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10.xml" ContentType="application/vnd.openxmlformats-officedocument.drawing+xml"/>
  <Override PartName="/xl/charts/chart14.xml" ContentType="application/vnd.openxmlformats-officedocument.drawingml.chart+xml"/>
  <Override PartName="/xl/drawings/drawing11.xml" ContentType="application/vnd.openxmlformats-officedocument.drawing+xml"/>
  <Override PartName="/xl/charts/chart1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arpitha/Desktop/P2/"/>
    </mc:Choice>
  </mc:AlternateContent>
  <xr:revisionPtr revIDLastSave="0" documentId="8_{5E55B46C-86C5-D94D-A5BB-875467D3DDFB}" xr6:coauthVersionLast="47" xr6:coauthVersionMax="47" xr10:uidLastSave="{00000000-0000-0000-0000-000000000000}"/>
  <bookViews>
    <workbookView xWindow="0" yWindow="660" windowWidth="29400" windowHeight="17060" firstSheet="23" activeTab="29" xr2:uid="{00000000-000D-0000-FFFF-FFFF00000000}"/>
  </bookViews>
  <sheets>
    <sheet name="README" sheetId="1" r:id="rId1"/>
    <sheet name="Assumptions" sheetId="2" r:id="rId2"/>
    <sheet name="Data Model" sheetId="3" r:id="rId3"/>
    <sheet name="Dim Product" sheetId="4" r:id="rId4"/>
    <sheet name="Dim Customer" sheetId="5" r:id="rId5"/>
    <sheet name="Dim Date" sheetId="6" r:id="rId6"/>
    <sheet name="Fact Sales" sheetId="7" r:id="rId7"/>
    <sheet name="Customer Profitability" sheetId="8" r:id="rId8"/>
    <sheet name="Product Profitability" sheetId="9" r:id="rId9"/>
    <sheet name="Channel Analysis" sheetId="10" r:id="rId10"/>
    <sheet name="Category Analysis" sheetId="11" r:id="rId11"/>
    <sheet name="Monthly Trend" sheetId="12" r:id="rId12"/>
    <sheet name="Dashboard" sheetId="13" r:id="rId13"/>
    <sheet name="Data Dictionary" sheetId="14" r:id="rId14"/>
    <sheet name="Power BI Measures" sheetId="15" r:id="rId15"/>
    <sheet name="Discount Leakage" sheetId="16" r:id="rId16"/>
    <sheet name="Customer Matrix" sheetId="17" r:id="rId17"/>
    <sheet name="Pricing Waterfall" sheetId="18" r:id="rId18"/>
    <sheet name="Promo Effectiveness" sheetId="19" r:id="rId19"/>
    <sheet name="Customer Concentration" sheetId="20" r:id="rId20"/>
    <sheet name="SKU Rationalisation" sheetId="21" r:id="rId21"/>
    <sheet name="PVM Analysis V2" sheetId="22" r:id="rId22"/>
    <sheet name="Commercial Actions" sheetId="23" r:id="rId23"/>
    <sheet name="Commercial Dashboard V2" sheetId="24" r:id="rId24"/>
    <sheet name="Pricing Scenarios" sheetId="25" r:id="rId25"/>
    <sheet name="Customer Action Register" sheetId="26" r:id="rId26"/>
    <sheet name="Commercial Commentary" sheetId="27" r:id="rId27"/>
    <sheet name="Commercial Management Pack" sheetId="28" r:id="rId28"/>
    <sheet name="Power BI Build Spec" sheetId="29" r:id="rId29"/>
    <sheet name="Portfolio Summary" sheetId="30" r:id="rId30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30" l="1"/>
  <c r="I18" i="30"/>
  <c r="K39" i="28"/>
  <c r="J39" i="28"/>
  <c r="I39" i="28"/>
  <c r="I23" i="28"/>
  <c r="B23" i="28"/>
  <c r="A3" i="28"/>
  <c r="A3" i="27"/>
  <c r="B34" i="26"/>
  <c r="B35" i="28" s="1"/>
  <c r="B31" i="26"/>
  <c r="B30" i="26"/>
  <c r="F25" i="26"/>
  <c r="C25" i="26"/>
  <c r="B25" i="26"/>
  <c r="F24" i="26"/>
  <c r="C24" i="26"/>
  <c r="B24" i="26"/>
  <c r="F23" i="26"/>
  <c r="C23" i="26"/>
  <c r="B23" i="26"/>
  <c r="F22" i="26"/>
  <c r="C22" i="26"/>
  <c r="B22" i="26"/>
  <c r="F21" i="26"/>
  <c r="C21" i="26"/>
  <c r="B21" i="26"/>
  <c r="F20" i="26"/>
  <c r="C20" i="26"/>
  <c r="B20" i="26"/>
  <c r="F19" i="26"/>
  <c r="C19" i="26"/>
  <c r="B19" i="26"/>
  <c r="F18" i="26"/>
  <c r="C18" i="26"/>
  <c r="B18" i="26"/>
  <c r="F17" i="26"/>
  <c r="C17" i="26"/>
  <c r="B17" i="26"/>
  <c r="F16" i="26"/>
  <c r="C16" i="26"/>
  <c r="B16" i="26"/>
  <c r="F15" i="26"/>
  <c r="C15" i="26"/>
  <c r="B15" i="26"/>
  <c r="F14" i="26"/>
  <c r="C14" i="26"/>
  <c r="B14" i="26"/>
  <c r="F13" i="26"/>
  <c r="C13" i="26"/>
  <c r="B13" i="26"/>
  <c r="F12" i="26"/>
  <c r="C12" i="26"/>
  <c r="B12" i="26"/>
  <c r="F11" i="26"/>
  <c r="C11" i="26"/>
  <c r="B11" i="26"/>
  <c r="F10" i="26"/>
  <c r="C10" i="26"/>
  <c r="B10" i="26"/>
  <c r="F9" i="26"/>
  <c r="C9" i="26"/>
  <c r="B9" i="26"/>
  <c r="F8" i="26"/>
  <c r="C8" i="26"/>
  <c r="B8" i="26"/>
  <c r="F7" i="26"/>
  <c r="C7" i="26"/>
  <c r="B7" i="26"/>
  <c r="F6" i="26"/>
  <c r="C6" i="26"/>
  <c r="B6" i="26"/>
  <c r="G39" i="25"/>
  <c r="M34" i="25"/>
  <c r="L34" i="25"/>
  <c r="H34" i="25"/>
  <c r="F34" i="25"/>
  <c r="E34" i="25"/>
  <c r="D34" i="25"/>
  <c r="C34" i="25"/>
  <c r="B34" i="25"/>
  <c r="G34" i="25" s="1"/>
  <c r="O34" i="25" s="1"/>
  <c r="A34" i="25"/>
  <c r="M33" i="25"/>
  <c r="L33" i="25"/>
  <c r="H33" i="25"/>
  <c r="F33" i="25"/>
  <c r="E33" i="25"/>
  <c r="D33" i="25"/>
  <c r="C33" i="25"/>
  <c r="B33" i="25"/>
  <c r="G33" i="25" s="1"/>
  <c r="O33" i="25" s="1"/>
  <c r="A33" i="25"/>
  <c r="M32" i="25"/>
  <c r="L32" i="25"/>
  <c r="H32" i="25"/>
  <c r="F32" i="25"/>
  <c r="E32" i="25"/>
  <c r="D32" i="25"/>
  <c r="C32" i="25"/>
  <c r="B32" i="25"/>
  <c r="G32" i="25" s="1"/>
  <c r="O32" i="25" s="1"/>
  <c r="A32" i="25"/>
  <c r="M31" i="25"/>
  <c r="L31" i="25"/>
  <c r="H31" i="25"/>
  <c r="F31" i="25"/>
  <c r="E31" i="25"/>
  <c r="D31" i="25"/>
  <c r="C31" i="25"/>
  <c r="B31" i="25"/>
  <c r="G31" i="25" s="1"/>
  <c r="O31" i="25" s="1"/>
  <c r="A31" i="25"/>
  <c r="M30" i="25"/>
  <c r="L30" i="25"/>
  <c r="H30" i="25"/>
  <c r="F30" i="25"/>
  <c r="E30" i="25"/>
  <c r="D30" i="25"/>
  <c r="C30" i="25"/>
  <c r="B30" i="25"/>
  <c r="G30" i="25" s="1"/>
  <c r="O30" i="25" s="1"/>
  <c r="A30" i="25"/>
  <c r="M29" i="25"/>
  <c r="L29" i="25"/>
  <c r="H29" i="25"/>
  <c r="F29" i="25"/>
  <c r="E29" i="25"/>
  <c r="D29" i="25"/>
  <c r="C29" i="25"/>
  <c r="B29" i="25"/>
  <c r="G29" i="25" s="1"/>
  <c r="O29" i="25" s="1"/>
  <c r="A29" i="25"/>
  <c r="M28" i="25"/>
  <c r="L28" i="25"/>
  <c r="H28" i="25"/>
  <c r="F28" i="25"/>
  <c r="E28" i="25"/>
  <c r="D28" i="25"/>
  <c r="C28" i="25"/>
  <c r="B28" i="25"/>
  <c r="G28" i="25" s="1"/>
  <c r="O28" i="25" s="1"/>
  <c r="A28" i="25"/>
  <c r="M27" i="25"/>
  <c r="L27" i="25"/>
  <c r="H27" i="25"/>
  <c r="F27" i="25"/>
  <c r="E27" i="25"/>
  <c r="D27" i="25"/>
  <c r="C27" i="25"/>
  <c r="B27" i="25"/>
  <c r="G27" i="25" s="1"/>
  <c r="O27" i="25" s="1"/>
  <c r="A27" i="25"/>
  <c r="M26" i="25"/>
  <c r="L26" i="25"/>
  <c r="H26" i="25"/>
  <c r="F26" i="25"/>
  <c r="E26" i="25"/>
  <c r="D26" i="25"/>
  <c r="C26" i="25"/>
  <c r="B26" i="25"/>
  <c r="G26" i="25" s="1"/>
  <c r="O26" i="25" s="1"/>
  <c r="A26" i="25"/>
  <c r="M25" i="25"/>
  <c r="L25" i="25"/>
  <c r="H25" i="25"/>
  <c r="G25" i="25"/>
  <c r="O25" i="25" s="1"/>
  <c r="F25" i="25"/>
  <c r="E25" i="25"/>
  <c r="D25" i="25"/>
  <c r="C25" i="25"/>
  <c r="B25" i="25"/>
  <c r="A25" i="25"/>
  <c r="H24" i="25"/>
  <c r="F24" i="25"/>
  <c r="E24" i="25"/>
  <c r="D24" i="25"/>
  <c r="C24" i="25"/>
  <c r="B24" i="25"/>
  <c r="G24" i="25" s="1"/>
  <c r="A24" i="25"/>
  <c r="H23" i="25"/>
  <c r="F23" i="25"/>
  <c r="E23" i="25"/>
  <c r="D23" i="25"/>
  <c r="C23" i="25"/>
  <c r="B23" i="25"/>
  <c r="G23" i="25" s="1"/>
  <c r="A23" i="25"/>
  <c r="H22" i="25"/>
  <c r="F22" i="25"/>
  <c r="E22" i="25"/>
  <c r="D22" i="25"/>
  <c r="C22" i="25"/>
  <c r="B22" i="25"/>
  <c r="G22" i="25" s="1"/>
  <c r="A22" i="25"/>
  <c r="H21" i="25"/>
  <c r="F21" i="25"/>
  <c r="E21" i="25"/>
  <c r="D21" i="25"/>
  <c r="C21" i="25"/>
  <c r="B21" i="25"/>
  <c r="G21" i="25" s="1"/>
  <c r="A21" i="25"/>
  <c r="H20" i="25"/>
  <c r="F20" i="25"/>
  <c r="E20" i="25"/>
  <c r="D20" i="25"/>
  <c r="C20" i="25"/>
  <c r="B20" i="25"/>
  <c r="G20" i="25" s="1"/>
  <c r="A20" i="25"/>
  <c r="H19" i="25"/>
  <c r="F19" i="25"/>
  <c r="E19" i="25"/>
  <c r="D19" i="25"/>
  <c r="C19" i="25"/>
  <c r="B19" i="25"/>
  <c r="G19" i="25" s="1"/>
  <c r="A19" i="25"/>
  <c r="H18" i="25"/>
  <c r="F18" i="25"/>
  <c r="E18" i="25"/>
  <c r="D18" i="25"/>
  <c r="C18" i="25"/>
  <c r="B18" i="25"/>
  <c r="G18" i="25" s="1"/>
  <c r="A18" i="25"/>
  <c r="H17" i="25"/>
  <c r="F17" i="25"/>
  <c r="E17" i="25"/>
  <c r="D17" i="25"/>
  <c r="C17" i="25"/>
  <c r="B17" i="25"/>
  <c r="G17" i="25" s="1"/>
  <c r="A17" i="25"/>
  <c r="H16" i="25"/>
  <c r="F16" i="25"/>
  <c r="E16" i="25"/>
  <c r="D16" i="25"/>
  <c r="C16" i="25"/>
  <c r="B16" i="25"/>
  <c r="G16" i="25" s="1"/>
  <c r="A16" i="25"/>
  <c r="H15" i="25"/>
  <c r="F15" i="25"/>
  <c r="E15" i="25"/>
  <c r="D15" i="25"/>
  <c r="C15" i="25"/>
  <c r="B15" i="25"/>
  <c r="G15" i="25" s="1"/>
  <c r="A15" i="25"/>
  <c r="G8" i="25"/>
  <c r="G7" i="25"/>
  <c r="G6" i="24"/>
  <c r="D6" i="24"/>
  <c r="B20" i="22"/>
  <c r="G12" i="22"/>
  <c r="F12" i="22"/>
  <c r="J11" i="22"/>
  <c r="E11" i="22"/>
  <c r="I11" i="22" s="1"/>
  <c r="D11" i="22"/>
  <c r="H11" i="22" s="1"/>
  <c r="K11" i="22" s="1"/>
  <c r="M11" i="22" s="1"/>
  <c r="J10" i="22"/>
  <c r="E10" i="22"/>
  <c r="I10" i="22" s="1"/>
  <c r="D10" i="22"/>
  <c r="H10" i="22" s="1"/>
  <c r="K10" i="22" s="1"/>
  <c r="M10" i="22" s="1"/>
  <c r="J9" i="22"/>
  <c r="E9" i="22"/>
  <c r="I9" i="22" s="1"/>
  <c r="D9" i="22"/>
  <c r="H9" i="22" s="1"/>
  <c r="K9" i="22" s="1"/>
  <c r="M9" i="22" s="1"/>
  <c r="J8" i="22"/>
  <c r="E8" i="22"/>
  <c r="I8" i="22" s="1"/>
  <c r="D8" i="22"/>
  <c r="H8" i="22" s="1"/>
  <c r="K8" i="22" s="1"/>
  <c r="M8" i="22" s="1"/>
  <c r="J7" i="22"/>
  <c r="E7" i="22"/>
  <c r="I7" i="22" s="1"/>
  <c r="D7" i="22"/>
  <c r="H7" i="22" s="1"/>
  <c r="K7" i="22" s="1"/>
  <c r="M7" i="22" s="1"/>
  <c r="J6" i="22"/>
  <c r="J12" i="22" s="1"/>
  <c r="E6" i="22"/>
  <c r="D6" i="22"/>
  <c r="M59" i="21"/>
  <c r="N59" i="21" s="1"/>
  <c r="M58" i="21"/>
  <c r="N58" i="21" s="1"/>
  <c r="M57" i="21"/>
  <c r="N57" i="21" s="1"/>
  <c r="M56" i="21"/>
  <c r="N56" i="21" s="1"/>
  <c r="M55" i="21"/>
  <c r="N55" i="21" s="1"/>
  <c r="M54" i="21"/>
  <c r="N54" i="21" s="1"/>
  <c r="M53" i="21"/>
  <c r="N53" i="21" s="1"/>
  <c r="M52" i="21"/>
  <c r="N52" i="21" s="1"/>
  <c r="M51" i="21"/>
  <c r="N51" i="21" s="1"/>
  <c r="M50" i="21"/>
  <c r="N50" i="21" s="1"/>
  <c r="M49" i="21"/>
  <c r="N49" i="21" s="1"/>
  <c r="M48" i="21"/>
  <c r="N48" i="21" s="1"/>
  <c r="M47" i="21"/>
  <c r="N47" i="21" s="1"/>
  <c r="M46" i="21"/>
  <c r="N46" i="21" s="1"/>
  <c r="M45" i="21"/>
  <c r="N45" i="21" s="1"/>
  <c r="M44" i="21"/>
  <c r="N44" i="21" s="1"/>
  <c r="M43" i="21"/>
  <c r="N43" i="21" s="1"/>
  <c r="M42" i="21"/>
  <c r="N42" i="21" s="1"/>
  <c r="M41" i="21"/>
  <c r="N41" i="21" s="1"/>
  <c r="M40" i="21"/>
  <c r="N40" i="21" s="1"/>
  <c r="M39" i="21"/>
  <c r="N39" i="21" s="1"/>
  <c r="M38" i="21"/>
  <c r="N38" i="21" s="1"/>
  <c r="M37" i="21"/>
  <c r="N37" i="21" s="1"/>
  <c r="M36" i="21"/>
  <c r="N36" i="21" s="1"/>
  <c r="M35" i="21"/>
  <c r="N35" i="21" s="1"/>
  <c r="M34" i="21"/>
  <c r="N34" i="21" s="1"/>
  <c r="M33" i="21"/>
  <c r="N33" i="21" s="1"/>
  <c r="M32" i="21"/>
  <c r="N32" i="21" s="1"/>
  <c r="M31" i="21"/>
  <c r="N31" i="21" s="1"/>
  <c r="M30" i="21"/>
  <c r="N30" i="21" s="1"/>
  <c r="M29" i="21"/>
  <c r="N29" i="21" s="1"/>
  <c r="M28" i="21"/>
  <c r="N28" i="21" s="1"/>
  <c r="M27" i="21"/>
  <c r="N27" i="21" s="1"/>
  <c r="M26" i="21"/>
  <c r="N26" i="21" s="1"/>
  <c r="M25" i="21"/>
  <c r="N25" i="21" s="1"/>
  <c r="M24" i="21"/>
  <c r="N24" i="21" s="1"/>
  <c r="M23" i="21"/>
  <c r="N23" i="21" s="1"/>
  <c r="M22" i="21"/>
  <c r="N22" i="21" s="1"/>
  <c r="M21" i="21"/>
  <c r="N21" i="21" s="1"/>
  <c r="M20" i="21"/>
  <c r="N20" i="21" s="1"/>
  <c r="M19" i="21"/>
  <c r="N19" i="21" s="1"/>
  <c r="M18" i="21"/>
  <c r="N18" i="21" s="1"/>
  <c r="M17" i="21"/>
  <c r="N17" i="21" s="1"/>
  <c r="M16" i="21"/>
  <c r="N16" i="21" s="1"/>
  <c r="M15" i="21"/>
  <c r="N15" i="21" s="1"/>
  <c r="M14" i="21"/>
  <c r="N14" i="21" s="1"/>
  <c r="M13" i="21"/>
  <c r="N13" i="21" s="1"/>
  <c r="M12" i="21"/>
  <c r="M12" i="19"/>
  <c r="M11" i="19"/>
  <c r="M10" i="19"/>
  <c r="M9" i="19"/>
  <c r="M8" i="19"/>
  <c r="M7" i="19"/>
  <c r="J101" i="17"/>
  <c r="I101" i="17"/>
  <c r="K101" i="17" s="1"/>
  <c r="L101" i="17" s="1"/>
  <c r="J100" i="17"/>
  <c r="I100" i="17"/>
  <c r="K100" i="17" s="1"/>
  <c r="L100" i="17" s="1"/>
  <c r="J99" i="17"/>
  <c r="I99" i="17"/>
  <c r="K99" i="17" s="1"/>
  <c r="L99" i="17" s="1"/>
  <c r="J98" i="17"/>
  <c r="I98" i="17"/>
  <c r="K98" i="17" s="1"/>
  <c r="L98" i="17" s="1"/>
  <c r="J97" i="17"/>
  <c r="I97" i="17"/>
  <c r="K97" i="17" s="1"/>
  <c r="L97" i="17" s="1"/>
  <c r="B8" i="17"/>
  <c r="B7" i="17"/>
  <c r="N95" i="16"/>
  <c r="J95" i="16"/>
  <c r="H95" i="16"/>
  <c r="G95" i="16"/>
  <c r="K95" i="16" s="1"/>
  <c r="L95" i="16" s="1"/>
  <c r="M95" i="16" s="1"/>
  <c r="O95" i="16" s="1"/>
  <c r="Q95" i="16" s="1"/>
  <c r="N94" i="16"/>
  <c r="J94" i="16"/>
  <c r="H94" i="16"/>
  <c r="G94" i="16"/>
  <c r="K94" i="16" s="1"/>
  <c r="L94" i="16" s="1"/>
  <c r="M94" i="16" s="1"/>
  <c r="O94" i="16" s="1"/>
  <c r="Q94" i="16" s="1"/>
  <c r="N93" i="16"/>
  <c r="J93" i="16"/>
  <c r="H93" i="16"/>
  <c r="G93" i="16"/>
  <c r="K93" i="16" s="1"/>
  <c r="L93" i="16" s="1"/>
  <c r="M93" i="16" s="1"/>
  <c r="O93" i="16" s="1"/>
  <c r="Q93" i="16" s="1"/>
  <c r="N92" i="16"/>
  <c r="J92" i="16"/>
  <c r="H92" i="16"/>
  <c r="G92" i="16"/>
  <c r="K92" i="16" s="1"/>
  <c r="L92" i="16" s="1"/>
  <c r="M92" i="16" s="1"/>
  <c r="O92" i="16" s="1"/>
  <c r="Q92" i="16" s="1"/>
  <c r="N91" i="16"/>
  <c r="J91" i="16"/>
  <c r="H91" i="16"/>
  <c r="G91" i="16"/>
  <c r="K91" i="16" s="1"/>
  <c r="L91" i="16" s="1"/>
  <c r="M91" i="16" s="1"/>
  <c r="O91" i="16" s="1"/>
  <c r="Q91" i="16" s="1"/>
  <c r="N90" i="16"/>
  <c r="J90" i="16"/>
  <c r="H90" i="16"/>
  <c r="G90" i="16"/>
  <c r="K90" i="16" s="1"/>
  <c r="L90" i="16" s="1"/>
  <c r="M90" i="16" s="1"/>
  <c r="O90" i="16" s="1"/>
  <c r="Q90" i="16" s="1"/>
  <c r="N89" i="16"/>
  <c r="J89" i="16"/>
  <c r="H89" i="16"/>
  <c r="G89" i="16"/>
  <c r="K89" i="16" s="1"/>
  <c r="L89" i="16" s="1"/>
  <c r="M89" i="16" s="1"/>
  <c r="O89" i="16" s="1"/>
  <c r="Q89" i="16" s="1"/>
  <c r="N88" i="16"/>
  <c r="J88" i="16"/>
  <c r="H88" i="16"/>
  <c r="G88" i="16"/>
  <c r="K88" i="16" s="1"/>
  <c r="L88" i="16" s="1"/>
  <c r="M88" i="16" s="1"/>
  <c r="O88" i="16" s="1"/>
  <c r="Q88" i="16" s="1"/>
  <c r="N87" i="16"/>
  <c r="J87" i="16"/>
  <c r="H87" i="16"/>
  <c r="G87" i="16"/>
  <c r="K87" i="16" s="1"/>
  <c r="L87" i="16" s="1"/>
  <c r="M87" i="16" s="1"/>
  <c r="O87" i="16" s="1"/>
  <c r="Q87" i="16" s="1"/>
  <c r="N86" i="16"/>
  <c r="J86" i="16"/>
  <c r="H86" i="16"/>
  <c r="G86" i="16"/>
  <c r="K86" i="16" s="1"/>
  <c r="L86" i="16" s="1"/>
  <c r="M86" i="16" s="1"/>
  <c r="O86" i="16" s="1"/>
  <c r="Q86" i="16" s="1"/>
  <c r="N85" i="16"/>
  <c r="J85" i="16"/>
  <c r="H85" i="16"/>
  <c r="G85" i="16"/>
  <c r="K85" i="16" s="1"/>
  <c r="L85" i="16" s="1"/>
  <c r="M85" i="16" s="1"/>
  <c r="O85" i="16" s="1"/>
  <c r="Q85" i="16" s="1"/>
  <c r="N84" i="16"/>
  <c r="J84" i="16"/>
  <c r="H84" i="16"/>
  <c r="G84" i="16"/>
  <c r="K84" i="16" s="1"/>
  <c r="L84" i="16" s="1"/>
  <c r="M84" i="16" s="1"/>
  <c r="O84" i="16" s="1"/>
  <c r="Q84" i="16" s="1"/>
  <c r="N83" i="16"/>
  <c r="J83" i="16"/>
  <c r="H83" i="16"/>
  <c r="G83" i="16"/>
  <c r="K83" i="16" s="1"/>
  <c r="L83" i="16" s="1"/>
  <c r="M83" i="16" s="1"/>
  <c r="O83" i="16" s="1"/>
  <c r="Q83" i="16" s="1"/>
  <c r="N82" i="16"/>
  <c r="J82" i="16"/>
  <c r="H82" i="16"/>
  <c r="G82" i="16"/>
  <c r="K82" i="16" s="1"/>
  <c r="L82" i="16" s="1"/>
  <c r="M82" i="16" s="1"/>
  <c r="O82" i="16" s="1"/>
  <c r="Q82" i="16" s="1"/>
  <c r="N81" i="16"/>
  <c r="J81" i="16"/>
  <c r="H81" i="16"/>
  <c r="G81" i="16"/>
  <c r="K81" i="16" s="1"/>
  <c r="L81" i="16" s="1"/>
  <c r="M81" i="16" s="1"/>
  <c r="O81" i="16" s="1"/>
  <c r="Q81" i="16" s="1"/>
  <c r="N80" i="16"/>
  <c r="J80" i="16"/>
  <c r="H80" i="16"/>
  <c r="G80" i="16"/>
  <c r="K80" i="16" s="1"/>
  <c r="L80" i="16" s="1"/>
  <c r="M80" i="16" s="1"/>
  <c r="O80" i="16" s="1"/>
  <c r="Q80" i="16" s="1"/>
  <c r="N79" i="16"/>
  <c r="J79" i="16"/>
  <c r="H79" i="16"/>
  <c r="G79" i="16"/>
  <c r="K79" i="16" s="1"/>
  <c r="L79" i="16" s="1"/>
  <c r="M79" i="16" s="1"/>
  <c r="O79" i="16" s="1"/>
  <c r="Q79" i="16" s="1"/>
  <c r="N78" i="16"/>
  <c r="J78" i="16"/>
  <c r="H78" i="16"/>
  <c r="G78" i="16"/>
  <c r="K78" i="16" s="1"/>
  <c r="L78" i="16" s="1"/>
  <c r="M78" i="16" s="1"/>
  <c r="O78" i="16" s="1"/>
  <c r="Q78" i="16" s="1"/>
  <c r="N77" i="16"/>
  <c r="J77" i="16"/>
  <c r="H77" i="16"/>
  <c r="G77" i="16"/>
  <c r="K77" i="16" s="1"/>
  <c r="L77" i="16" s="1"/>
  <c r="M77" i="16" s="1"/>
  <c r="O77" i="16" s="1"/>
  <c r="Q77" i="16" s="1"/>
  <c r="N76" i="16"/>
  <c r="J76" i="16"/>
  <c r="H76" i="16"/>
  <c r="G76" i="16"/>
  <c r="K76" i="16" s="1"/>
  <c r="L76" i="16" s="1"/>
  <c r="M76" i="16" s="1"/>
  <c r="O76" i="16" s="1"/>
  <c r="Q76" i="16" s="1"/>
  <c r="N75" i="16"/>
  <c r="J75" i="16"/>
  <c r="H75" i="16"/>
  <c r="G75" i="16"/>
  <c r="K75" i="16" s="1"/>
  <c r="L75" i="16" s="1"/>
  <c r="M75" i="16" s="1"/>
  <c r="O75" i="16" s="1"/>
  <c r="Q75" i="16" s="1"/>
  <c r="N74" i="16"/>
  <c r="J74" i="16"/>
  <c r="H74" i="16"/>
  <c r="G74" i="16"/>
  <c r="K74" i="16" s="1"/>
  <c r="L74" i="16" s="1"/>
  <c r="M74" i="16" s="1"/>
  <c r="O74" i="16" s="1"/>
  <c r="Q74" i="16" s="1"/>
  <c r="N73" i="16"/>
  <c r="J73" i="16"/>
  <c r="H73" i="16"/>
  <c r="G73" i="16"/>
  <c r="K73" i="16" s="1"/>
  <c r="L73" i="16" s="1"/>
  <c r="M73" i="16" s="1"/>
  <c r="O73" i="16" s="1"/>
  <c r="Q73" i="16" s="1"/>
  <c r="N72" i="16"/>
  <c r="J72" i="16"/>
  <c r="H72" i="16"/>
  <c r="G72" i="16"/>
  <c r="K72" i="16" s="1"/>
  <c r="L72" i="16" s="1"/>
  <c r="M72" i="16" s="1"/>
  <c r="O72" i="16" s="1"/>
  <c r="Q72" i="16" s="1"/>
  <c r="N71" i="16"/>
  <c r="J71" i="16"/>
  <c r="H71" i="16"/>
  <c r="G71" i="16"/>
  <c r="K71" i="16" s="1"/>
  <c r="L71" i="16" s="1"/>
  <c r="M71" i="16" s="1"/>
  <c r="O71" i="16" s="1"/>
  <c r="Q71" i="16" s="1"/>
  <c r="N70" i="16"/>
  <c r="K70" i="16"/>
  <c r="L70" i="16" s="1"/>
  <c r="M70" i="16" s="1"/>
  <c r="O70" i="16" s="1"/>
  <c r="Q70" i="16" s="1"/>
  <c r="J70" i="16"/>
  <c r="H70" i="16"/>
  <c r="G70" i="16"/>
  <c r="N69" i="16"/>
  <c r="J69" i="16"/>
  <c r="H69" i="16"/>
  <c r="G69" i="16"/>
  <c r="K69" i="16" s="1"/>
  <c r="L69" i="16" s="1"/>
  <c r="M69" i="16" s="1"/>
  <c r="O69" i="16" s="1"/>
  <c r="Q69" i="16" s="1"/>
  <c r="N68" i="16"/>
  <c r="J68" i="16"/>
  <c r="H68" i="16"/>
  <c r="G68" i="16"/>
  <c r="K68" i="16" s="1"/>
  <c r="L68" i="16" s="1"/>
  <c r="M68" i="16" s="1"/>
  <c r="O68" i="16" s="1"/>
  <c r="Q68" i="16" s="1"/>
  <c r="N67" i="16"/>
  <c r="J67" i="16"/>
  <c r="H67" i="16"/>
  <c r="G67" i="16"/>
  <c r="K67" i="16" s="1"/>
  <c r="L67" i="16" s="1"/>
  <c r="M67" i="16" s="1"/>
  <c r="O67" i="16" s="1"/>
  <c r="Q67" i="16" s="1"/>
  <c r="N66" i="16"/>
  <c r="J66" i="16"/>
  <c r="H66" i="16"/>
  <c r="G66" i="16"/>
  <c r="K66" i="16" s="1"/>
  <c r="L66" i="16" s="1"/>
  <c r="M66" i="16" s="1"/>
  <c r="O66" i="16" s="1"/>
  <c r="Q66" i="16" s="1"/>
  <c r="N65" i="16"/>
  <c r="J65" i="16"/>
  <c r="H65" i="16"/>
  <c r="G65" i="16"/>
  <c r="K65" i="16" s="1"/>
  <c r="L65" i="16" s="1"/>
  <c r="M65" i="16" s="1"/>
  <c r="O65" i="16" s="1"/>
  <c r="Q65" i="16" s="1"/>
  <c r="N64" i="16"/>
  <c r="J64" i="16"/>
  <c r="H64" i="16"/>
  <c r="G64" i="16"/>
  <c r="K64" i="16" s="1"/>
  <c r="L64" i="16" s="1"/>
  <c r="M64" i="16" s="1"/>
  <c r="O64" i="16" s="1"/>
  <c r="Q64" i="16" s="1"/>
  <c r="N63" i="16"/>
  <c r="J63" i="16"/>
  <c r="H63" i="16"/>
  <c r="G63" i="16"/>
  <c r="K63" i="16" s="1"/>
  <c r="L63" i="16" s="1"/>
  <c r="M63" i="16" s="1"/>
  <c r="O63" i="16" s="1"/>
  <c r="Q63" i="16" s="1"/>
  <c r="N62" i="16"/>
  <c r="J62" i="16"/>
  <c r="H62" i="16"/>
  <c r="G62" i="16"/>
  <c r="K62" i="16" s="1"/>
  <c r="L62" i="16" s="1"/>
  <c r="M62" i="16" s="1"/>
  <c r="O62" i="16" s="1"/>
  <c r="Q62" i="16" s="1"/>
  <c r="N61" i="16"/>
  <c r="J61" i="16"/>
  <c r="H61" i="16"/>
  <c r="G61" i="16"/>
  <c r="K61" i="16" s="1"/>
  <c r="L61" i="16" s="1"/>
  <c r="M61" i="16" s="1"/>
  <c r="O61" i="16" s="1"/>
  <c r="Q61" i="16" s="1"/>
  <c r="N60" i="16"/>
  <c r="J60" i="16"/>
  <c r="H60" i="16"/>
  <c r="G60" i="16"/>
  <c r="K60" i="16" s="1"/>
  <c r="L60" i="16" s="1"/>
  <c r="M60" i="16" s="1"/>
  <c r="O60" i="16" s="1"/>
  <c r="Q60" i="16" s="1"/>
  <c r="N59" i="16"/>
  <c r="J59" i="16"/>
  <c r="H59" i="16"/>
  <c r="G59" i="16"/>
  <c r="K59" i="16" s="1"/>
  <c r="L59" i="16" s="1"/>
  <c r="M59" i="16" s="1"/>
  <c r="O59" i="16" s="1"/>
  <c r="Q59" i="16" s="1"/>
  <c r="N58" i="16"/>
  <c r="J58" i="16"/>
  <c r="H58" i="16"/>
  <c r="G58" i="16"/>
  <c r="K58" i="16" s="1"/>
  <c r="L58" i="16" s="1"/>
  <c r="M58" i="16" s="1"/>
  <c r="O58" i="16" s="1"/>
  <c r="Q58" i="16" s="1"/>
  <c r="N57" i="16"/>
  <c r="J57" i="16"/>
  <c r="H57" i="16"/>
  <c r="G57" i="16"/>
  <c r="K57" i="16" s="1"/>
  <c r="L57" i="16" s="1"/>
  <c r="M57" i="16" s="1"/>
  <c r="O57" i="16" s="1"/>
  <c r="Q57" i="16" s="1"/>
  <c r="N56" i="16"/>
  <c r="J56" i="16"/>
  <c r="H56" i="16"/>
  <c r="G56" i="16"/>
  <c r="K56" i="16" s="1"/>
  <c r="L56" i="16" s="1"/>
  <c r="M56" i="16" s="1"/>
  <c r="O56" i="16" s="1"/>
  <c r="Q56" i="16" s="1"/>
  <c r="N55" i="16"/>
  <c r="J55" i="16"/>
  <c r="H55" i="16"/>
  <c r="G55" i="16"/>
  <c r="K55" i="16" s="1"/>
  <c r="L55" i="16" s="1"/>
  <c r="M55" i="16" s="1"/>
  <c r="O55" i="16" s="1"/>
  <c r="Q55" i="16" s="1"/>
  <c r="N54" i="16"/>
  <c r="J54" i="16"/>
  <c r="H54" i="16"/>
  <c r="G54" i="16"/>
  <c r="K54" i="16" s="1"/>
  <c r="L54" i="16" s="1"/>
  <c r="M54" i="16" s="1"/>
  <c r="O54" i="16" s="1"/>
  <c r="Q54" i="16" s="1"/>
  <c r="N53" i="16"/>
  <c r="J53" i="16"/>
  <c r="H53" i="16"/>
  <c r="G53" i="16"/>
  <c r="K53" i="16" s="1"/>
  <c r="L53" i="16" s="1"/>
  <c r="M53" i="16" s="1"/>
  <c r="O53" i="16" s="1"/>
  <c r="Q53" i="16" s="1"/>
  <c r="N52" i="16"/>
  <c r="J52" i="16"/>
  <c r="H52" i="16"/>
  <c r="G52" i="16"/>
  <c r="K52" i="16" s="1"/>
  <c r="L52" i="16" s="1"/>
  <c r="M52" i="16" s="1"/>
  <c r="O52" i="16" s="1"/>
  <c r="Q52" i="16" s="1"/>
  <c r="N51" i="16"/>
  <c r="J51" i="16"/>
  <c r="H51" i="16"/>
  <c r="G51" i="16"/>
  <c r="K51" i="16" s="1"/>
  <c r="L51" i="16" s="1"/>
  <c r="M51" i="16" s="1"/>
  <c r="O51" i="16" s="1"/>
  <c r="Q51" i="16" s="1"/>
  <c r="N50" i="16"/>
  <c r="J50" i="16"/>
  <c r="H50" i="16"/>
  <c r="G50" i="16"/>
  <c r="K50" i="16" s="1"/>
  <c r="L50" i="16" s="1"/>
  <c r="M50" i="16" s="1"/>
  <c r="O50" i="16" s="1"/>
  <c r="Q50" i="16" s="1"/>
  <c r="N49" i="16"/>
  <c r="J49" i="16"/>
  <c r="H49" i="16"/>
  <c r="G49" i="16"/>
  <c r="K49" i="16" s="1"/>
  <c r="L49" i="16" s="1"/>
  <c r="M49" i="16" s="1"/>
  <c r="O49" i="16" s="1"/>
  <c r="Q49" i="16" s="1"/>
  <c r="N48" i="16"/>
  <c r="J48" i="16"/>
  <c r="H48" i="16"/>
  <c r="G48" i="16"/>
  <c r="K48" i="16" s="1"/>
  <c r="L48" i="16" s="1"/>
  <c r="M48" i="16" s="1"/>
  <c r="O48" i="16" s="1"/>
  <c r="Q48" i="16" s="1"/>
  <c r="N47" i="16"/>
  <c r="J47" i="16"/>
  <c r="H47" i="16"/>
  <c r="G47" i="16"/>
  <c r="K47" i="16" s="1"/>
  <c r="L47" i="16" s="1"/>
  <c r="M47" i="16" s="1"/>
  <c r="O47" i="16" s="1"/>
  <c r="Q47" i="16" s="1"/>
  <c r="N46" i="16"/>
  <c r="J46" i="16"/>
  <c r="H46" i="16"/>
  <c r="G46" i="16"/>
  <c r="K46" i="16" s="1"/>
  <c r="L46" i="16" s="1"/>
  <c r="M46" i="16" s="1"/>
  <c r="O46" i="16" s="1"/>
  <c r="Q46" i="16" s="1"/>
  <c r="N45" i="16"/>
  <c r="J45" i="16"/>
  <c r="H45" i="16"/>
  <c r="G45" i="16"/>
  <c r="K45" i="16" s="1"/>
  <c r="L45" i="16" s="1"/>
  <c r="M45" i="16" s="1"/>
  <c r="O45" i="16" s="1"/>
  <c r="Q45" i="16" s="1"/>
  <c r="N44" i="16"/>
  <c r="J44" i="16"/>
  <c r="H44" i="16"/>
  <c r="G44" i="16"/>
  <c r="K44" i="16" s="1"/>
  <c r="L44" i="16" s="1"/>
  <c r="M44" i="16" s="1"/>
  <c r="O44" i="16" s="1"/>
  <c r="Q44" i="16" s="1"/>
  <c r="N43" i="16"/>
  <c r="J43" i="16"/>
  <c r="H43" i="16"/>
  <c r="G43" i="16"/>
  <c r="K43" i="16" s="1"/>
  <c r="L43" i="16" s="1"/>
  <c r="M43" i="16" s="1"/>
  <c r="O43" i="16" s="1"/>
  <c r="Q43" i="16" s="1"/>
  <c r="N42" i="16"/>
  <c r="J42" i="16"/>
  <c r="H42" i="16"/>
  <c r="G42" i="16"/>
  <c r="K42" i="16" s="1"/>
  <c r="L42" i="16" s="1"/>
  <c r="M42" i="16" s="1"/>
  <c r="O42" i="16" s="1"/>
  <c r="Q42" i="16" s="1"/>
  <c r="N41" i="16"/>
  <c r="J41" i="16"/>
  <c r="H41" i="16"/>
  <c r="G41" i="16"/>
  <c r="K41" i="16" s="1"/>
  <c r="L41" i="16" s="1"/>
  <c r="M41" i="16" s="1"/>
  <c r="O41" i="16" s="1"/>
  <c r="Q41" i="16" s="1"/>
  <c r="N40" i="16"/>
  <c r="J40" i="16"/>
  <c r="H40" i="16"/>
  <c r="G40" i="16"/>
  <c r="K40" i="16" s="1"/>
  <c r="L40" i="16" s="1"/>
  <c r="M40" i="16" s="1"/>
  <c r="O40" i="16" s="1"/>
  <c r="Q40" i="16" s="1"/>
  <c r="N39" i="16"/>
  <c r="J39" i="16"/>
  <c r="H39" i="16"/>
  <c r="G39" i="16"/>
  <c r="K39" i="16" s="1"/>
  <c r="L39" i="16" s="1"/>
  <c r="M39" i="16" s="1"/>
  <c r="O39" i="16" s="1"/>
  <c r="Q39" i="16" s="1"/>
  <c r="N38" i="16"/>
  <c r="J38" i="16"/>
  <c r="H38" i="16"/>
  <c r="G38" i="16"/>
  <c r="K38" i="16" s="1"/>
  <c r="L38" i="16" s="1"/>
  <c r="M38" i="16" s="1"/>
  <c r="O38" i="16" s="1"/>
  <c r="Q38" i="16" s="1"/>
  <c r="N37" i="16"/>
  <c r="J37" i="16"/>
  <c r="H37" i="16"/>
  <c r="G37" i="16"/>
  <c r="K37" i="16" s="1"/>
  <c r="L37" i="16" s="1"/>
  <c r="M37" i="16" s="1"/>
  <c r="O37" i="16" s="1"/>
  <c r="Q37" i="16" s="1"/>
  <c r="N36" i="16"/>
  <c r="J36" i="16"/>
  <c r="H36" i="16"/>
  <c r="G36" i="16"/>
  <c r="K36" i="16" s="1"/>
  <c r="L36" i="16" s="1"/>
  <c r="M36" i="16" s="1"/>
  <c r="O36" i="16" s="1"/>
  <c r="Q36" i="16" s="1"/>
  <c r="N35" i="16"/>
  <c r="J35" i="16"/>
  <c r="H35" i="16"/>
  <c r="G35" i="16"/>
  <c r="K35" i="16" s="1"/>
  <c r="L35" i="16" s="1"/>
  <c r="M35" i="16" s="1"/>
  <c r="O35" i="16" s="1"/>
  <c r="Q35" i="16" s="1"/>
  <c r="N34" i="16"/>
  <c r="J34" i="16"/>
  <c r="H34" i="16"/>
  <c r="G34" i="16"/>
  <c r="K34" i="16" s="1"/>
  <c r="L34" i="16" s="1"/>
  <c r="M34" i="16" s="1"/>
  <c r="O34" i="16" s="1"/>
  <c r="Q34" i="16" s="1"/>
  <c r="N33" i="16"/>
  <c r="J33" i="16"/>
  <c r="H33" i="16"/>
  <c r="G33" i="16"/>
  <c r="K33" i="16" s="1"/>
  <c r="L33" i="16" s="1"/>
  <c r="M33" i="16" s="1"/>
  <c r="O33" i="16" s="1"/>
  <c r="Q33" i="16" s="1"/>
  <c r="N32" i="16"/>
  <c r="J32" i="16"/>
  <c r="H32" i="16"/>
  <c r="G32" i="16"/>
  <c r="K32" i="16" s="1"/>
  <c r="L32" i="16" s="1"/>
  <c r="M32" i="16" s="1"/>
  <c r="O32" i="16" s="1"/>
  <c r="Q32" i="16" s="1"/>
  <c r="N31" i="16"/>
  <c r="J31" i="16"/>
  <c r="H31" i="16"/>
  <c r="G31" i="16"/>
  <c r="K31" i="16" s="1"/>
  <c r="L31" i="16" s="1"/>
  <c r="M31" i="16" s="1"/>
  <c r="O31" i="16" s="1"/>
  <c r="Q31" i="16" s="1"/>
  <c r="N30" i="16"/>
  <c r="J30" i="16"/>
  <c r="H30" i="16"/>
  <c r="G30" i="16"/>
  <c r="K30" i="16" s="1"/>
  <c r="L30" i="16" s="1"/>
  <c r="M30" i="16" s="1"/>
  <c r="O30" i="16" s="1"/>
  <c r="Q30" i="16" s="1"/>
  <c r="N29" i="16"/>
  <c r="J29" i="16"/>
  <c r="H29" i="16"/>
  <c r="G29" i="16"/>
  <c r="K29" i="16" s="1"/>
  <c r="L29" i="16" s="1"/>
  <c r="M29" i="16" s="1"/>
  <c r="O29" i="16" s="1"/>
  <c r="Q29" i="16" s="1"/>
  <c r="N28" i="16"/>
  <c r="J28" i="16"/>
  <c r="H28" i="16"/>
  <c r="G28" i="16"/>
  <c r="K28" i="16" s="1"/>
  <c r="L28" i="16" s="1"/>
  <c r="M28" i="16" s="1"/>
  <c r="O28" i="16" s="1"/>
  <c r="Q28" i="16" s="1"/>
  <c r="N27" i="16"/>
  <c r="J27" i="16"/>
  <c r="H27" i="16"/>
  <c r="G27" i="16"/>
  <c r="K27" i="16" s="1"/>
  <c r="L27" i="16" s="1"/>
  <c r="M27" i="16" s="1"/>
  <c r="O27" i="16" s="1"/>
  <c r="Q27" i="16" s="1"/>
  <c r="N26" i="16"/>
  <c r="J26" i="16"/>
  <c r="H26" i="16"/>
  <c r="G26" i="16"/>
  <c r="K26" i="16" s="1"/>
  <c r="L26" i="16" s="1"/>
  <c r="M26" i="16" s="1"/>
  <c r="O26" i="16" s="1"/>
  <c r="Q26" i="16" s="1"/>
  <c r="N25" i="16"/>
  <c r="J25" i="16"/>
  <c r="H25" i="16"/>
  <c r="G25" i="16"/>
  <c r="K25" i="16" s="1"/>
  <c r="N24" i="16"/>
  <c r="J24" i="16"/>
  <c r="H24" i="16"/>
  <c r="G24" i="16"/>
  <c r="K24" i="16" s="1"/>
  <c r="N23" i="16"/>
  <c r="J23" i="16"/>
  <c r="H23" i="16"/>
  <c r="G23" i="16"/>
  <c r="K23" i="16" s="1"/>
  <c r="N22" i="16"/>
  <c r="J22" i="16"/>
  <c r="H22" i="16"/>
  <c r="G22" i="16"/>
  <c r="K22" i="16" s="1"/>
  <c r="N21" i="16"/>
  <c r="J21" i="16"/>
  <c r="H21" i="16"/>
  <c r="G21" i="16"/>
  <c r="K21" i="16" s="1"/>
  <c r="N20" i="16"/>
  <c r="J20" i="16"/>
  <c r="H20" i="16"/>
  <c r="G20" i="16"/>
  <c r="K20" i="16" s="1"/>
  <c r="N19" i="16"/>
  <c r="J19" i="16"/>
  <c r="H19" i="16"/>
  <c r="G19" i="16"/>
  <c r="K19" i="16" s="1"/>
  <c r="N18" i="16"/>
  <c r="J18" i="16"/>
  <c r="H18" i="16"/>
  <c r="G18" i="16"/>
  <c r="K18" i="16" s="1"/>
  <c r="N17" i="16"/>
  <c r="J17" i="16"/>
  <c r="H17" i="16"/>
  <c r="G17" i="16"/>
  <c r="K17" i="16" s="1"/>
  <c r="N16" i="16"/>
  <c r="J16" i="16"/>
  <c r="H16" i="16"/>
  <c r="G16" i="16"/>
  <c r="K16" i="16" s="1"/>
  <c r="N15" i="16"/>
  <c r="J15" i="16"/>
  <c r="H15" i="16"/>
  <c r="G15" i="16"/>
  <c r="K15" i="16" s="1"/>
  <c r="N14" i="16"/>
  <c r="J14" i="16"/>
  <c r="H14" i="16"/>
  <c r="G14" i="16"/>
  <c r="K14" i="16" s="1"/>
  <c r="N13" i="16"/>
  <c r="J13" i="16"/>
  <c r="H13" i="16"/>
  <c r="G13" i="16"/>
  <c r="K13" i="16" s="1"/>
  <c r="N12" i="16"/>
  <c r="J12" i="16"/>
  <c r="H12" i="16"/>
  <c r="G12" i="16"/>
  <c r="K12" i="16" s="1"/>
  <c r="N11" i="16"/>
  <c r="J11" i="16"/>
  <c r="H11" i="16"/>
  <c r="G11" i="16"/>
  <c r="K11" i="16" s="1"/>
  <c r="N10" i="16"/>
  <c r="J10" i="16"/>
  <c r="H10" i="16"/>
  <c r="G10" i="16"/>
  <c r="K10" i="16" s="1"/>
  <c r="N9" i="16"/>
  <c r="J9" i="16"/>
  <c r="H9" i="16"/>
  <c r="G9" i="16"/>
  <c r="K9" i="16" s="1"/>
  <c r="N8" i="16"/>
  <c r="J8" i="16"/>
  <c r="H8" i="16"/>
  <c r="G8" i="16"/>
  <c r="K8" i="16" s="1"/>
  <c r="N7" i="16"/>
  <c r="J7" i="16"/>
  <c r="H7" i="16"/>
  <c r="G7" i="16"/>
  <c r="K7" i="16" s="1"/>
  <c r="N6" i="16"/>
  <c r="J6" i="16"/>
  <c r="H6" i="16"/>
  <c r="G6" i="16"/>
  <c r="K6" i="16" s="1"/>
  <c r="J10" i="13"/>
  <c r="G10" i="13"/>
  <c r="D10" i="13"/>
  <c r="A10" i="13"/>
  <c r="G6" i="28" s="1"/>
  <c r="I14" i="30" s="1"/>
  <c r="J6" i="13"/>
  <c r="D6" i="28" s="1"/>
  <c r="I13" i="30" s="1"/>
  <c r="G6" i="13"/>
  <c r="D6" i="13"/>
  <c r="A6" i="13"/>
  <c r="A6" i="28" s="1"/>
  <c r="I12" i="30" s="1"/>
  <c r="E25" i="26" l="1"/>
  <c r="D25" i="26"/>
  <c r="E24" i="26"/>
  <c r="D24" i="26"/>
  <c r="E23" i="26"/>
  <c r="D23" i="26"/>
  <c r="D22" i="26"/>
  <c r="E22" i="26"/>
  <c r="D21" i="26"/>
  <c r="E21" i="26"/>
  <c r="D20" i="26"/>
  <c r="E20" i="26"/>
  <c r="E19" i="26"/>
  <c r="D19" i="26"/>
  <c r="E18" i="26"/>
  <c r="D18" i="26"/>
  <c r="E17" i="26"/>
  <c r="D17" i="26"/>
  <c r="E16" i="26"/>
  <c r="D16" i="26"/>
  <c r="E15" i="26"/>
  <c r="D15" i="26"/>
  <c r="E14" i="26"/>
  <c r="D14" i="26"/>
  <c r="E13" i="26"/>
  <c r="D13" i="26"/>
  <c r="D12" i="26"/>
  <c r="E12" i="26"/>
  <c r="D11" i="26"/>
  <c r="E11" i="26"/>
  <c r="D10" i="26"/>
  <c r="E10" i="26"/>
  <c r="E9" i="26"/>
  <c r="D9" i="26"/>
  <c r="E8" i="26"/>
  <c r="D8" i="26"/>
  <c r="D7" i="26"/>
  <c r="E7" i="26"/>
  <c r="D6" i="26"/>
  <c r="E6" i="26"/>
  <c r="B43" i="25"/>
  <c r="C43" i="25"/>
  <c r="D43" i="25"/>
  <c r="M21" i="25"/>
  <c r="O21" i="25" s="1"/>
  <c r="M19" i="25"/>
  <c r="O19" i="25" s="1"/>
  <c r="M22" i="25"/>
  <c r="O22" i="25" s="1"/>
  <c r="M23" i="25"/>
  <c r="O23" i="25" s="1"/>
  <c r="M17" i="25"/>
  <c r="O17" i="25" s="1"/>
  <c r="M24" i="25"/>
  <c r="O24" i="25" s="1"/>
  <c r="M18" i="25"/>
  <c r="O18" i="25" s="1"/>
  <c r="M16" i="25"/>
  <c r="O16" i="25" s="1"/>
  <c r="M20" i="25"/>
  <c r="O20" i="25" s="1"/>
  <c r="M15" i="25"/>
  <c r="O15" i="25" s="1"/>
  <c r="L18" i="25"/>
  <c r="L19" i="25"/>
  <c r="L20" i="25"/>
  <c r="L16" i="25"/>
  <c r="L15" i="25"/>
  <c r="L17" i="25"/>
  <c r="L24" i="25"/>
  <c r="L23" i="25"/>
  <c r="L22" i="25"/>
  <c r="L21" i="25"/>
  <c r="B19" i="22"/>
  <c r="J6" i="24"/>
  <c r="J36" i="24"/>
  <c r="I22" i="28"/>
  <c r="E12" i="22"/>
  <c r="I6" i="22"/>
  <c r="I12" i="22" s="1"/>
  <c r="H6" i="22"/>
  <c r="D12" i="22"/>
  <c r="B64" i="21"/>
  <c r="B32" i="28" s="1"/>
  <c r="D64" i="21"/>
  <c r="C65" i="21"/>
  <c r="D65" i="21"/>
  <c r="B66" i="21"/>
  <c r="N12" i="21"/>
  <c r="D66" i="21"/>
  <c r="C67" i="21"/>
  <c r="D67" i="21"/>
  <c r="B67" i="21"/>
  <c r="B34" i="28" s="1"/>
  <c r="C66" i="21"/>
  <c r="B65" i="21"/>
  <c r="B33" i="28" s="1"/>
  <c r="C64" i="21"/>
  <c r="B31" i="28"/>
  <c r="B30" i="28"/>
  <c r="J10" i="24"/>
  <c r="A21" i="27"/>
  <c r="J46" i="17"/>
  <c r="J47" i="17"/>
  <c r="J84" i="17"/>
  <c r="J82" i="17"/>
  <c r="J85" i="17"/>
  <c r="J81" i="17"/>
  <c r="J86" i="17"/>
  <c r="J80" i="17"/>
  <c r="J96" i="17"/>
  <c r="J79" i="17"/>
  <c r="J95" i="17"/>
  <c r="J78" i="17"/>
  <c r="J94" i="17"/>
  <c r="J77" i="17"/>
  <c r="J93" i="17"/>
  <c r="J76" i="17"/>
  <c r="J92" i="17"/>
  <c r="J75" i="17"/>
  <c r="J91" i="17"/>
  <c r="J74" i="17"/>
  <c r="J12" i="17"/>
  <c r="J73" i="17"/>
  <c r="J13" i="17"/>
  <c r="J72" i="17"/>
  <c r="J14" i="17"/>
  <c r="J71" i="17"/>
  <c r="J15" i="17"/>
  <c r="J70" i="17"/>
  <c r="J16" i="17"/>
  <c r="J69" i="17"/>
  <c r="J17" i="17"/>
  <c r="J68" i="17"/>
  <c r="J18" i="17"/>
  <c r="J67" i="17"/>
  <c r="J19" i="17"/>
  <c r="J66" i="17"/>
  <c r="J20" i="17"/>
  <c r="J65" i="17"/>
  <c r="J88" i="17"/>
  <c r="J21" i="17"/>
  <c r="J25" i="17"/>
  <c r="J63" i="17"/>
  <c r="J22" i="17"/>
  <c r="J62" i="17"/>
  <c r="J23" i="17"/>
  <c r="J61" i="17"/>
  <c r="J24" i="17"/>
  <c r="J60" i="17"/>
  <c r="J64" i="17"/>
  <c r="J59" i="17"/>
  <c r="J26" i="17"/>
  <c r="J58" i="17"/>
  <c r="J27" i="17"/>
  <c r="J57" i="17"/>
  <c r="J28" i="17"/>
  <c r="J56" i="17"/>
  <c r="J29" i="17"/>
  <c r="J55" i="17"/>
  <c r="J30" i="17"/>
  <c r="J54" i="17"/>
  <c r="J31" i="17"/>
  <c r="J53" i="17"/>
  <c r="J32" i="17"/>
  <c r="J52" i="17"/>
  <c r="J33" i="17"/>
  <c r="J51" i="17"/>
  <c r="J34" i="17"/>
  <c r="J50" i="17"/>
  <c r="J35" i="17"/>
  <c r="J49" i="17"/>
  <c r="J36" i="17"/>
  <c r="J48" i="17"/>
  <c r="J37" i="17"/>
  <c r="J38" i="17"/>
  <c r="J39" i="17"/>
  <c r="J40" i="17"/>
  <c r="J41" i="17"/>
  <c r="J42" i="17"/>
  <c r="J43" i="17"/>
  <c r="J89" i="17"/>
  <c r="J44" i="17"/>
  <c r="J90" i="17"/>
  <c r="J45" i="17"/>
  <c r="J87" i="17"/>
  <c r="J83" i="17"/>
  <c r="I88" i="17"/>
  <c r="I75" i="17"/>
  <c r="I46" i="17"/>
  <c r="I91" i="17"/>
  <c r="I45" i="17"/>
  <c r="K45" i="17" s="1"/>
  <c r="L45" i="17" s="1"/>
  <c r="I90" i="17"/>
  <c r="K90" i="17" s="1"/>
  <c r="L90" i="17" s="1"/>
  <c r="I44" i="17"/>
  <c r="K44" i="17" s="1"/>
  <c r="I26" i="17"/>
  <c r="I43" i="17"/>
  <c r="K43" i="17" s="1"/>
  <c r="L43" i="17" s="1"/>
  <c r="I65" i="17"/>
  <c r="I42" i="17"/>
  <c r="K42" i="17" s="1"/>
  <c r="L42" i="17" s="1"/>
  <c r="I64" i="17"/>
  <c r="I41" i="17"/>
  <c r="I86" i="17"/>
  <c r="I40" i="17"/>
  <c r="I85" i="17"/>
  <c r="I39" i="17"/>
  <c r="I84" i="17"/>
  <c r="I38" i="17"/>
  <c r="I48" i="17"/>
  <c r="I37" i="17"/>
  <c r="I49" i="17"/>
  <c r="I36" i="17"/>
  <c r="I50" i="17"/>
  <c r="I35" i="17"/>
  <c r="I51" i="17"/>
  <c r="I34" i="17"/>
  <c r="I52" i="17"/>
  <c r="I33" i="17"/>
  <c r="I53" i="17"/>
  <c r="I32" i="17"/>
  <c r="I54" i="17"/>
  <c r="I31" i="17"/>
  <c r="I55" i="17"/>
  <c r="I30" i="17"/>
  <c r="I56" i="17"/>
  <c r="I29" i="17"/>
  <c r="I57" i="17"/>
  <c r="I28" i="17"/>
  <c r="I58" i="17"/>
  <c r="I27" i="17"/>
  <c r="I59" i="17"/>
  <c r="I60" i="17"/>
  <c r="I87" i="17"/>
  <c r="K87" i="17" s="1"/>
  <c r="L87" i="17" s="1"/>
  <c r="I25" i="17"/>
  <c r="I61" i="17"/>
  <c r="I24" i="17"/>
  <c r="I62" i="17"/>
  <c r="I23" i="17"/>
  <c r="I63" i="17"/>
  <c r="I22" i="17"/>
  <c r="I89" i="17"/>
  <c r="K89" i="17" s="1"/>
  <c r="L89" i="17" s="1"/>
  <c r="I21" i="17"/>
  <c r="I66" i="17"/>
  <c r="I20" i="17"/>
  <c r="I67" i="17"/>
  <c r="I19" i="17"/>
  <c r="I68" i="17"/>
  <c r="I18" i="17"/>
  <c r="I69" i="17"/>
  <c r="I17" i="17"/>
  <c r="I70" i="17"/>
  <c r="I16" i="17"/>
  <c r="I71" i="17"/>
  <c r="I15" i="17"/>
  <c r="I72" i="17"/>
  <c r="I14" i="17"/>
  <c r="I73" i="17"/>
  <c r="I13" i="17"/>
  <c r="I74" i="17"/>
  <c r="I12" i="17"/>
  <c r="I83" i="17"/>
  <c r="K83" i="17" s="1"/>
  <c r="L83" i="17" s="1"/>
  <c r="I82" i="17"/>
  <c r="I81" i="17"/>
  <c r="I80" i="17"/>
  <c r="I96" i="17"/>
  <c r="I79" i="17"/>
  <c r="I95" i="17"/>
  <c r="I78" i="17"/>
  <c r="I94" i="17"/>
  <c r="I77" i="17"/>
  <c r="I93" i="17"/>
  <c r="I76" i="17"/>
  <c r="I47" i="17"/>
  <c r="I92" i="17"/>
  <c r="L25" i="16"/>
  <c r="I34" i="25"/>
  <c r="L24" i="16"/>
  <c r="I33" i="25"/>
  <c r="L23" i="16"/>
  <c r="I32" i="25"/>
  <c r="L22" i="16"/>
  <c r="I31" i="25"/>
  <c r="L21" i="16"/>
  <c r="I30" i="25"/>
  <c r="L20" i="16"/>
  <c r="I29" i="25"/>
  <c r="L19" i="16"/>
  <c r="I28" i="25"/>
  <c r="I27" i="25"/>
  <c r="L18" i="16"/>
  <c r="I26" i="25"/>
  <c r="L17" i="16"/>
  <c r="L16" i="16"/>
  <c r="I25" i="25"/>
  <c r="I24" i="25"/>
  <c r="L15" i="16"/>
  <c r="L14" i="16"/>
  <c r="I23" i="25"/>
  <c r="I22" i="25"/>
  <c r="L13" i="16"/>
  <c r="L12" i="16"/>
  <c r="I21" i="25"/>
  <c r="L11" i="16"/>
  <c r="I20" i="25"/>
  <c r="L10" i="16"/>
  <c r="I19" i="25"/>
  <c r="I18" i="25"/>
  <c r="L9" i="16"/>
  <c r="L8" i="16"/>
  <c r="I17" i="25"/>
  <c r="I16" i="25"/>
  <c r="L7" i="16"/>
  <c r="L6" i="16"/>
  <c r="I15" i="25"/>
  <c r="B18" i="22" l="1"/>
  <c r="D10" i="24"/>
  <c r="J35" i="24"/>
  <c r="I21" i="28"/>
  <c r="K6" i="22"/>
  <c r="H12" i="22"/>
  <c r="M25" i="16"/>
  <c r="J34" i="25"/>
  <c r="M24" i="16"/>
  <c r="J33" i="25"/>
  <c r="M23" i="16"/>
  <c r="J32" i="25"/>
  <c r="M22" i="16"/>
  <c r="J31" i="25"/>
  <c r="M21" i="16"/>
  <c r="J30" i="25"/>
  <c r="M20" i="16"/>
  <c r="J29" i="25"/>
  <c r="M19" i="16"/>
  <c r="J28" i="25"/>
  <c r="M18" i="16"/>
  <c r="J27" i="25"/>
  <c r="M17" i="16"/>
  <c r="J26" i="25"/>
  <c r="J25" i="25"/>
  <c r="M16" i="16"/>
  <c r="M15" i="16"/>
  <c r="J24" i="25"/>
  <c r="J23" i="25"/>
  <c r="M14" i="16"/>
  <c r="J22" i="25"/>
  <c r="M13" i="16"/>
  <c r="M12" i="16"/>
  <c r="J21" i="25"/>
  <c r="M11" i="16"/>
  <c r="J20" i="25"/>
  <c r="J19" i="25"/>
  <c r="M10" i="16"/>
  <c r="J18" i="25"/>
  <c r="M9" i="16"/>
  <c r="M8" i="16"/>
  <c r="J17" i="25"/>
  <c r="M7" i="16"/>
  <c r="J16" i="25"/>
  <c r="B104" i="16"/>
  <c r="J15" i="25"/>
  <c r="M6" i="16"/>
  <c r="K88" i="17"/>
  <c r="L88" i="17" s="1"/>
  <c r="K75" i="17"/>
  <c r="L75" i="17" s="1"/>
  <c r="K46" i="17"/>
  <c r="L46" i="17" s="1"/>
  <c r="K91" i="17"/>
  <c r="L91" i="17" s="1"/>
  <c r="K26" i="17"/>
  <c r="K65" i="17"/>
  <c r="L65" i="17" s="1"/>
  <c r="K64" i="17"/>
  <c r="L64" i="17" s="1"/>
  <c r="K41" i="17"/>
  <c r="L41" i="17" s="1"/>
  <c r="K86" i="17"/>
  <c r="L86" i="17" s="1"/>
  <c r="K40" i="17"/>
  <c r="L40" i="17" s="1"/>
  <c r="K68" i="17"/>
  <c r="L68" i="17" s="1"/>
  <c r="K69" i="17"/>
  <c r="L69" i="17" s="1"/>
  <c r="K70" i="17"/>
  <c r="L70" i="17" s="1"/>
  <c r="K71" i="17"/>
  <c r="L71" i="17" s="1"/>
  <c r="K85" i="17"/>
  <c r="L85" i="17" s="1"/>
  <c r="K39" i="17"/>
  <c r="L39" i="17" s="1"/>
  <c r="K84" i="17"/>
  <c r="L84" i="17" s="1"/>
  <c r="K38" i="17"/>
  <c r="K48" i="17"/>
  <c r="K37" i="17"/>
  <c r="L37" i="17" s="1"/>
  <c r="K49" i="17"/>
  <c r="L49" i="17" s="1"/>
  <c r="K36" i="17"/>
  <c r="L36" i="17" s="1"/>
  <c r="K50" i="17"/>
  <c r="L50" i="17" s="1"/>
  <c r="K35" i="17"/>
  <c r="L35" i="17" s="1"/>
  <c r="K51" i="17"/>
  <c r="L51" i="17" s="1"/>
  <c r="K34" i="17"/>
  <c r="L34" i="17" s="1"/>
  <c r="K52" i="17"/>
  <c r="K33" i="17"/>
  <c r="L33" i="17" s="1"/>
  <c r="K53" i="17"/>
  <c r="L53" i="17" s="1"/>
  <c r="K32" i="17"/>
  <c r="L32" i="17" s="1"/>
  <c r="K54" i="17"/>
  <c r="L54" i="17" s="1"/>
  <c r="K31" i="17"/>
  <c r="L31" i="17" s="1"/>
  <c r="K55" i="17"/>
  <c r="L55" i="17" s="1"/>
  <c r="K30" i="17"/>
  <c r="L30" i="17" s="1"/>
  <c r="K56" i="17"/>
  <c r="L56" i="17" s="1"/>
  <c r="K29" i="17"/>
  <c r="L29" i="17" s="1"/>
  <c r="K57" i="17"/>
  <c r="L57" i="17" s="1"/>
  <c r="K28" i="17"/>
  <c r="L28" i="17" s="1"/>
  <c r="K58" i="17"/>
  <c r="L58" i="17" s="1"/>
  <c r="K27" i="17"/>
  <c r="K59" i="17"/>
  <c r="K60" i="17"/>
  <c r="L60" i="17" s="1"/>
  <c r="K25" i="17"/>
  <c r="K61" i="17"/>
  <c r="K24" i="17"/>
  <c r="K62" i="17"/>
  <c r="L62" i="17" s="1"/>
  <c r="K23" i="17"/>
  <c r="K63" i="17"/>
  <c r="L63" i="17" s="1"/>
  <c r="K22" i="17"/>
  <c r="K21" i="17"/>
  <c r="L21" i="17" s="1"/>
  <c r="K66" i="17"/>
  <c r="L66" i="17" s="1"/>
  <c r="K20" i="17"/>
  <c r="K67" i="17"/>
  <c r="L67" i="17" s="1"/>
  <c r="K19" i="17"/>
  <c r="K18" i="17"/>
  <c r="K17" i="17"/>
  <c r="K16" i="17"/>
  <c r="K15" i="17"/>
  <c r="K72" i="17"/>
  <c r="L72" i="17" s="1"/>
  <c r="K14" i="17"/>
  <c r="K73" i="17"/>
  <c r="L73" i="17" s="1"/>
  <c r="K13" i="17"/>
  <c r="K74" i="17"/>
  <c r="L74" i="17" s="1"/>
  <c r="K12" i="17"/>
  <c r="K82" i="17"/>
  <c r="L82" i="17" s="1"/>
  <c r="K81" i="17"/>
  <c r="L81" i="17" s="1"/>
  <c r="K80" i="17"/>
  <c r="L80" i="17" s="1"/>
  <c r="K96" i="17"/>
  <c r="L96" i="17" s="1"/>
  <c r="K79" i="17"/>
  <c r="L79" i="17" s="1"/>
  <c r="K95" i="17"/>
  <c r="L95" i="17" s="1"/>
  <c r="K78" i="17"/>
  <c r="L78" i="17" s="1"/>
  <c r="K94" i="17"/>
  <c r="L94" i="17" s="1"/>
  <c r="K77" i="17"/>
  <c r="L77" i="17" s="1"/>
  <c r="K93" i="17"/>
  <c r="L93" i="17" s="1"/>
  <c r="K76" i="17"/>
  <c r="L76" i="17" s="1"/>
  <c r="K47" i="17"/>
  <c r="L47" i="17" s="1"/>
  <c r="K92" i="17"/>
  <c r="L92" i="17" s="1"/>
  <c r="L44" i="17"/>
  <c r="H17" i="26"/>
  <c r="M6" i="22" l="1"/>
  <c r="K12" i="22"/>
  <c r="M12" i="22" s="1"/>
  <c r="B17" i="22"/>
  <c r="A10" i="24"/>
  <c r="J34" i="24"/>
  <c r="A26" i="27"/>
  <c r="H43" i="28" s="1"/>
  <c r="I20" i="28"/>
  <c r="O25" i="16"/>
  <c r="K34" i="25"/>
  <c r="N34" i="25" s="1"/>
  <c r="P34" i="25" s="1"/>
  <c r="Q34" i="25" s="1"/>
  <c r="O24" i="16"/>
  <c r="K33" i="25"/>
  <c r="N33" i="25" s="1"/>
  <c r="P33" i="25" s="1"/>
  <c r="Q33" i="25" s="1"/>
  <c r="O23" i="16"/>
  <c r="K32" i="25"/>
  <c r="N32" i="25" s="1"/>
  <c r="P32" i="25" s="1"/>
  <c r="Q32" i="25" s="1"/>
  <c r="O22" i="16"/>
  <c r="K31" i="25"/>
  <c r="N31" i="25" s="1"/>
  <c r="P31" i="25" s="1"/>
  <c r="Q31" i="25" s="1"/>
  <c r="O21" i="16"/>
  <c r="K30" i="25"/>
  <c r="N30" i="25" s="1"/>
  <c r="P30" i="25" s="1"/>
  <c r="Q30" i="25" s="1"/>
  <c r="O20" i="16"/>
  <c r="K29" i="25"/>
  <c r="N29" i="25" s="1"/>
  <c r="P29" i="25" s="1"/>
  <c r="Q29" i="25" s="1"/>
  <c r="K28" i="25"/>
  <c r="N28" i="25" s="1"/>
  <c r="P28" i="25" s="1"/>
  <c r="Q28" i="25" s="1"/>
  <c r="O19" i="16"/>
  <c r="O18" i="16"/>
  <c r="K27" i="25"/>
  <c r="N27" i="25" s="1"/>
  <c r="P27" i="25" s="1"/>
  <c r="Q27" i="25" s="1"/>
  <c r="O17" i="16"/>
  <c r="K26" i="25"/>
  <c r="N26" i="25" s="1"/>
  <c r="P26" i="25" s="1"/>
  <c r="Q26" i="25" s="1"/>
  <c r="O16" i="16"/>
  <c r="K25" i="25"/>
  <c r="N25" i="25" s="1"/>
  <c r="P25" i="25" s="1"/>
  <c r="Q25" i="25" s="1"/>
  <c r="O15" i="16"/>
  <c r="K24" i="25"/>
  <c r="N24" i="25" s="1"/>
  <c r="P24" i="25" s="1"/>
  <c r="Q24" i="25" s="1"/>
  <c r="O14" i="16"/>
  <c r="K23" i="25"/>
  <c r="N23" i="25" s="1"/>
  <c r="P23" i="25" s="1"/>
  <c r="Q23" i="25" s="1"/>
  <c r="O13" i="16"/>
  <c r="K22" i="25"/>
  <c r="N22" i="25" s="1"/>
  <c r="P22" i="25" s="1"/>
  <c r="Q22" i="25" s="1"/>
  <c r="K21" i="25"/>
  <c r="N21" i="25" s="1"/>
  <c r="P21" i="25" s="1"/>
  <c r="Q21" i="25" s="1"/>
  <c r="O12" i="16"/>
  <c r="K20" i="25"/>
  <c r="N20" i="25" s="1"/>
  <c r="P20" i="25" s="1"/>
  <c r="Q20" i="25" s="1"/>
  <c r="O11" i="16"/>
  <c r="O10" i="16"/>
  <c r="K19" i="25"/>
  <c r="N19" i="25" s="1"/>
  <c r="P19" i="25" s="1"/>
  <c r="Q19" i="25" s="1"/>
  <c r="O9" i="16"/>
  <c r="K18" i="25"/>
  <c r="N18" i="25" s="1"/>
  <c r="P18" i="25" s="1"/>
  <c r="Q18" i="25" s="1"/>
  <c r="K17" i="25"/>
  <c r="N17" i="25" s="1"/>
  <c r="P17" i="25" s="1"/>
  <c r="Q17" i="25" s="1"/>
  <c r="O8" i="16"/>
  <c r="K16" i="25"/>
  <c r="N16" i="25" s="1"/>
  <c r="P16" i="25" s="1"/>
  <c r="Q16" i="25" s="1"/>
  <c r="O7" i="16"/>
  <c r="B101" i="16"/>
  <c r="K15" i="25"/>
  <c r="O6" i="16"/>
  <c r="H7" i="26"/>
  <c r="L26" i="17"/>
  <c r="H25" i="26"/>
  <c r="L38" i="17"/>
  <c r="H20" i="26"/>
  <c r="L48" i="17"/>
  <c r="H23" i="26"/>
  <c r="L52" i="17"/>
  <c r="H14" i="26"/>
  <c r="L27" i="17"/>
  <c r="H21" i="26"/>
  <c r="L59" i="17"/>
  <c r="H16" i="26"/>
  <c r="L25" i="17"/>
  <c r="H24" i="26"/>
  <c r="L61" i="17"/>
  <c r="H19" i="26"/>
  <c r="L24" i="17"/>
  <c r="H8" i="26"/>
  <c r="L23" i="17"/>
  <c r="H22" i="26"/>
  <c r="L22" i="17"/>
  <c r="H11" i="26"/>
  <c r="L20" i="17"/>
  <c r="H13" i="26"/>
  <c r="L19" i="17"/>
  <c r="H15" i="26"/>
  <c r="L18" i="17"/>
  <c r="H9" i="26"/>
  <c r="L17" i="17"/>
  <c r="H18" i="26"/>
  <c r="L16" i="17"/>
  <c r="H6" i="26"/>
  <c r="L15" i="17"/>
  <c r="H12" i="26"/>
  <c r="L14" i="17"/>
  <c r="H10" i="26"/>
  <c r="L13" i="17"/>
  <c r="C109" i="17"/>
  <c r="B106" i="17"/>
  <c r="C107" i="17"/>
  <c r="B107" i="17"/>
  <c r="C108" i="17"/>
  <c r="C106" i="17"/>
  <c r="D109" i="17"/>
  <c r="D107" i="17"/>
  <c r="B108" i="17"/>
  <c r="B109" i="17"/>
  <c r="D108" i="17"/>
  <c r="D106" i="17"/>
  <c r="L12" i="17"/>
  <c r="Q25" i="16" l="1"/>
  <c r="G25" i="26"/>
  <c r="I25" i="26" s="1"/>
  <c r="Q24" i="16"/>
  <c r="G24" i="26"/>
  <c r="I24" i="26" s="1"/>
  <c r="Q23" i="16"/>
  <c r="G23" i="26"/>
  <c r="I23" i="26" s="1"/>
  <c r="Q22" i="16"/>
  <c r="G22" i="26"/>
  <c r="I22" i="26" s="1"/>
  <c r="Q21" i="16"/>
  <c r="G21" i="26"/>
  <c r="I21" i="26" s="1"/>
  <c r="Q20" i="16"/>
  <c r="G20" i="26"/>
  <c r="I20" i="26" s="1"/>
  <c r="Q19" i="16"/>
  <c r="G19" i="26"/>
  <c r="I19" i="26" s="1"/>
  <c r="G18" i="26"/>
  <c r="I18" i="26" s="1"/>
  <c r="Q18" i="16"/>
  <c r="G17" i="26"/>
  <c r="I17" i="26" s="1"/>
  <c r="Q17" i="16"/>
  <c r="G16" i="26"/>
  <c r="I16" i="26" s="1"/>
  <c r="Q16" i="16"/>
  <c r="Q15" i="16"/>
  <c r="I109" i="16"/>
  <c r="G15" i="26"/>
  <c r="I15" i="26" s="1"/>
  <c r="I108" i="16"/>
  <c r="G14" i="26"/>
  <c r="I14" i="26" s="1"/>
  <c r="Q14" i="16"/>
  <c r="I107" i="16"/>
  <c r="G13" i="26"/>
  <c r="I13" i="26" s="1"/>
  <c r="Q13" i="16"/>
  <c r="Q12" i="16"/>
  <c r="I106" i="16"/>
  <c r="G12" i="26"/>
  <c r="I12" i="26" s="1"/>
  <c r="Q11" i="16"/>
  <c r="I105" i="16"/>
  <c r="G11" i="26"/>
  <c r="I11" i="26" s="1"/>
  <c r="I104" i="16"/>
  <c r="G10" i="26"/>
  <c r="I10" i="26" s="1"/>
  <c r="Q10" i="16"/>
  <c r="Q9" i="16"/>
  <c r="I103" i="16"/>
  <c r="G9" i="26"/>
  <c r="I9" i="26" s="1"/>
  <c r="Q8" i="16"/>
  <c r="I102" i="16"/>
  <c r="G8" i="26"/>
  <c r="I8" i="26" s="1"/>
  <c r="Q7" i="16"/>
  <c r="I101" i="16"/>
  <c r="G7" i="26"/>
  <c r="I7" i="26" s="1"/>
  <c r="B20" i="28"/>
  <c r="I15" i="30"/>
  <c r="N15" i="25"/>
  <c r="P15" i="25" s="1"/>
  <c r="B41" i="25"/>
  <c r="C41" i="25"/>
  <c r="D41" i="25"/>
  <c r="B42" i="25"/>
  <c r="B44" i="25" s="1"/>
  <c r="C42" i="25"/>
  <c r="C44" i="25" s="1"/>
  <c r="D42" i="25"/>
  <c r="D44" i="25" s="1"/>
  <c r="Q6" i="16"/>
  <c r="B103" i="16" s="1"/>
  <c r="G10" i="24" s="1"/>
  <c r="I100" i="16"/>
  <c r="B102" i="16"/>
  <c r="A11" i="27" s="1"/>
  <c r="G6" i="26"/>
  <c r="B33" i="26"/>
  <c r="Q15" i="25" l="1"/>
  <c r="G41" i="25" s="1"/>
  <c r="G40" i="25"/>
  <c r="I38" i="28"/>
  <c r="K39" i="25"/>
  <c r="J38" i="28"/>
  <c r="K40" i="25"/>
  <c r="K38" i="28"/>
  <c r="K41" i="25"/>
  <c r="A26" i="23"/>
  <c r="A6" i="24"/>
  <c r="G42" i="25"/>
  <c r="B21" i="28"/>
  <c r="I16" i="30"/>
  <c r="I6" i="26"/>
  <c r="B32" i="26"/>
  <c r="A16" i="27"/>
  <c r="B24" i="28"/>
  <c r="A6" i="27" l="1"/>
  <c r="A11" i="28" s="1"/>
  <c r="J6" i="28"/>
  <c r="B22" i="28"/>
  <c r="I17" i="30"/>
</calcChain>
</file>

<file path=xl/sharedStrings.xml><?xml version="1.0" encoding="utf-8"?>
<sst xmlns="http://schemas.openxmlformats.org/spreadsheetml/2006/main" count="22728" uniqueCount="3092">
  <si>
    <t>Lumina Baby &amp; Family Care Ltd — Commercial Finance — Pricing, Margin &amp; Customer Profitability</t>
  </si>
  <si>
    <t>Project 2 | Commercial Finance flagship case study | V1</t>
  </si>
  <si>
    <t>Business problem</t>
  </si>
  <si>
    <t>Commercial Finance needs to identify which customers, channels and SKUs create profitable growth after discounts, COGS, freight and promotional spend. This project uses a SQL-first data pipeline and Excel reporting layer to answer that question.</t>
  </si>
  <si>
    <t>V1 build</t>
  </si>
  <si>
    <t>Data model</t>
  </si>
  <si>
    <t>Star schema: Fact Sales + Date/Product/Customer dimensions</t>
  </si>
  <si>
    <t>SQL</t>
  </si>
  <si>
    <t>SQLite database and reusable commercial-finance queries</t>
  </si>
  <si>
    <t>Customer profitability</t>
  </si>
  <si>
    <t>Net revenue, discount, GP, cost-to-serve, contribution</t>
  </si>
  <si>
    <t>Product profitability</t>
  </si>
  <si>
    <t>SKU, brand and category economics</t>
  </si>
  <si>
    <t>Channel analysis</t>
  </si>
  <si>
    <t>Route-to-market contribution and margin</t>
  </si>
  <si>
    <t>Monthly trend</t>
  </si>
  <si>
    <t>Revenue, discount, promo spend and margin</t>
  </si>
  <si>
    <t>Dashboard</t>
  </si>
  <si>
    <t>Commercial Finance KPI summary and charts</t>
  </si>
  <si>
    <t>Power BI prep</t>
  </si>
  <si>
    <t>CSV star schema + DAX measure library</t>
  </si>
  <si>
    <t>Data volume</t>
  </si>
  <si>
    <t>2,000 synthetic transactions | 48 SKUs | 90 customers</t>
  </si>
  <si>
    <t>Portfolio integrity</t>
  </si>
  <si>
    <t>All company, customer, product and transaction data is synthetic. Present outputs as simulated/modelled findings, not realised employer results.</t>
  </si>
  <si>
    <t>V2 — Commercial Decision Layer</t>
  </si>
  <si>
    <t>V2 adds discount-leakage and repricing analysis, customer profitability quadrants, a pricing waterfall, promotion-effectiveness ROI proxies, customer-concentration / Pareto analysis, SKU rationalisation, Jan–Sep Price–Volume–Mix analysis and a quantified Commercial Finance action plan. The aim is to move from reporting revenue and margin to recommending pricing, customer, promotion and portfolio actions.</t>
  </si>
  <si>
    <t>V3 — Commercial Management Layer</t>
  </si>
  <si>
    <t>V3 adds a risk-adjusted customer repricing scenario model, an accountable customer action register, formula-driven Commercial Finance commentary, an executive management pack and a Power BI build specification. The repricing model explicitly balances discount recovery against volume-retention risk so that modelled upside is presented as a planning scenario rather than a guaranteed saving.</t>
  </si>
  <si>
    <t>Final Portfolio Release</t>
  </si>
  <si>
    <t>Final release prepared for CV, LinkedIn and interview use. The release package includes the final workbook, SQLite database, SQL queries, source CSVs, recruiter-facing screenshots, CV bullets, LinkedIn launch copy and interview explanations. Power BI is described only as a build specification because no PBIX file is included. All pricing opportunities are modelled scenarios, not realised savings.</t>
  </si>
  <si>
    <t>Commercial Assumptions</t>
  </si>
  <si>
    <t>Channel</t>
  </si>
  <si>
    <t>Typical Discount Range</t>
  </si>
  <si>
    <t>Freight % Net Revenue</t>
  </si>
  <si>
    <t>Source</t>
  </si>
  <si>
    <t>Grocery</t>
  </si>
  <si>
    <t>9% – 16%</t>
  </si>
  <si>
    <t>Synthetic assumption</t>
  </si>
  <si>
    <t>Pharmacy</t>
  </si>
  <si>
    <t>7% – 13%</t>
  </si>
  <si>
    <t>Online Marketplace</t>
  </si>
  <si>
    <t>10% – 18%</t>
  </si>
  <si>
    <t>DTC</t>
  </si>
  <si>
    <t>2% – 8%</t>
  </si>
  <si>
    <t>Wholesale</t>
  </si>
  <si>
    <t>13% – 21%</t>
  </si>
  <si>
    <t>Baby Specialist</t>
  </si>
  <si>
    <t>6% – 12%</t>
  </si>
  <si>
    <t>Portfolio Assumption</t>
  </si>
  <si>
    <t>Value</t>
  </si>
  <si>
    <t>2026 price inflation</t>
  </si>
  <si>
    <t>2026 unit-cost inflation</t>
  </si>
  <si>
    <t>Strategic discount premium</t>
  </si>
  <si>
    <t>Promotional discount increment</t>
  </si>
  <si>
    <t>Transaction lines</t>
  </si>
  <si>
    <t>V2 Pricing Governance Assumptions</t>
  </si>
  <si>
    <t>Target Base Discount</t>
  </si>
  <si>
    <t>Synthetic pricing-policy assumption</t>
  </si>
  <si>
    <t>V2 Customer / Promotion Policy</t>
  </si>
  <si>
    <t>Strategic tier premium</t>
  </si>
  <si>
    <t>Core tier premium</t>
  </si>
  <si>
    <t>Long-tail tier premium</t>
  </si>
  <si>
    <t>Promo-policy increment × promo sales share</t>
  </si>
  <si>
    <t>Potential leakage recapture factor</t>
  </si>
  <si>
    <t>Power BI / SQL Star Schema</t>
  </si>
  <si>
    <t>Model relationships</t>
  </si>
  <si>
    <t>Table</t>
  </si>
  <si>
    <t>Primary Key</t>
  </si>
  <si>
    <t>Relationship</t>
  </si>
  <si>
    <t>Fact Key</t>
  </si>
  <si>
    <t>Grain</t>
  </si>
  <si>
    <t>Rows</t>
  </si>
  <si>
    <t>Purpose</t>
  </si>
  <si>
    <t>Dim Date</t>
  </si>
  <si>
    <t>Date</t>
  </si>
  <si>
    <t>1 → many</t>
  </si>
  <si>
    <t>Fact Sales.Date</t>
  </si>
  <si>
    <t>1 row per calendar day</t>
  </si>
  <si>
    <t>Time intelligence</t>
  </si>
  <si>
    <t>Synthetic</t>
  </si>
  <si>
    <t>Dim Product</t>
  </si>
  <si>
    <t>Product_ID</t>
  </si>
  <si>
    <t>Fact Sales.Product_ID</t>
  </si>
  <si>
    <t>1 row per SKU</t>
  </si>
  <si>
    <t>Product hierarchy</t>
  </si>
  <si>
    <t>Dim Customer</t>
  </si>
  <si>
    <t>Customer_ID</t>
  </si>
  <si>
    <t>Fact Sales.Customer_ID</t>
  </si>
  <si>
    <t>1 row per customer</t>
  </si>
  <si>
    <t>Customer/channel hierarchy</t>
  </si>
  <si>
    <t>Fact Sales</t>
  </si>
  <si>
    <t>Transaction_ID</t>
  </si>
  <si>
    <t>many side</t>
  </si>
  <si>
    <t>—</t>
  </si>
  <si>
    <t>1 transaction line</t>
  </si>
  <si>
    <t>Commercial economics</t>
  </si>
  <si>
    <t>Synthetic ERP/CRM extract</t>
  </si>
  <si>
    <t>Product Dimension</t>
  </si>
  <si>
    <t>Brand</t>
  </si>
  <si>
    <t>Category</t>
  </si>
  <si>
    <t>SKU_Name</t>
  </si>
  <si>
    <t>Pack_Size</t>
  </si>
  <si>
    <t>Base_List_Price (£)</t>
  </si>
  <si>
    <t>Standard_Unit_Cost (£)</t>
  </si>
  <si>
    <t>Launch_Status</t>
  </si>
  <si>
    <t>P001</t>
  </si>
  <si>
    <t>Nurtura</t>
  </si>
  <si>
    <t>Diapers</t>
  </si>
  <si>
    <t>Nurtura Diapers 24 pack</t>
  </si>
  <si>
    <t>24 pack</t>
  </si>
  <si>
    <t>Core</t>
  </si>
  <si>
    <t>Synthetic portfolio master data</t>
  </si>
  <si>
    <t>P002</t>
  </si>
  <si>
    <t>Nurtura Diapers 40 pack</t>
  </si>
  <si>
    <t>40 pack</t>
  </si>
  <si>
    <t>P003</t>
  </si>
  <si>
    <t>Wipes</t>
  </si>
  <si>
    <t>Nurtura Wipes 4 pack</t>
  </si>
  <si>
    <t>4 pack</t>
  </si>
  <si>
    <t>P004</t>
  </si>
  <si>
    <t>Nurtura Wipes 8 pack</t>
  </si>
  <si>
    <t>8 pack</t>
  </si>
  <si>
    <t>P005</t>
  </si>
  <si>
    <t>Baby Bath</t>
  </si>
  <si>
    <t>Nurtura Baby Bath 250ml</t>
  </si>
  <si>
    <t>250ml</t>
  </si>
  <si>
    <t>P006</t>
  </si>
  <si>
    <t>Nurtura Baby Bath 500ml</t>
  </si>
  <si>
    <t>500ml</t>
  </si>
  <si>
    <t>P007</t>
  </si>
  <si>
    <t>Skincare</t>
  </si>
  <si>
    <t>Nurtura Skincare 100ml</t>
  </si>
  <si>
    <t>100ml</t>
  </si>
  <si>
    <t>Growth</t>
  </si>
  <si>
    <t>P008</t>
  </si>
  <si>
    <t>Nurtura Skincare 200ml</t>
  </si>
  <si>
    <t>200ml</t>
  </si>
  <si>
    <t>P009</t>
  </si>
  <si>
    <t>Feeding</t>
  </si>
  <si>
    <t>Nurtura Feeding 2 pack</t>
  </si>
  <si>
    <t>2 pack</t>
  </si>
  <si>
    <t>P010</t>
  </si>
  <si>
    <t>Nurtura Feeding 4 pack</t>
  </si>
  <si>
    <t>P011</t>
  </si>
  <si>
    <t>Nursery</t>
  </si>
  <si>
    <t>Nurtura Nursery Single</t>
  </si>
  <si>
    <t>Single</t>
  </si>
  <si>
    <t>P012</t>
  </si>
  <si>
    <t>Nurtura Nursery Twin pack</t>
  </si>
  <si>
    <t>Twin pack</t>
  </si>
  <si>
    <t>P013</t>
  </si>
  <si>
    <t>LittleBloom</t>
  </si>
  <si>
    <t>LittleBloom Diapers 24 pack</t>
  </si>
  <si>
    <t>P014</t>
  </si>
  <si>
    <t>LittleBloom Diapers 40 pack</t>
  </si>
  <si>
    <t>P015</t>
  </si>
  <si>
    <t>LittleBloom Wipes 4 pack</t>
  </si>
  <si>
    <t>P016</t>
  </si>
  <si>
    <t>LittleBloom Wipes 8 pack</t>
  </si>
  <si>
    <t>P017</t>
  </si>
  <si>
    <t>LittleBloom Baby Bath 250ml</t>
  </si>
  <si>
    <t>P018</t>
  </si>
  <si>
    <t>LittleBloom Baby Bath 500ml</t>
  </si>
  <si>
    <t>P019</t>
  </si>
  <si>
    <t>LittleBloom Skincare 100ml</t>
  </si>
  <si>
    <t>P020</t>
  </si>
  <si>
    <t>LittleBloom Skincare 200ml</t>
  </si>
  <si>
    <t>P021</t>
  </si>
  <si>
    <t>LittleBloom Feeding 2 pack</t>
  </si>
  <si>
    <t>P022</t>
  </si>
  <si>
    <t>LittleBloom Feeding 4 pack</t>
  </si>
  <si>
    <t>P023</t>
  </si>
  <si>
    <t>LittleBloom Nursery Single</t>
  </si>
  <si>
    <t>P024</t>
  </si>
  <si>
    <t>LittleBloom Nursery Twin pack</t>
  </si>
  <si>
    <t>P025</t>
  </si>
  <si>
    <t>PureNest</t>
  </si>
  <si>
    <t>PureNest Diapers 24 pack</t>
  </si>
  <si>
    <t>P026</t>
  </si>
  <si>
    <t>PureNest Diapers 40 pack</t>
  </si>
  <si>
    <t>P027</t>
  </si>
  <si>
    <t>PureNest Wipes 4 pack</t>
  </si>
  <si>
    <t>P028</t>
  </si>
  <si>
    <t>PureNest Wipes 8 pack</t>
  </si>
  <si>
    <t>P029</t>
  </si>
  <si>
    <t>PureNest Baby Bath 250ml</t>
  </si>
  <si>
    <t>P030</t>
  </si>
  <si>
    <t>PureNest Baby Bath 500ml</t>
  </si>
  <si>
    <t>P031</t>
  </si>
  <si>
    <t>PureNest Skincare 100ml</t>
  </si>
  <si>
    <t>P032</t>
  </si>
  <si>
    <t>PureNest Skincare 200ml</t>
  </si>
  <si>
    <t>P033</t>
  </si>
  <si>
    <t>PureNest Feeding 2 pack</t>
  </si>
  <si>
    <t>P034</t>
  </si>
  <si>
    <t>PureNest Feeding 4 pack</t>
  </si>
  <si>
    <t>P035</t>
  </si>
  <si>
    <t>PureNest Nursery Single</t>
  </si>
  <si>
    <t>P036</t>
  </si>
  <si>
    <t>PureNest Nursery Twin pack</t>
  </si>
  <si>
    <t>P037</t>
  </si>
  <si>
    <t>TinySteps</t>
  </si>
  <si>
    <t>TinySteps Diapers 24 pack</t>
  </si>
  <si>
    <t>P038</t>
  </si>
  <si>
    <t>TinySteps Diapers 40 pack</t>
  </si>
  <si>
    <t>P039</t>
  </si>
  <si>
    <t>TinySteps Wipes 4 pack</t>
  </si>
  <si>
    <t>P040</t>
  </si>
  <si>
    <t>TinySteps Wipes 8 pack</t>
  </si>
  <si>
    <t>P041</t>
  </si>
  <si>
    <t>TinySteps Baby Bath 250ml</t>
  </si>
  <si>
    <t>P042</t>
  </si>
  <si>
    <t>TinySteps Baby Bath 500ml</t>
  </si>
  <si>
    <t>P043</t>
  </si>
  <si>
    <t>TinySteps Skincare 100ml</t>
  </si>
  <si>
    <t>P044</t>
  </si>
  <si>
    <t>TinySteps Skincare 200ml</t>
  </si>
  <si>
    <t>P045</t>
  </si>
  <si>
    <t>TinySteps Feeding 2 pack</t>
  </si>
  <si>
    <t>P046</t>
  </si>
  <si>
    <t>TinySteps Feeding 4 pack</t>
  </si>
  <si>
    <t>P047</t>
  </si>
  <si>
    <t>TinySteps Nursery Single</t>
  </si>
  <si>
    <t>P048</t>
  </si>
  <si>
    <t>TinySteps Nursery Twin pack</t>
  </si>
  <si>
    <t>Customer Dimension</t>
  </si>
  <si>
    <t>Customer_Name</t>
  </si>
  <si>
    <t>Region</t>
  </si>
  <si>
    <t>Tier</t>
  </si>
  <si>
    <t>Payment_Terms_Days</t>
  </si>
  <si>
    <t>Account_Status</t>
  </si>
  <si>
    <t>C001</t>
  </si>
  <si>
    <t>Northgate Grocers 01</t>
  </si>
  <si>
    <t>North</t>
  </si>
  <si>
    <t>Strategic</t>
  </si>
  <si>
    <t>Active</t>
  </si>
  <si>
    <t>C002</t>
  </si>
  <si>
    <t>Northgate Grocers 02</t>
  </si>
  <si>
    <t>Wales</t>
  </si>
  <si>
    <t>C003</t>
  </si>
  <si>
    <t>Northgate Grocers 03</t>
  </si>
  <si>
    <t>London &amp; South East</t>
  </si>
  <si>
    <t>C004</t>
  </si>
  <si>
    <t>Northgate Grocers 04</t>
  </si>
  <si>
    <t>C005</t>
  </si>
  <si>
    <t>Northgate Grocers 05</t>
  </si>
  <si>
    <t>C006</t>
  </si>
  <si>
    <t>Northgate Grocers 06</t>
  </si>
  <si>
    <t>C007</t>
  </si>
  <si>
    <t>Northgate Grocers 07</t>
  </si>
  <si>
    <t>C008</t>
  </si>
  <si>
    <t>Northgate Grocers 08</t>
  </si>
  <si>
    <t>C009</t>
  </si>
  <si>
    <t>Northgate Grocers 09</t>
  </si>
  <si>
    <t>C010</t>
  </si>
  <si>
    <t>Northgate Grocers 10</t>
  </si>
  <si>
    <t>Long Tail</t>
  </si>
  <si>
    <t>C011</t>
  </si>
  <si>
    <t>Northgate Grocers 11</t>
  </si>
  <si>
    <t>C012</t>
  </si>
  <si>
    <t>Northgate Grocers 12</t>
  </si>
  <si>
    <t>C013</t>
  </si>
  <si>
    <t>Northgate Grocers 13</t>
  </si>
  <si>
    <t>C014</t>
  </si>
  <si>
    <t>Northgate Grocers 14</t>
  </si>
  <si>
    <t>C015</t>
  </si>
  <si>
    <t>Northgate Grocers 15</t>
  </si>
  <si>
    <t>C016</t>
  </si>
  <si>
    <t>WellSpring Pharmacy 01</t>
  </si>
  <si>
    <t>Northern Ireland</t>
  </si>
  <si>
    <t>C017</t>
  </si>
  <si>
    <t>WellSpring Pharmacy 02</t>
  </si>
  <si>
    <t>Midlands</t>
  </si>
  <si>
    <t>C018</t>
  </si>
  <si>
    <t>WellSpring Pharmacy 03</t>
  </si>
  <si>
    <t>Scotland</t>
  </si>
  <si>
    <t>C019</t>
  </si>
  <si>
    <t>WellSpring Pharmacy 04</t>
  </si>
  <si>
    <t>C020</t>
  </si>
  <si>
    <t>WellSpring Pharmacy 05</t>
  </si>
  <si>
    <t>C021</t>
  </si>
  <si>
    <t>WellSpring Pharmacy 06</t>
  </si>
  <si>
    <t>C022</t>
  </si>
  <si>
    <t>WellSpring Pharmacy 07</t>
  </si>
  <si>
    <t>C023</t>
  </si>
  <si>
    <t>WellSpring Pharmacy 08</t>
  </si>
  <si>
    <t>C024</t>
  </si>
  <si>
    <t>WellSpring Pharmacy 09</t>
  </si>
  <si>
    <t>C025</t>
  </si>
  <si>
    <t>WellSpring Pharmacy 10</t>
  </si>
  <si>
    <t>C026</t>
  </si>
  <si>
    <t>WellSpring Pharmacy 11</t>
  </si>
  <si>
    <t>C027</t>
  </si>
  <si>
    <t>WellSpring Pharmacy 12</t>
  </si>
  <si>
    <t>C028</t>
  </si>
  <si>
    <t>WellSpring Pharmacy 13</t>
  </si>
  <si>
    <t>C029</t>
  </si>
  <si>
    <t>WellSpring Pharmacy 14</t>
  </si>
  <si>
    <t>C030</t>
  </si>
  <si>
    <t>WellSpring Pharmacy 15</t>
  </si>
  <si>
    <t>C031</t>
  </si>
  <si>
    <t>HomeCart Online 01</t>
  </si>
  <si>
    <t>C032</t>
  </si>
  <si>
    <t>HomeCart Online 02</t>
  </si>
  <si>
    <t>C033</t>
  </si>
  <si>
    <t>HomeCart Online 03</t>
  </si>
  <si>
    <t>C034</t>
  </si>
  <si>
    <t>HomeCart Online 04</t>
  </si>
  <si>
    <t>C035</t>
  </si>
  <si>
    <t>HomeCart Online 05</t>
  </si>
  <si>
    <t>C036</t>
  </si>
  <si>
    <t>HomeCart Online 06</t>
  </si>
  <si>
    <t>C037</t>
  </si>
  <si>
    <t>HomeCart Online 07</t>
  </si>
  <si>
    <t>C038</t>
  </si>
  <si>
    <t>HomeCart Online 08</t>
  </si>
  <si>
    <t>C039</t>
  </si>
  <si>
    <t>HomeCart Online 09</t>
  </si>
  <si>
    <t>C040</t>
  </si>
  <si>
    <t>HomeCart Online 10</t>
  </si>
  <si>
    <t>C041</t>
  </si>
  <si>
    <t>HomeCart Online 11</t>
  </si>
  <si>
    <t>C042</t>
  </si>
  <si>
    <t>HomeCart Online 12</t>
  </si>
  <si>
    <t>C043</t>
  </si>
  <si>
    <t>HomeCart Online 13</t>
  </si>
  <si>
    <t>C044</t>
  </si>
  <si>
    <t>HomeCart Online 14</t>
  </si>
  <si>
    <t>C045</t>
  </si>
  <si>
    <t>HomeCart Online 15</t>
  </si>
  <si>
    <t>C046</t>
  </si>
  <si>
    <t>Direct Family Customer 01</t>
  </si>
  <si>
    <t>C047</t>
  </si>
  <si>
    <t>Direct Family Customer 02</t>
  </si>
  <si>
    <t>C048</t>
  </si>
  <si>
    <t>Direct Family Customer 03</t>
  </si>
  <si>
    <t>C049</t>
  </si>
  <si>
    <t>Direct Family Customer 04</t>
  </si>
  <si>
    <t>C050</t>
  </si>
  <si>
    <t>Direct Family Customer 05</t>
  </si>
  <si>
    <t>C051</t>
  </si>
  <si>
    <t>Direct Family Customer 06</t>
  </si>
  <si>
    <t>C052</t>
  </si>
  <si>
    <t>Direct Family Customer 07</t>
  </si>
  <si>
    <t>C053</t>
  </si>
  <si>
    <t>Direct Family Customer 08</t>
  </si>
  <si>
    <t>C054</t>
  </si>
  <si>
    <t>Direct Family Customer 09</t>
  </si>
  <si>
    <t>C055</t>
  </si>
  <si>
    <t>Direct Family Customer 10</t>
  </si>
  <si>
    <t>C056</t>
  </si>
  <si>
    <t>Direct Family Customer 11</t>
  </si>
  <si>
    <t>C057</t>
  </si>
  <si>
    <t>Direct Family Customer 12</t>
  </si>
  <si>
    <t>C058</t>
  </si>
  <si>
    <t>Direct Family Customer 13</t>
  </si>
  <si>
    <t>C059</t>
  </si>
  <si>
    <t>Direct Family Customer 14</t>
  </si>
  <si>
    <t>C060</t>
  </si>
  <si>
    <t>Direct Family Customer 15</t>
  </si>
  <si>
    <t>C061</t>
  </si>
  <si>
    <t>FamilyCare Wholesale 01</t>
  </si>
  <si>
    <t>C062</t>
  </si>
  <si>
    <t>FamilyCare Wholesale 02</t>
  </si>
  <si>
    <t>C063</t>
  </si>
  <si>
    <t>FamilyCare Wholesale 03</t>
  </si>
  <si>
    <t>C064</t>
  </si>
  <si>
    <t>FamilyCare Wholesale 04</t>
  </si>
  <si>
    <t>C065</t>
  </si>
  <si>
    <t>FamilyCare Wholesale 05</t>
  </si>
  <si>
    <t>C066</t>
  </si>
  <si>
    <t>FamilyCare Wholesale 06</t>
  </si>
  <si>
    <t>C067</t>
  </si>
  <si>
    <t>FamilyCare Wholesale 07</t>
  </si>
  <si>
    <t>C068</t>
  </si>
  <si>
    <t>FamilyCare Wholesale 08</t>
  </si>
  <si>
    <t>C069</t>
  </si>
  <si>
    <t>FamilyCare Wholesale 09</t>
  </si>
  <si>
    <t>C070</t>
  </si>
  <si>
    <t>FamilyCare Wholesale 10</t>
  </si>
  <si>
    <t>C071</t>
  </si>
  <si>
    <t>FamilyCare Wholesale 11</t>
  </si>
  <si>
    <t>C072</t>
  </si>
  <si>
    <t>FamilyCare Wholesale 12</t>
  </si>
  <si>
    <t>C073</t>
  </si>
  <si>
    <t>FamilyCare Wholesale 13</t>
  </si>
  <si>
    <t>C074</t>
  </si>
  <si>
    <t>FamilyCare Wholesale 14</t>
  </si>
  <si>
    <t>C075</t>
  </si>
  <si>
    <t>FamilyCare Wholesale 15</t>
  </si>
  <si>
    <t>C076</t>
  </si>
  <si>
    <t>LittleNest Retail 01</t>
  </si>
  <si>
    <t>C077</t>
  </si>
  <si>
    <t>LittleNest Retail 02</t>
  </si>
  <si>
    <t>C078</t>
  </si>
  <si>
    <t>LittleNest Retail 03</t>
  </si>
  <si>
    <t>C079</t>
  </si>
  <si>
    <t>LittleNest Retail 04</t>
  </si>
  <si>
    <t>C080</t>
  </si>
  <si>
    <t>LittleNest Retail 05</t>
  </si>
  <si>
    <t>C081</t>
  </si>
  <si>
    <t>LittleNest Retail 06</t>
  </si>
  <si>
    <t>C082</t>
  </si>
  <si>
    <t>LittleNest Retail 07</t>
  </si>
  <si>
    <t>C083</t>
  </si>
  <si>
    <t>LittleNest Retail 08</t>
  </si>
  <si>
    <t>C084</t>
  </si>
  <si>
    <t>LittleNest Retail 09</t>
  </si>
  <si>
    <t>C085</t>
  </si>
  <si>
    <t>LittleNest Retail 10</t>
  </si>
  <si>
    <t>C086</t>
  </si>
  <si>
    <t>LittleNest Retail 11</t>
  </si>
  <si>
    <t>C087</t>
  </si>
  <si>
    <t>LittleNest Retail 12</t>
  </si>
  <si>
    <t>C088</t>
  </si>
  <si>
    <t>LittleNest Retail 13</t>
  </si>
  <si>
    <t>C089</t>
  </si>
  <si>
    <t>LittleNest Retail 14</t>
  </si>
  <si>
    <t>C090</t>
  </si>
  <si>
    <t>LittleNest Retail 15</t>
  </si>
  <si>
    <t>Date Dimension</t>
  </si>
  <si>
    <t>Year</t>
  </si>
  <si>
    <t>Quarter</t>
  </si>
  <si>
    <t>Month_No</t>
  </si>
  <si>
    <t>Month</t>
  </si>
  <si>
    <t>Year_Month</t>
  </si>
  <si>
    <t>Weekday</t>
  </si>
  <si>
    <t>Q1</t>
  </si>
  <si>
    <t>Jan</t>
  </si>
  <si>
    <t>2025-01</t>
  </si>
  <si>
    <t>Wednesday</t>
  </si>
  <si>
    <t>Thursday</t>
  </si>
  <si>
    <t>Friday</t>
  </si>
  <si>
    <t>Saturday</t>
  </si>
  <si>
    <t>Sunday</t>
  </si>
  <si>
    <t>Monday</t>
  </si>
  <si>
    <t>Tuesday</t>
  </si>
  <si>
    <t>Feb</t>
  </si>
  <si>
    <t>2025-02</t>
  </si>
  <si>
    <t>Mar</t>
  </si>
  <si>
    <t>2025-03</t>
  </si>
  <si>
    <t>Q2</t>
  </si>
  <si>
    <t>Apr</t>
  </si>
  <si>
    <t>2025-04</t>
  </si>
  <si>
    <t>May</t>
  </si>
  <si>
    <t>2025-05</t>
  </si>
  <si>
    <t>Jun</t>
  </si>
  <si>
    <t>2025-06</t>
  </si>
  <si>
    <t>Q3</t>
  </si>
  <si>
    <t>Jul</t>
  </si>
  <si>
    <t>2025-07</t>
  </si>
  <si>
    <t>Aug</t>
  </si>
  <si>
    <t>2025-08</t>
  </si>
  <si>
    <t>Sep</t>
  </si>
  <si>
    <t>2025-09</t>
  </si>
  <si>
    <t>Q4</t>
  </si>
  <si>
    <t>Oct</t>
  </si>
  <si>
    <t>2025-10</t>
  </si>
  <si>
    <t>Nov</t>
  </si>
  <si>
    <t>2025-11</t>
  </si>
  <si>
    <t>Dec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</si>
  <si>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</si>
  <si>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</si>
  <si>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</si>
  <si>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</si>
  <si>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</si>
  <si>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</si>
  <si>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</si>
  <si>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</si>
  <si>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</si>
  <si>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</si>
  <si>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Fact Sales — SQL / Power BI Source Table</t>
  </si>
  <si>
    <t>Customer_Tier</t>
  </si>
  <si>
    <t>Units</t>
  </si>
  <si>
    <t>List_Price</t>
  </si>
  <si>
    <t>Gross_Sales</t>
  </si>
  <si>
    <t>Discount_Pct</t>
  </si>
  <si>
    <t>Discount_Value</t>
  </si>
  <si>
    <t>Net_Revenue</t>
  </si>
  <si>
    <t>Unit_COGS</t>
  </si>
  <si>
    <t>COGS</t>
  </si>
  <si>
    <t>Gross_Profit</t>
  </si>
  <si>
    <t>GP_Pct</t>
  </si>
  <si>
    <t>Freight_Rate</t>
  </si>
  <si>
    <t>Freight</t>
  </si>
  <si>
    <t>Promo_Spend</t>
  </si>
  <si>
    <t>Contribution_Profit</t>
  </si>
  <si>
    <t>Contribution_Margin</t>
  </si>
  <si>
    <t>Promo_Flag</t>
  </si>
  <si>
    <t>T000001</t>
  </si>
  <si>
    <t>Non-Promo</t>
  </si>
  <si>
    <t>T000002</t>
  </si>
  <si>
    <t>Promo</t>
  </si>
  <si>
    <t>T000003</t>
  </si>
  <si>
    <t>T000004</t>
  </si>
  <si>
    <t>T000005</t>
  </si>
  <si>
    <t>T000006</t>
  </si>
  <si>
    <t>T000007</t>
  </si>
  <si>
    <t>T000008</t>
  </si>
  <si>
    <t>T000009</t>
  </si>
  <si>
    <t>T000010</t>
  </si>
  <si>
    <t>T000011</t>
  </si>
  <si>
    <t>T000012</t>
  </si>
  <si>
    <t>T000013</t>
  </si>
  <si>
    <t>T000014</t>
  </si>
  <si>
    <t>T000015</t>
  </si>
  <si>
    <t>T000016</t>
  </si>
  <si>
    <t>T000017</t>
  </si>
  <si>
    <t>T000018</t>
  </si>
  <si>
    <t>T000019</t>
  </si>
  <si>
    <t>T000020</t>
  </si>
  <si>
    <t>T000021</t>
  </si>
  <si>
    <t>T000022</t>
  </si>
  <si>
    <t>T000023</t>
  </si>
  <si>
    <t>T000024</t>
  </si>
  <si>
    <t>T000025</t>
  </si>
  <si>
    <t>T000026</t>
  </si>
  <si>
    <t>T000027</t>
  </si>
  <si>
    <t>T000028</t>
  </si>
  <si>
    <t>T000029</t>
  </si>
  <si>
    <t>T000030</t>
  </si>
  <si>
    <t>T000031</t>
  </si>
  <si>
    <t>T000032</t>
  </si>
  <si>
    <t>T000033</t>
  </si>
  <si>
    <t>T000034</t>
  </si>
  <si>
    <t>T000035</t>
  </si>
  <si>
    <t>T000036</t>
  </si>
  <si>
    <t>T000037</t>
  </si>
  <si>
    <t>T000038</t>
  </si>
  <si>
    <t>T000039</t>
  </si>
  <si>
    <t>T000040</t>
  </si>
  <si>
    <t>T000041</t>
  </si>
  <si>
    <t>T000042</t>
  </si>
  <si>
    <t>T000043</t>
  </si>
  <si>
    <t>T000044</t>
  </si>
  <si>
    <t>T000045</t>
  </si>
  <si>
    <t>T000046</t>
  </si>
  <si>
    <t>T000047</t>
  </si>
  <si>
    <t>T000048</t>
  </si>
  <si>
    <t>T000049</t>
  </si>
  <si>
    <t>T000050</t>
  </si>
  <si>
    <t>T000051</t>
  </si>
  <si>
    <t>T000052</t>
  </si>
  <si>
    <t>T000053</t>
  </si>
  <si>
    <t>T000054</t>
  </si>
  <si>
    <t>T000055</t>
  </si>
  <si>
    <t>T000056</t>
  </si>
  <si>
    <t>T000057</t>
  </si>
  <si>
    <t>T000058</t>
  </si>
  <si>
    <t>T000059</t>
  </si>
  <si>
    <t>T000060</t>
  </si>
  <si>
    <t>T000061</t>
  </si>
  <si>
    <t>T000062</t>
  </si>
  <si>
    <t>T000063</t>
  </si>
  <si>
    <t>T000064</t>
  </si>
  <si>
    <t>T000065</t>
  </si>
  <si>
    <t>T000066</t>
  </si>
  <si>
    <t>T000067</t>
  </si>
  <si>
    <t>T000068</t>
  </si>
  <si>
    <t>T000069</t>
  </si>
  <si>
    <t>T000070</t>
  </si>
  <si>
    <t>T000071</t>
  </si>
  <si>
    <t>T000072</t>
  </si>
  <si>
    <t>T000073</t>
  </si>
  <si>
    <t>T000074</t>
  </si>
  <si>
    <t>T000075</t>
  </si>
  <si>
    <t>T000076</t>
  </si>
  <si>
    <t>T000077</t>
  </si>
  <si>
    <t>T000078</t>
  </si>
  <si>
    <t>T000079</t>
  </si>
  <si>
    <t>T000080</t>
  </si>
  <si>
    <t>T000081</t>
  </si>
  <si>
    <t>T000082</t>
  </si>
  <si>
    <t>T000083</t>
  </si>
  <si>
    <t>T000084</t>
  </si>
  <si>
    <t>T000085</t>
  </si>
  <si>
    <t>T000086</t>
  </si>
  <si>
    <t>T000087</t>
  </si>
  <si>
    <t>T000088</t>
  </si>
  <si>
    <t>T000089</t>
  </si>
  <si>
    <t>T000090</t>
  </si>
  <si>
    <t>T000091</t>
  </si>
  <si>
    <t>T000092</t>
  </si>
  <si>
    <t>T000093</t>
  </si>
  <si>
    <t>T000094</t>
  </si>
  <si>
    <t>T000095</t>
  </si>
  <si>
    <t>T000096</t>
  </si>
  <si>
    <t>T000097</t>
  </si>
  <si>
    <t>T000098</t>
  </si>
  <si>
    <t>T000099</t>
  </si>
  <si>
    <t>T000100</t>
  </si>
  <si>
    <t>T000101</t>
  </si>
  <si>
    <t>T000102</t>
  </si>
  <si>
    <t>T000103</t>
  </si>
  <si>
    <t>T000104</t>
  </si>
  <si>
    <t>T000105</t>
  </si>
  <si>
    <t>T000106</t>
  </si>
  <si>
    <t>T000107</t>
  </si>
  <si>
    <t>T000108</t>
  </si>
  <si>
    <t>T000109</t>
  </si>
  <si>
    <t>T000110</t>
  </si>
  <si>
    <t>T000111</t>
  </si>
  <si>
    <t>T000112</t>
  </si>
  <si>
    <t>T000113</t>
  </si>
  <si>
    <t>T000114</t>
  </si>
  <si>
    <t>T000115</t>
  </si>
  <si>
    <t>T000116</t>
  </si>
  <si>
    <t>T000117</t>
  </si>
  <si>
    <t>T000118</t>
  </si>
  <si>
    <t>T000119</t>
  </si>
  <si>
    <t>T000120</t>
  </si>
  <si>
    <t>T000121</t>
  </si>
  <si>
    <t>T000122</t>
  </si>
  <si>
    <t>T000123</t>
  </si>
  <si>
    <t>T000124</t>
  </si>
  <si>
    <t>T000125</t>
  </si>
  <si>
    <t>T000126</t>
  </si>
  <si>
    <t>T000127</t>
  </si>
  <si>
    <t>T000128</t>
  </si>
  <si>
    <t>T000129</t>
  </si>
  <si>
    <t>T000130</t>
  </si>
  <si>
    <t>T000131</t>
  </si>
  <si>
    <t>T000132</t>
  </si>
  <si>
    <t>T000133</t>
  </si>
  <si>
    <t>T000134</t>
  </si>
  <si>
    <t>T000135</t>
  </si>
  <si>
    <t>T000136</t>
  </si>
  <si>
    <t>T000137</t>
  </si>
  <si>
    <t>T000138</t>
  </si>
  <si>
    <t>T000139</t>
  </si>
  <si>
    <t>T000140</t>
  </si>
  <si>
    <t>T000141</t>
  </si>
  <si>
    <t>T000142</t>
  </si>
  <si>
    <t>T000143</t>
  </si>
  <si>
    <t>T000144</t>
  </si>
  <si>
    <t>T000145</t>
  </si>
  <si>
    <t>T000146</t>
  </si>
  <si>
    <t>T000147</t>
  </si>
  <si>
    <t>T000148</t>
  </si>
  <si>
    <t>T000149</t>
  </si>
  <si>
    <t>T000150</t>
  </si>
  <si>
    <t>T000151</t>
  </si>
  <si>
    <t>T000152</t>
  </si>
  <si>
    <t>T000153</t>
  </si>
  <si>
    <t>T000154</t>
  </si>
  <si>
    <t>T000155</t>
  </si>
  <si>
    <t>T000156</t>
  </si>
  <si>
    <t>T000157</t>
  </si>
  <si>
    <t>T000158</t>
  </si>
  <si>
    <t>T000159</t>
  </si>
  <si>
    <t>T000160</t>
  </si>
  <si>
    <t>T000161</t>
  </si>
  <si>
    <t>T000162</t>
  </si>
  <si>
    <t>T000163</t>
  </si>
  <si>
    <t>T000164</t>
  </si>
  <si>
    <t>T000165</t>
  </si>
  <si>
    <t>T000166</t>
  </si>
  <si>
    <t>T000167</t>
  </si>
  <si>
    <t>T000168</t>
  </si>
  <si>
    <t>T000169</t>
  </si>
  <si>
    <t>T000170</t>
  </si>
  <si>
    <t>T000171</t>
  </si>
  <si>
    <t>T000172</t>
  </si>
  <si>
    <t>T000173</t>
  </si>
  <si>
    <t>T000174</t>
  </si>
  <si>
    <t>T000175</t>
  </si>
  <si>
    <t>T000176</t>
  </si>
  <si>
    <t>T000177</t>
  </si>
  <si>
    <t>T000178</t>
  </si>
  <si>
    <t>T000179</t>
  </si>
  <si>
    <t>T000180</t>
  </si>
  <si>
    <t>T000181</t>
  </si>
  <si>
    <t>T000182</t>
  </si>
  <si>
    <t>T000183</t>
  </si>
  <si>
    <t>T000184</t>
  </si>
  <si>
    <t>T000185</t>
  </si>
  <si>
    <t>T000186</t>
  </si>
  <si>
    <t>T000187</t>
  </si>
  <si>
    <t>T000188</t>
  </si>
  <si>
    <t>T000189</t>
  </si>
  <si>
    <t>T000190</t>
  </si>
  <si>
    <t>T000191</t>
  </si>
  <si>
    <t>T000192</t>
  </si>
  <si>
    <t>T000193</t>
  </si>
  <si>
    <t>T000194</t>
  </si>
  <si>
    <t>T000195</t>
  </si>
  <si>
    <t>T000196</t>
  </si>
  <si>
    <t>T000197</t>
  </si>
  <si>
    <t>T000198</t>
  </si>
  <si>
    <t>T000199</t>
  </si>
  <si>
    <t>T000200</t>
  </si>
  <si>
    <t>T000201</t>
  </si>
  <si>
    <t>T000202</t>
  </si>
  <si>
    <t>T000203</t>
  </si>
  <si>
    <t>T000204</t>
  </si>
  <si>
    <t>T000205</t>
  </si>
  <si>
    <t>T000206</t>
  </si>
  <si>
    <t>T000207</t>
  </si>
  <si>
    <t>T000208</t>
  </si>
  <si>
    <t>T000209</t>
  </si>
  <si>
    <t>T000210</t>
  </si>
  <si>
    <t>T000211</t>
  </si>
  <si>
    <t>T000212</t>
  </si>
  <si>
    <t>T000213</t>
  </si>
  <si>
    <t>T000214</t>
  </si>
  <si>
    <t>T000215</t>
  </si>
  <si>
    <t>T000216</t>
  </si>
  <si>
    <t>T000217</t>
  </si>
  <si>
    <t>T000218</t>
  </si>
  <si>
    <t>T000219</t>
  </si>
  <si>
    <t>T000220</t>
  </si>
  <si>
    <t>T000221</t>
  </si>
  <si>
    <t>T000222</t>
  </si>
  <si>
    <t>T000223</t>
  </si>
  <si>
    <t>T000224</t>
  </si>
  <si>
    <t>T000225</t>
  </si>
  <si>
    <t>T000226</t>
  </si>
  <si>
    <t>T000227</t>
  </si>
  <si>
    <t>T000228</t>
  </si>
  <si>
    <t>T000229</t>
  </si>
  <si>
    <t>T000230</t>
  </si>
  <si>
    <t>T000231</t>
  </si>
  <si>
    <t>T000232</t>
  </si>
  <si>
    <t>T000233</t>
  </si>
  <si>
    <t>T000234</t>
  </si>
  <si>
    <t>T000235</t>
  </si>
  <si>
    <t>T000236</t>
  </si>
  <si>
    <t>T000237</t>
  </si>
  <si>
    <t>T000238</t>
  </si>
  <si>
    <t>T000239</t>
  </si>
  <si>
    <t>T000240</t>
  </si>
  <si>
    <t>T000241</t>
  </si>
  <si>
    <t>T000242</t>
  </si>
  <si>
    <t>T000243</t>
  </si>
  <si>
    <t>T000244</t>
  </si>
  <si>
    <t>T000245</t>
  </si>
  <si>
    <t>T000246</t>
  </si>
  <si>
    <t>T000247</t>
  </si>
  <si>
    <t>T000248</t>
  </si>
  <si>
    <t>T000249</t>
  </si>
  <si>
    <t>T000250</t>
  </si>
  <si>
    <t>T000251</t>
  </si>
  <si>
    <t>T000252</t>
  </si>
  <si>
    <t>T000253</t>
  </si>
  <si>
    <t>T000254</t>
  </si>
  <si>
    <t>T000255</t>
  </si>
  <si>
    <t>T000256</t>
  </si>
  <si>
    <t>T000257</t>
  </si>
  <si>
    <t>T000258</t>
  </si>
  <si>
    <t>T000259</t>
  </si>
  <si>
    <t>T000260</t>
  </si>
  <si>
    <t>T000261</t>
  </si>
  <si>
    <t>T000262</t>
  </si>
  <si>
    <t>T000263</t>
  </si>
  <si>
    <t>T000264</t>
  </si>
  <si>
    <t>T000265</t>
  </si>
  <si>
    <t>T000266</t>
  </si>
  <si>
    <t>T000267</t>
  </si>
  <si>
    <t>T000268</t>
  </si>
  <si>
    <t>T000269</t>
  </si>
  <si>
    <t>T000270</t>
  </si>
  <si>
    <t>T000271</t>
  </si>
  <si>
    <t>T000272</t>
  </si>
  <si>
    <t>T000273</t>
  </si>
  <si>
    <t>T000274</t>
  </si>
  <si>
    <t>T000275</t>
  </si>
  <si>
    <t>T000276</t>
  </si>
  <si>
    <t>T000277</t>
  </si>
  <si>
    <t>T000278</t>
  </si>
  <si>
    <t>T000279</t>
  </si>
  <si>
    <t>T000280</t>
  </si>
  <si>
    <t>T000281</t>
  </si>
  <si>
    <t>T000282</t>
  </si>
  <si>
    <t>T000283</t>
  </si>
  <si>
    <t>T000284</t>
  </si>
  <si>
    <t>T000285</t>
  </si>
  <si>
    <t>T000286</t>
  </si>
  <si>
    <t>T000287</t>
  </si>
  <si>
    <t>T000288</t>
  </si>
  <si>
    <t>T000289</t>
  </si>
  <si>
    <t>T000290</t>
  </si>
  <si>
    <t>T000291</t>
  </si>
  <si>
    <t>T000292</t>
  </si>
  <si>
    <t>T000293</t>
  </si>
  <si>
    <t>T000294</t>
  </si>
  <si>
    <t>T000295</t>
  </si>
  <si>
    <t>T000296</t>
  </si>
  <si>
    <t>T000297</t>
  </si>
  <si>
    <t>T000298</t>
  </si>
  <si>
    <t>T000299</t>
  </si>
  <si>
    <t>T000300</t>
  </si>
  <si>
    <t>T000301</t>
  </si>
  <si>
    <t>T000302</t>
  </si>
  <si>
    <t>T000303</t>
  </si>
  <si>
    <t>T000304</t>
  </si>
  <si>
    <t>T000305</t>
  </si>
  <si>
    <t>T000306</t>
  </si>
  <si>
    <t>T000307</t>
  </si>
  <si>
    <t>T000308</t>
  </si>
  <si>
    <t>T000309</t>
  </si>
  <si>
    <t>T000310</t>
  </si>
  <si>
    <t>T000311</t>
  </si>
  <si>
    <t>T000312</t>
  </si>
  <si>
    <t>T000313</t>
  </si>
  <si>
    <t>T000314</t>
  </si>
  <si>
    <t>T000315</t>
  </si>
  <si>
    <t>T000316</t>
  </si>
  <si>
    <t>T000317</t>
  </si>
  <si>
    <t>T000318</t>
  </si>
  <si>
    <t>T000319</t>
  </si>
  <si>
    <t>T000320</t>
  </si>
  <si>
    <t>T000321</t>
  </si>
  <si>
    <t>T000322</t>
  </si>
  <si>
    <t>T000323</t>
  </si>
  <si>
    <t>T000324</t>
  </si>
  <si>
    <t>T000325</t>
  </si>
  <si>
    <t>T000326</t>
  </si>
  <si>
    <t>T000327</t>
  </si>
  <si>
    <t>T000328</t>
  </si>
  <si>
    <t>T000329</t>
  </si>
  <si>
    <t>T000330</t>
  </si>
  <si>
    <t>T000331</t>
  </si>
  <si>
    <t>T000332</t>
  </si>
  <si>
    <t>T000333</t>
  </si>
  <si>
    <t>T000334</t>
  </si>
  <si>
    <t>T000335</t>
  </si>
  <si>
    <t>T000336</t>
  </si>
  <si>
    <t>T000337</t>
  </si>
  <si>
    <t>T000338</t>
  </si>
  <si>
    <t>T000339</t>
  </si>
  <si>
    <t>T000340</t>
  </si>
  <si>
    <t>T000341</t>
  </si>
  <si>
    <t>T000342</t>
  </si>
  <si>
    <t>T000343</t>
  </si>
  <si>
    <t>T000344</t>
  </si>
  <si>
    <t>T000345</t>
  </si>
  <si>
    <t>T000346</t>
  </si>
  <si>
    <t>T000347</t>
  </si>
  <si>
    <t>T000348</t>
  </si>
  <si>
    <t>T000349</t>
  </si>
  <si>
    <t>T000350</t>
  </si>
  <si>
    <t>T000351</t>
  </si>
  <si>
    <t>T000352</t>
  </si>
  <si>
    <t>T000353</t>
  </si>
  <si>
    <t>T000354</t>
  </si>
  <si>
    <t>T000355</t>
  </si>
  <si>
    <t>T000356</t>
  </si>
  <si>
    <t>T000357</t>
  </si>
  <si>
    <t>T000358</t>
  </si>
  <si>
    <t>T000359</t>
  </si>
  <si>
    <t>T000360</t>
  </si>
  <si>
    <t>T000361</t>
  </si>
  <si>
    <t>T000362</t>
  </si>
  <si>
    <t>T000363</t>
  </si>
  <si>
    <t>T000364</t>
  </si>
  <si>
    <t>T000365</t>
  </si>
  <si>
    <t>T000366</t>
  </si>
  <si>
    <t>T000367</t>
  </si>
  <si>
    <t>T000368</t>
  </si>
  <si>
    <t>T000369</t>
  </si>
  <si>
    <t>T000370</t>
  </si>
  <si>
    <t>T000371</t>
  </si>
  <si>
    <t>T000372</t>
  </si>
  <si>
    <t>T000373</t>
  </si>
  <si>
    <t>T000374</t>
  </si>
  <si>
    <t>T000375</t>
  </si>
  <si>
    <t>T000376</t>
  </si>
  <si>
    <t>T000377</t>
  </si>
  <si>
    <t>T000378</t>
  </si>
  <si>
    <t>T000379</t>
  </si>
  <si>
    <t>T000380</t>
  </si>
  <si>
    <t>T000381</t>
  </si>
  <si>
    <t>T000382</t>
  </si>
  <si>
    <t>T000383</t>
  </si>
  <si>
    <t>T000384</t>
  </si>
  <si>
    <t>T000385</t>
  </si>
  <si>
    <t>T000386</t>
  </si>
  <si>
    <t>T000387</t>
  </si>
  <si>
    <t>T000388</t>
  </si>
  <si>
    <t>T000389</t>
  </si>
  <si>
    <t>T000390</t>
  </si>
  <si>
    <t>T000391</t>
  </si>
  <si>
    <t>T000392</t>
  </si>
  <si>
    <t>T000393</t>
  </si>
  <si>
    <t>T000394</t>
  </si>
  <si>
    <t>T000395</t>
  </si>
  <si>
    <t>T000396</t>
  </si>
  <si>
    <t>T000397</t>
  </si>
  <si>
    <t>T000398</t>
  </si>
  <si>
    <t>T000399</t>
  </si>
  <si>
    <t>T000400</t>
  </si>
  <si>
    <t>T000401</t>
  </si>
  <si>
    <t>T000402</t>
  </si>
  <si>
    <t>T000403</t>
  </si>
  <si>
    <t>T000404</t>
  </si>
  <si>
    <t>T000405</t>
  </si>
  <si>
    <t>T000406</t>
  </si>
  <si>
    <t>T000407</t>
  </si>
  <si>
    <t>T000408</t>
  </si>
  <si>
    <t>T000409</t>
  </si>
  <si>
    <t>T000410</t>
  </si>
  <si>
    <t>T000411</t>
  </si>
  <si>
    <t>T000412</t>
  </si>
  <si>
    <t>T000413</t>
  </si>
  <si>
    <t>T000414</t>
  </si>
  <si>
    <t>T000415</t>
  </si>
  <si>
    <t>T000416</t>
  </si>
  <si>
    <t>T000417</t>
  </si>
  <si>
    <t>T000418</t>
  </si>
  <si>
    <t>T000419</t>
  </si>
  <si>
    <t>T000420</t>
  </si>
  <si>
    <t>T000421</t>
  </si>
  <si>
    <t>T000422</t>
  </si>
  <si>
    <t>T000423</t>
  </si>
  <si>
    <t>T000424</t>
  </si>
  <si>
    <t>T000425</t>
  </si>
  <si>
    <t>T000426</t>
  </si>
  <si>
    <t>T000427</t>
  </si>
  <si>
    <t>T000428</t>
  </si>
  <si>
    <t>T000429</t>
  </si>
  <si>
    <t>T000430</t>
  </si>
  <si>
    <t>T000431</t>
  </si>
  <si>
    <t>T000432</t>
  </si>
  <si>
    <t>T000433</t>
  </si>
  <si>
    <t>T000434</t>
  </si>
  <si>
    <t>T000435</t>
  </si>
  <si>
    <t>T000436</t>
  </si>
  <si>
    <t>T000437</t>
  </si>
  <si>
    <t>T000438</t>
  </si>
  <si>
    <t>T000439</t>
  </si>
  <si>
    <t>T000440</t>
  </si>
  <si>
    <t>T000441</t>
  </si>
  <si>
    <t>T000442</t>
  </si>
  <si>
    <t>T000443</t>
  </si>
  <si>
    <t>T000444</t>
  </si>
  <si>
    <t>T000445</t>
  </si>
  <si>
    <t>T000446</t>
  </si>
  <si>
    <t>T000447</t>
  </si>
  <si>
    <t>T000448</t>
  </si>
  <si>
    <t>T000449</t>
  </si>
  <si>
    <t>T000450</t>
  </si>
  <si>
    <t>T000451</t>
  </si>
  <si>
    <t>T000452</t>
  </si>
  <si>
    <t>T000453</t>
  </si>
  <si>
    <t>T000454</t>
  </si>
  <si>
    <t>T000455</t>
  </si>
  <si>
    <t>T000456</t>
  </si>
  <si>
    <t>T000457</t>
  </si>
  <si>
    <t>T000458</t>
  </si>
  <si>
    <t>T000459</t>
  </si>
  <si>
    <t>T000460</t>
  </si>
  <si>
    <t>T000461</t>
  </si>
  <si>
    <t>T000462</t>
  </si>
  <si>
    <t>T000463</t>
  </si>
  <si>
    <t>T000464</t>
  </si>
  <si>
    <t>T000465</t>
  </si>
  <si>
    <t>T000466</t>
  </si>
  <si>
    <t>T000467</t>
  </si>
  <si>
    <t>T000468</t>
  </si>
  <si>
    <t>T000469</t>
  </si>
  <si>
    <t>T000470</t>
  </si>
  <si>
    <t>T000471</t>
  </si>
  <si>
    <t>T000472</t>
  </si>
  <si>
    <t>T000473</t>
  </si>
  <si>
    <t>T000474</t>
  </si>
  <si>
    <t>T000475</t>
  </si>
  <si>
    <t>T000476</t>
  </si>
  <si>
    <t>T000477</t>
  </si>
  <si>
    <t>T000478</t>
  </si>
  <si>
    <t>T000479</t>
  </si>
  <si>
    <t>T000480</t>
  </si>
  <si>
    <t>T000481</t>
  </si>
  <si>
    <t>T000482</t>
  </si>
  <si>
    <t>T000483</t>
  </si>
  <si>
    <t>T000484</t>
  </si>
  <si>
    <t>T000485</t>
  </si>
  <si>
    <t>T000486</t>
  </si>
  <si>
    <t>T000487</t>
  </si>
  <si>
    <t>T000488</t>
  </si>
  <si>
    <t>T000489</t>
  </si>
  <si>
    <t>T000490</t>
  </si>
  <si>
    <t>T000491</t>
  </si>
  <si>
    <t>T000492</t>
  </si>
  <si>
    <t>T000493</t>
  </si>
  <si>
    <t>T000494</t>
  </si>
  <si>
    <t>T000495</t>
  </si>
  <si>
    <t>T000496</t>
  </si>
  <si>
    <t>T000497</t>
  </si>
  <si>
    <t>T000498</t>
  </si>
  <si>
    <t>T000499</t>
  </si>
  <si>
    <t>T000500</t>
  </si>
  <si>
    <t>T000501</t>
  </si>
  <si>
    <t>T000502</t>
  </si>
  <si>
    <t>T000503</t>
  </si>
  <si>
    <t>T000504</t>
  </si>
  <si>
    <t>T000505</t>
  </si>
  <si>
    <t>T000506</t>
  </si>
  <si>
    <t>T000507</t>
  </si>
  <si>
    <t>T000508</t>
  </si>
  <si>
    <t>T000509</t>
  </si>
  <si>
    <t>T000510</t>
  </si>
  <si>
    <t>T000511</t>
  </si>
  <si>
    <t>T000512</t>
  </si>
  <si>
    <t>T000513</t>
  </si>
  <si>
    <t>T000514</t>
  </si>
  <si>
    <t>T000515</t>
  </si>
  <si>
    <t>T000516</t>
  </si>
  <si>
    <t>T000517</t>
  </si>
  <si>
    <t>T000518</t>
  </si>
  <si>
    <t>T000519</t>
  </si>
  <si>
    <t>T000520</t>
  </si>
  <si>
    <t>T000521</t>
  </si>
  <si>
    <t>T000522</t>
  </si>
  <si>
    <t>T000523</t>
  </si>
  <si>
    <t>T000524</t>
  </si>
  <si>
    <t>T000525</t>
  </si>
  <si>
    <t>T000526</t>
  </si>
  <si>
    <t>T000527</t>
  </si>
  <si>
    <t>T000528</t>
  </si>
  <si>
    <t>T000529</t>
  </si>
  <si>
    <t>T000530</t>
  </si>
  <si>
    <t>T000531</t>
  </si>
  <si>
    <t>T000532</t>
  </si>
  <si>
    <t>T000533</t>
  </si>
  <si>
    <t>T000534</t>
  </si>
  <si>
    <t>T000535</t>
  </si>
  <si>
    <t>T000536</t>
  </si>
  <si>
    <t>T000537</t>
  </si>
  <si>
    <t>T000538</t>
  </si>
  <si>
    <t>T000539</t>
  </si>
  <si>
    <t>T000540</t>
  </si>
  <si>
    <t>T000541</t>
  </si>
  <si>
    <t>T000542</t>
  </si>
  <si>
    <t>T000543</t>
  </si>
  <si>
    <t>T000544</t>
  </si>
  <si>
    <t>T000545</t>
  </si>
  <si>
    <t>T000546</t>
  </si>
  <si>
    <t>T000547</t>
  </si>
  <si>
    <t>T000548</t>
  </si>
  <si>
    <t>T000549</t>
  </si>
  <si>
    <t>T000550</t>
  </si>
  <si>
    <t>T000551</t>
  </si>
  <si>
    <t>T000552</t>
  </si>
  <si>
    <t>T000553</t>
  </si>
  <si>
    <t>T000554</t>
  </si>
  <si>
    <t>T000555</t>
  </si>
  <si>
    <t>T000556</t>
  </si>
  <si>
    <t>T000557</t>
  </si>
  <si>
    <t>T000558</t>
  </si>
  <si>
    <t>T000559</t>
  </si>
  <si>
    <t>T000560</t>
  </si>
  <si>
    <t>T000561</t>
  </si>
  <si>
    <t>T000562</t>
  </si>
  <si>
    <t>T000563</t>
  </si>
  <si>
    <t>T000564</t>
  </si>
  <si>
    <t>T000565</t>
  </si>
  <si>
    <t>T000566</t>
  </si>
  <si>
    <t>T000567</t>
  </si>
  <si>
    <t>T000568</t>
  </si>
  <si>
    <t>T000569</t>
  </si>
  <si>
    <t>T000570</t>
  </si>
  <si>
    <t>T000571</t>
  </si>
  <si>
    <t>T000572</t>
  </si>
  <si>
    <t>T000573</t>
  </si>
  <si>
    <t>T000574</t>
  </si>
  <si>
    <t>T000575</t>
  </si>
  <si>
    <t>T000576</t>
  </si>
  <si>
    <t>T000577</t>
  </si>
  <si>
    <t>T000578</t>
  </si>
  <si>
    <t>T000579</t>
  </si>
  <si>
    <t>T000580</t>
  </si>
  <si>
    <t>T000581</t>
  </si>
  <si>
    <t>T000582</t>
  </si>
  <si>
    <t>T000583</t>
  </si>
  <si>
    <t>T000584</t>
  </si>
  <si>
    <t>T000585</t>
  </si>
  <si>
    <t>T000586</t>
  </si>
  <si>
    <t>T000587</t>
  </si>
  <si>
    <t>T000588</t>
  </si>
  <si>
    <t>T000589</t>
  </si>
  <si>
    <t>T000590</t>
  </si>
  <si>
    <t>T000591</t>
  </si>
  <si>
    <t>T000592</t>
  </si>
  <si>
    <t>T000593</t>
  </si>
  <si>
    <t>T000594</t>
  </si>
  <si>
    <t>T000595</t>
  </si>
  <si>
    <t>T000596</t>
  </si>
  <si>
    <t>T000597</t>
  </si>
  <si>
    <t>T000598</t>
  </si>
  <si>
    <t>T000599</t>
  </si>
  <si>
    <t>T000600</t>
  </si>
  <si>
    <t>T000601</t>
  </si>
  <si>
    <t>T000602</t>
  </si>
  <si>
    <t>T000603</t>
  </si>
  <si>
    <t>T000604</t>
  </si>
  <si>
    <t>T000605</t>
  </si>
  <si>
    <t>T000606</t>
  </si>
  <si>
    <t>T000607</t>
  </si>
  <si>
    <t>T000608</t>
  </si>
  <si>
    <t>T000609</t>
  </si>
  <si>
    <t>T000610</t>
  </si>
  <si>
    <t>T000611</t>
  </si>
  <si>
    <t>T000612</t>
  </si>
  <si>
    <t>T000613</t>
  </si>
  <si>
    <t>T000614</t>
  </si>
  <si>
    <t>T000615</t>
  </si>
  <si>
    <t>T000616</t>
  </si>
  <si>
    <t>T000617</t>
  </si>
  <si>
    <t>T000618</t>
  </si>
  <si>
    <t>T000619</t>
  </si>
  <si>
    <t>T000620</t>
  </si>
  <si>
    <t>T000621</t>
  </si>
  <si>
    <t>T000622</t>
  </si>
  <si>
    <t>T000623</t>
  </si>
  <si>
    <t>T000624</t>
  </si>
  <si>
    <t>T000625</t>
  </si>
  <si>
    <t>T000626</t>
  </si>
  <si>
    <t>T000627</t>
  </si>
  <si>
    <t>T000628</t>
  </si>
  <si>
    <t>T000629</t>
  </si>
  <si>
    <t>T000630</t>
  </si>
  <si>
    <t>T000631</t>
  </si>
  <si>
    <t>T000632</t>
  </si>
  <si>
    <t>T000633</t>
  </si>
  <si>
    <t>T000634</t>
  </si>
  <si>
    <t>T000635</t>
  </si>
  <si>
    <t>T000636</t>
  </si>
  <si>
    <t>T000637</t>
  </si>
  <si>
    <t>T000638</t>
  </si>
  <si>
    <t>T000639</t>
  </si>
  <si>
    <t>T000640</t>
  </si>
  <si>
    <t>T000641</t>
  </si>
  <si>
    <t>T000642</t>
  </si>
  <si>
    <t>T000643</t>
  </si>
  <si>
    <t>T000644</t>
  </si>
  <si>
    <t>T000645</t>
  </si>
  <si>
    <t>T000646</t>
  </si>
  <si>
    <t>T000647</t>
  </si>
  <si>
    <t>T000648</t>
  </si>
  <si>
    <t>T000649</t>
  </si>
  <si>
    <t>T000650</t>
  </si>
  <si>
    <t>T000651</t>
  </si>
  <si>
    <t>T000652</t>
  </si>
  <si>
    <t>T000653</t>
  </si>
  <si>
    <t>T000654</t>
  </si>
  <si>
    <t>T000655</t>
  </si>
  <si>
    <t>T000656</t>
  </si>
  <si>
    <t>T000657</t>
  </si>
  <si>
    <t>T000658</t>
  </si>
  <si>
    <t>T000659</t>
  </si>
  <si>
    <t>T000660</t>
  </si>
  <si>
    <t>T000661</t>
  </si>
  <si>
    <t>T000662</t>
  </si>
  <si>
    <t>T000663</t>
  </si>
  <si>
    <t>T000664</t>
  </si>
  <si>
    <t>T000665</t>
  </si>
  <si>
    <t>T000666</t>
  </si>
  <si>
    <t>T000667</t>
  </si>
  <si>
    <t>T000668</t>
  </si>
  <si>
    <t>T000669</t>
  </si>
  <si>
    <t>T000670</t>
  </si>
  <si>
    <t>T000671</t>
  </si>
  <si>
    <t>T000672</t>
  </si>
  <si>
    <t>T000673</t>
  </si>
  <si>
    <t>T000674</t>
  </si>
  <si>
    <t>T000675</t>
  </si>
  <si>
    <t>T000676</t>
  </si>
  <si>
    <t>T000677</t>
  </si>
  <si>
    <t>T000678</t>
  </si>
  <si>
    <t>T000679</t>
  </si>
  <si>
    <t>T000680</t>
  </si>
  <si>
    <t>T000681</t>
  </si>
  <si>
    <t>T000682</t>
  </si>
  <si>
    <t>T000683</t>
  </si>
  <si>
    <t>T000684</t>
  </si>
  <si>
    <t>T000685</t>
  </si>
  <si>
    <t>T000686</t>
  </si>
  <si>
    <t>T000687</t>
  </si>
  <si>
    <t>T000688</t>
  </si>
  <si>
    <t>T000689</t>
  </si>
  <si>
    <t>T000690</t>
  </si>
  <si>
    <t>T000691</t>
  </si>
  <si>
    <t>T000692</t>
  </si>
  <si>
    <t>T000693</t>
  </si>
  <si>
    <t>T000694</t>
  </si>
  <si>
    <t>T000695</t>
  </si>
  <si>
    <t>T000696</t>
  </si>
  <si>
    <t>T000697</t>
  </si>
  <si>
    <t>T000698</t>
  </si>
  <si>
    <t>T000699</t>
  </si>
  <si>
    <t>T000700</t>
  </si>
  <si>
    <t>T000701</t>
  </si>
  <si>
    <t>T000702</t>
  </si>
  <si>
    <t>T000703</t>
  </si>
  <si>
    <t>T000704</t>
  </si>
  <si>
    <t>T000705</t>
  </si>
  <si>
    <t>T000706</t>
  </si>
  <si>
    <t>T000707</t>
  </si>
  <si>
    <t>T000708</t>
  </si>
  <si>
    <t>T000709</t>
  </si>
  <si>
    <t>T000710</t>
  </si>
  <si>
    <t>T000711</t>
  </si>
  <si>
    <t>T000712</t>
  </si>
  <si>
    <t>T000713</t>
  </si>
  <si>
    <t>T000714</t>
  </si>
  <si>
    <t>T000715</t>
  </si>
  <si>
    <t>T000716</t>
  </si>
  <si>
    <t>T000717</t>
  </si>
  <si>
    <t>T000718</t>
  </si>
  <si>
    <t>T000719</t>
  </si>
  <si>
    <t>T000720</t>
  </si>
  <si>
    <t>T000721</t>
  </si>
  <si>
    <t>T000722</t>
  </si>
  <si>
    <t>T000723</t>
  </si>
  <si>
    <t>T000724</t>
  </si>
  <si>
    <t>T000725</t>
  </si>
  <si>
    <t>T000726</t>
  </si>
  <si>
    <t>T000727</t>
  </si>
  <si>
    <t>T000728</t>
  </si>
  <si>
    <t>T000729</t>
  </si>
  <si>
    <t>T000730</t>
  </si>
  <si>
    <t>T000731</t>
  </si>
  <si>
    <t>T000732</t>
  </si>
  <si>
    <t>T000733</t>
  </si>
  <si>
    <t>T000734</t>
  </si>
  <si>
    <t>T000735</t>
  </si>
  <si>
    <t>T000736</t>
  </si>
  <si>
    <t>T000737</t>
  </si>
  <si>
    <t>T000738</t>
  </si>
  <si>
    <t>T000739</t>
  </si>
  <si>
    <t>T000740</t>
  </si>
  <si>
    <t>T000741</t>
  </si>
  <si>
    <t>T000742</t>
  </si>
  <si>
    <t>T000743</t>
  </si>
  <si>
    <t>T000744</t>
  </si>
  <si>
    <t>T000745</t>
  </si>
  <si>
    <t>T000746</t>
  </si>
  <si>
    <t>T000747</t>
  </si>
  <si>
    <t>T000748</t>
  </si>
  <si>
    <t>T000749</t>
  </si>
  <si>
    <t>T000750</t>
  </si>
  <si>
    <t>T000751</t>
  </si>
  <si>
    <t>T000752</t>
  </si>
  <si>
    <t>T000753</t>
  </si>
  <si>
    <t>T000754</t>
  </si>
  <si>
    <t>T000755</t>
  </si>
  <si>
    <t>T000756</t>
  </si>
  <si>
    <t>T000757</t>
  </si>
  <si>
    <t>T000758</t>
  </si>
  <si>
    <t>T000759</t>
  </si>
  <si>
    <t>T000760</t>
  </si>
  <si>
    <t>T000761</t>
  </si>
  <si>
    <t>T000762</t>
  </si>
  <si>
    <t>T000763</t>
  </si>
  <si>
    <t>T000764</t>
  </si>
  <si>
    <t>T000765</t>
  </si>
  <si>
    <t>T000766</t>
  </si>
  <si>
    <t>T000767</t>
  </si>
  <si>
    <t>T000768</t>
  </si>
  <si>
    <t>T000769</t>
  </si>
  <si>
    <t>T000770</t>
  </si>
  <si>
    <t>T000771</t>
  </si>
  <si>
    <t>T000772</t>
  </si>
  <si>
    <t>T000773</t>
  </si>
  <si>
    <t>T000774</t>
  </si>
  <si>
    <t>T000775</t>
  </si>
  <si>
    <t>T000776</t>
  </si>
  <si>
    <t>T000777</t>
  </si>
  <si>
    <t>T000778</t>
  </si>
  <si>
    <t>T000779</t>
  </si>
  <si>
    <t>T000780</t>
  </si>
  <si>
    <t>T000781</t>
  </si>
  <si>
    <t>T000782</t>
  </si>
  <si>
    <t>T000783</t>
  </si>
  <si>
    <t>T000784</t>
  </si>
  <si>
    <t>T000785</t>
  </si>
  <si>
    <t>T000786</t>
  </si>
  <si>
    <t>T000787</t>
  </si>
  <si>
    <t>T000788</t>
  </si>
  <si>
    <t>T000789</t>
  </si>
  <si>
    <t>T000790</t>
  </si>
  <si>
    <t>T000791</t>
  </si>
  <si>
    <t>T000792</t>
  </si>
  <si>
    <t>T000793</t>
  </si>
  <si>
    <t>T000794</t>
  </si>
  <si>
    <t>T000795</t>
  </si>
  <si>
    <t>T000796</t>
  </si>
  <si>
    <t>T000797</t>
  </si>
  <si>
    <t>T000798</t>
  </si>
  <si>
    <t>T000799</t>
  </si>
  <si>
    <t>T000800</t>
  </si>
  <si>
    <t>T000801</t>
  </si>
  <si>
    <t>T000802</t>
  </si>
  <si>
    <t>T000803</t>
  </si>
  <si>
    <t>T000804</t>
  </si>
  <si>
    <t>T000805</t>
  </si>
  <si>
    <t>T000806</t>
  </si>
  <si>
    <t>T000807</t>
  </si>
  <si>
    <t>T000808</t>
  </si>
  <si>
    <t>T000809</t>
  </si>
  <si>
    <t>T000810</t>
  </si>
  <si>
    <t>T000811</t>
  </si>
  <si>
    <t>T000812</t>
  </si>
  <si>
    <t>T000813</t>
  </si>
  <si>
    <t>T000814</t>
  </si>
  <si>
    <t>T000815</t>
  </si>
  <si>
    <t>T000816</t>
  </si>
  <si>
    <t>T000817</t>
  </si>
  <si>
    <t>T000818</t>
  </si>
  <si>
    <t>T000819</t>
  </si>
  <si>
    <t>T000820</t>
  </si>
  <si>
    <t>T000821</t>
  </si>
  <si>
    <t>T000822</t>
  </si>
  <si>
    <t>T000823</t>
  </si>
  <si>
    <t>T000824</t>
  </si>
  <si>
    <t>T000825</t>
  </si>
  <si>
    <t>T000826</t>
  </si>
  <si>
    <t>T000827</t>
  </si>
  <si>
    <t>T000828</t>
  </si>
  <si>
    <t>T000829</t>
  </si>
  <si>
    <t>T000830</t>
  </si>
  <si>
    <t>T000831</t>
  </si>
  <si>
    <t>T000832</t>
  </si>
  <si>
    <t>T000833</t>
  </si>
  <si>
    <t>T000834</t>
  </si>
  <si>
    <t>T000835</t>
  </si>
  <si>
    <t>T000836</t>
  </si>
  <si>
    <t>T000837</t>
  </si>
  <si>
    <t>T000838</t>
  </si>
  <si>
    <t>T000839</t>
  </si>
  <si>
    <t>T000840</t>
  </si>
  <si>
    <t>T000841</t>
  </si>
  <si>
    <t>T000842</t>
  </si>
  <si>
    <t>T000843</t>
  </si>
  <si>
    <t>T000844</t>
  </si>
  <si>
    <t>T000845</t>
  </si>
  <si>
    <t>T000846</t>
  </si>
  <si>
    <t>T000847</t>
  </si>
  <si>
    <t>T000848</t>
  </si>
  <si>
    <t>T000849</t>
  </si>
  <si>
    <t>T000850</t>
  </si>
  <si>
    <t>T000851</t>
  </si>
  <si>
    <t>T000852</t>
  </si>
  <si>
    <t>T000853</t>
  </si>
  <si>
    <t>T000854</t>
  </si>
  <si>
    <t>T000855</t>
  </si>
  <si>
    <t>T000856</t>
  </si>
  <si>
    <t>T000857</t>
  </si>
  <si>
    <t>T000858</t>
  </si>
  <si>
    <t>T000859</t>
  </si>
  <si>
    <t>T000860</t>
  </si>
  <si>
    <t>T000861</t>
  </si>
  <si>
    <t>T000862</t>
  </si>
  <si>
    <t>T000863</t>
  </si>
  <si>
    <t>T000864</t>
  </si>
  <si>
    <t>T000865</t>
  </si>
  <si>
    <t>T000866</t>
  </si>
  <si>
    <t>T000867</t>
  </si>
  <si>
    <t>T000868</t>
  </si>
  <si>
    <t>T000869</t>
  </si>
  <si>
    <t>T000870</t>
  </si>
  <si>
    <t>T000871</t>
  </si>
  <si>
    <t>T000872</t>
  </si>
  <si>
    <t>T000873</t>
  </si>
  <si>
    <t>T000874</t>
  </si>
  <si>
    <t>T000875</t>
  </si>
  <si>
    <t>T000876</t>
  </si>
  <si>
    <t>T000877</t>
  </si>
  <si>
    <t>T000878</t>
  </si>
  <si>
    <t>T000879</t>
  </si>
  <si>
    <t>T000880</t>
  </si>
  <si>
    <t>T000881</t>
  </si>
  <si>
    <t>T000882</t>
  </si>
  <si>
    <t>T000883</t>
  </si>
  <si>
    <t>T000884</t>
  </si>
  <si>
    <t>T000885</t>
  </si>
  <si>
    <t>T000886</t>
  </si>
  <si>
    <t>T000887</t>
  </si>
  <si>
    <t>T000888</t>
  </si>
  <si>
    <t>T000889</t>
  </si>
  <si>
    <t>T000890</t>
  </si>
  <si>
    <t>T000891</t>
  </si>
  <si>
    <t>T000892</t>
  </si>
  <si>
    <t>T000893</t>
  </si>
  <si>
    <t>T000894</t>
  </si>
  <si>
    <t>T000895</t>
  </si>
  <si>
    <t>T000896</t>
  </si>
  <si>
    <t>T000897</t>
  </si>
  <si>
    <t>T000898</t>
  </si>
  <si>
    <t>T000899</t>
  </si>
  <si>
    <t>T000900</t>
  </si>
  <si>
    <t>T000901</t>
  </si>
  <si>
    <t>T000902</t>
  </si>
  <si>
    <t>T000903</t>
  </si>
  <si>
    <t>T000904</t>
  </si>
  <si>
    <t>T000905</t>
  </si>
  <si>
    <t>T000906</t>
  </si>
  <si>
    <t>T000907</t>
  </si>
  <si>
    <t>T000908</t>
  </si>
  <si>
    <t>T000909</t>
  </si>
  <si>
    <t>T000910</t>
  </si>
  <si>
    <t>T000911</t>
  </si>
  <si>
    <t>T000912</t>
  </si>
  <si>
    <t>T000913</t>
  </si>
  <si>
    <t>T000914</t>
  </si>
  <si>
    <t>T000915</t>
  </si>
  <si>
    <t>T000916</t>
  </si>
  <si>
    <t>T000917</t>
  </si>
  <si>
    <t>T000918</t>
  </si>
  <si>
    <t>T000919</t>
  </si>
  <si>
    <t>T000920</t>
  </si>
  <si>
    <t>T000921</t>
  </si>
  <si>
    <t>T000922</t>
  </si>
  <si>
    <t>T000923</t>
  </si>
  <si>
    <t>T000924</t>
  </si>
  <si>
    <t>T000925</t>
  </si>
  <si>
    <t>T000926</t>
  </si>
  <si>
    <t>T000927</t>
  </si>
  <si>
    <t>T000928</t>
  </si>
  <si>
    <t>T000929</t>
  </si>
  <si>
    <t>T000930</t>
  </si>
  <si>
    <t>T000931</t>
  </si>
  <si>
    <t>T000932</t>
  </si>
  <si>
    <t>T000933</t>
  </si>
  <si>
    <t>T000934</t>
  </si>
  <si>
    <t>T000935</t>
  </si>
  <si>
    <t>T000936</t>
  </si>
  <si>
    <t>T000937</t>
  </si>
  <si>
    <t>T000938</t>
  </si>
  <si>
    <t>T000939</t>
  </si>
  <si>
    <t>T000940</t>
  </si>
  <si>
    <t>T000941</t>
  </si>
  <si>
    <t>T000942</t>
  </si>
  <si>
    <t>T000943</t>
  </si>
  <si>
    <t>T000944</t>
  </si>
  <si>
    <t>T000945</t>
  </si>
  <si>
    <t>T000946</t>
  </si>
  <si>
    <t>T000947</t>
  </si>
  <si>
    <t>T000948</t>
  </si>
  <si>
    <t>T000949</t>
  </si>
  <si>
    <t>T000950</t>
  </si>
  <si>
    <t>T000951</t>
  </si>
  <si>
    <t>T000952</t>
  </si>
  <si>
    <t>T000953</t>
  </si>
  <si>
    <t>T000954</t>
  </si>
  <si>
    <t>T000955</t>
  </si>
  <si>
    <t>T000956</t>
  </si>
  <si>
    <t>T000957</t>
  </si>
  <si>
    <t>T000958</t>
  </si>
  <si>
    <t>T000959</t>
  </si>
  <si>
    <t>T000960</t>
  </si>
  <si>
    <t>T000961</t>
  </si>
  <si>
    <t>T000962</t>
  </si>
  <si>
    <t>T000963</t>
  </si>
  <si>
    <t>T000964</t>
  </si>
  <si>
    <t>T000965</t>
  </si>
  <si>
    <t>T000966</t>
  </si>
  <si>
    <t>T000967</t>
  </si>
  <si>
    <t>T000968</t>
  </si>
  <si>
    <t>T000969</t>
  </si>
  <si>
    <t>T000970</t>
  </si>
  <si>
    <t>T000971</t>
  </si>
  <si>
    <t>T000972</t>
  </si>
  <si>
    <t>T000973</t>
  </si>
  <si>
    <t>T000974</t>
  </si>
  <si>
    <t>T000975</t>
  </si>
  <si>
    <t>T000976</t>
  </si>
  <si>
    <t>T000977</t>
  </si>
  <si>
    <t>T000978</t>
  </si>
  <si>
    <t>T000979</t>
  </si>
  <si>
    <t>T000980</t>
  </si>
  <si>
    <t>T000981</t>
  </si>
  <si>
    <t>T000982</t>
  </si>
  <si>
    <t>T000983</t>
  </si>
  <si>
    <t>T000984</t>
  </si>
  <si>
    <t>T000985</t>
  </si>
  <si>
    <t>T000986</t>
  </si>
  <si>
    <t>T000987</t>
  </si>
  <si>
    <t>T000988</t>
  </si>
  <si>
    <t>T000989</t>
  </si>
  <si>
    <t>T000990</t>
  </si>
  <si>
    <t>T000991</t>
  </si>
  <si>
    <t>T000992</t>
  </si>
  <si>
    <t>T000993</t>
  </si>
  <si>
    <t>T000994</t>
  </si>
  <si>
    <t>T000995</t>
  </si>
  <si>
    <t>T000996</t>
  </si>
  <si>
    <t>T000997</t>
  </si>
  <si>
    <t>T000998</t>
  </si>
  <si>
    <t>T000999</t>
  </si>
  <si>
    <t>T001000</t>
  </si>
  <si>
    <t>T001001</t>
  </si>
  <si>
    <t>T001002</t>
  </si>
  <si>
    <t>T001003</t>
  </si>
  <si>
    <t>T001004</t>
  </si>
  <si>
    <t>T001005</t>
  </si>
  <si>
    <t>T001006</t>
  </si>
  <si>
    <t>T001007</t>
  </si>
  <si>
    <t>T001008</t>
  </si>
  <si>
    <t>T001009</t>
  </si>
  <si>
    <t>T001010</t>
  </si>
  <si>
    <t>T001011</t>
  </si>
  <si>
    <t>T001012</t>
  </si>
  <si>
    <t>T001013</t>
  </si>
  <si>
    <t>T001014</t>
  </si>
  <si>
    <t>T001015</t>
  </si>
  <si>
    <t>T001016</t>
  </si>
  <si>
    <t>T001017</t>
  </si>
  <si>
    <t>T001018</t>
  </si>
  <si>
    <t>T001019</t>
  </si>
  <si>
    <t>T001020</t>
  </si>
  <si>
    <t>T001021</t>
  </si>
  <si>
    <t>T001022</t>
  </si>
  <si>
    <t>T001023</t>
  </si>
  <si>
    <t>T001024</t>
  </si>
  <si>
    <t>T001025</t>
  </si>
  <si>
    <t>T001026</t>
  </si>
  <si>
    <t>T001027</t>
  </si>
  <si>
    <t>T001028</t>
  </si>
  <si>
    <t>T001029</t>
  </si>
  <si>
    <t>T001030</t>
  </si>
  <si>
    <t>T001031</t>
  </si>
  <si>
    <t>T001032</t>
  </si>
  <si>
    <t>T001033</t>
  </si>
  <si>
    <t>T001034</t>
  </si>
  <si>
    <t>T001035</t>
  </si>
  <si>
    <t>T001036</t>
  </si>
  <si>
    <t>T001037</t>
  </si>
  <si>
    <t>T001038</t>
  </si>
  <si>
    <t>T001039</t>
  </si>
  <si>
    <t>T001040</t>
  </si>
  <si>
    <t>T001041</t>
  </si>
  <si>
    <t>T001042</t>
  </si>
  <si>
    <t>T001043</t>
  </si>
  <si>
    <t>T001044</t>
  </si>
  <si>
    <t>T001045</t>
  </si>
  <si>
    <t>T001046</t>
  </si>
  <si>
    <t>T001047</t>
  </si>
  <si>
    <t>T001048</t>
  </si>
  <si>
    <t>T001049</t>
  </si>
  <si>
    <t>T001050</t>
  </si>
  <si>
    <t>T001051</t>
  </si>
  <si>
    <t>T001052</t>
  </si>
  <si>
    <t>T001053</t>
  </si>
  <si>
    <t>T001054</t>
  </si>
  <si>
    <t>T001055</t>
  </si>
  <si>
    <t>T001056</t>
  </si>
  <si>
    <t>T001057</t>
  </si>
  <si>
    <t>T001058</t>
  </si>
  <si>
    <t>T001059</t>
  </si>
  <si>
    <t>T001060</t>
  </si>
  <si>
    <t>T001061</t>
  </si>
  <si>
    <t>T001062</t>
  </si>
  <si>
    <t>T001063</t>
  </si>
  <si>
    <t>T001064</t>
  </si>
  <si>
    <t>T001065</t>
  </si>
  <si>
    <t>T001066</t>
  </si>
  <si>
    <t>T001067</t>
  </si>
  <si>
    <t>T001068</t>
  </si>
  <si>
    <t>T001069</t>
  </si>
  <si>
    <t>T001070</t>
  </si>
  <si>
    <t>T001071</t>
  </si>
  <si>
    <t>T001072</t>
  </si>
  <si>
    <t>T001073</t>
  </si>
  <si>
    <t>T001074</t>
  </si>
  <si>
    <t>T001075</t>
  </si>
  <si>
    <t>T001076</t>
  </si>
  <si>
    <t>T001077</t>
  </si>
  <si>
    <t>T001078</t>
  </si>
  <si>
    <t>T001079</t>
  </si>
  <si>
    <t>T001080</t>
  </si>
  <si>
    <t>T001081</t>
  </si>
  <si>
    <t>T001082</t>
  </si>
  <si>
    <t>T001083</t>
  </si>
  <si>
    <t>T001084</t>
  </si>
  <si>
    <t>T001085</t>
  </si>
  <si>
    <t>T001086</t>
  </si>
  <si>
    <t>T001087</t>
  </si>
  <si>
    <t>T001088</t>
  </si>
  <si>
    <t>T001089</t>
  </si>
  <si>
    <t>T001090</t>
  </si>
  <si>
    <t>T001091</t>
  </si>
  <si>
    <t>T001092</t>
  </si>
  <si>
    <t>T001093</t>
  </si>
  <si>
    <t>T001094</t>
  </si>
  <si>
    <t>T001095</t>
  </si>
  <si>
    <t>T001096</t>
  </si>
  <si>
    <t>T001097</t>
  </si>
  <si>
    <t>T001098</t>
  </si>
  <si>
    <t>T001099</t>
  </si>
  <si>
    <t>T001100</t>
  </si>
  <si>
    <t>T001101</t>
  </si>
  <si>
    <t>T001102</t>
  </si>
  <si>
    <t>T001103</t>
  </si>
  <si>
    <t>T001104</t>
  </si>
  <si>
    <t>T001105</t>
  </si>
  <si>
    <t>T001106</t>
  </si>
  <si>
    <t>T001107</t>
  </si>
  <si>
    <t>T001108</t>
  </si>
  <si>
    <t>T001109</t>
  </si>
  <si>
    <t>T001110</t>
  </si>
  <si>
    <t>T001111</t>
  </si>
  <si>
    <t>T001112</t>
  </si>
  <si>
    <t>T001113</t>
  </si>
  <si>
    <t>T001114</t>
  </si>
  <si>
    <t>T001115</t>
  </si>
  <si>
    <t>T001116</t>
  </si>
  <si>
    <t>T001117</t>
  </si>
  <si>
    <t>T001118</t>
  </si>
  <si>
    <t>T001119</t>
  </si>
  <si>
    <t>T001120</t>
  </si>
  <si>
    <t>T001121</t>
  </si>
  <si>
    <t>T001122</t>
  </si>
  <si>
    <t>T001123</t>
  </si>
  <si>
    <t>T001124</t>
  </si>
  <si>
    <t>T001125</t>
  </si>
  <si>
    <t>T001126</t>
  </si>
  <si>
    <t>T001127</t>
  </si>
  <si>
    <t>T001128</t>
  </si>
  <si>
    <t>T001129</t>
  </si>
  <si>
    <t>T001130</t>
  </si>
  <si>
    <t>T001131</t>
  </si>
  <si>
    <t>T001132</t>
  </si>
  <si>
    <t>T001133</t>
  </si>
  <si>
    <t>T001134</t>
  </si>
  <si>
    <t>T001135</t>
  </si>
  <si>
    <t>T001136</t>
  </si>
  <si>
    <t>T001137</t>
  </si>
  <si>
    <t>T001138</t>
  </si>
  <si>
    <t>T001139</t>
  </si>
  <si>
    <t>T001140</t>
  </si>
  <si>
    <t>T001141</t>
  </si>
  <si>
    <t>T001142</t>
  </si>
  <si>
    <t>T001143</t>
  </si>
  <si>
    <t>T001144</t>
  </si>
  <si>
    <t>T001145</t>
  </si>
  <si>
    <t>T001146</t>
  </si>
  <si>
    <t>T001147</t>
  </si>
  <si>
    <t>T001148</t>
  </si>
  <si>
    <t>T001149</t>
  </si>
  <si>
    <t>T001150</t>
  </si>
  <si>
    <t>T001151</t>
  </si>
  <si>
    <t>T001152</t>
  </si>
  <si>
    <t>T001153</t>
  </si>
  <si>
    <t>T001154</t>
  </si>
  <si>
    <t>T001155</t>
  </si>
  <si>
    <t>T001156</t>
  </si>
  <si>
    <t>T001157</t>
  </si>
  <si>
    <t>T001158</t>
  </si>
  <si>
    <t>T001159</t>
  </si>
  <si>
    <t>T001160</t>
  </si>
  <si>
    <t>T001161</t>
  </si>
  <si>
    <t>T001162</t>
  </si>
  <si>
    <t>T001163</t>
  </si>
  <si>
    <t>T001164</t>
  </si>
  <si>
    <t>T001165</t>
  </si>
  <si>
    <t>T001166</t>
  </si>
  <si>
    <t>T001167</t>
  </si>
  <si>
    <t>T001168</t>
  </si>
  <si>
    <t>T001169</t>
  </si>
  <si>
    <t>T001170</t>
  </si>
  <si>
    <t>T001171</t>
  </si>
  <si>
    <t>T001172</t>
  </si>
  <si>
    <t>T001173</t>
  </si>
  <si>
    <t>T001174</t>
  </si>
  <si>
    <t>T001175</t>
  </si>
  <si>
    <t>T001176</t>
  </si>
  <si>
    <t>T001177</t>
  </si>
  <si>
    <t>T001178</t>
  </si>
  <si>
    <t>T001179</t>
  </si>
  <si>
    <t>T001180</t>
  </si>
  <si>
    <t>T001181</t>
  </si>
  <si>
    <t>T001182</t>
  </si>
  <si>
    <t>T001183</t>
  </si>
  <si>
    <t>T001184</t>
  </si>
  <si>
    <t>T001185</t>
  </si>
  <si>
    <t>T001186</t>
  </si>
  <si>
    <t>T001187</t>
  </si>
  <si>
    <t>T001188</t>
  </si>
  <si>
    <t>T001189</t>
  </si>
  <si>
    <t>T001190</t>
  </si>
  <si>
    <t>T001191</t>
  </si>
  <si>
    <t>T001192</t>
  </si>
  <si>
    <t>T001193</t>
  </si>
  <si>
    <t>T001194</t>
  </si>
  <si>
    <t>T001195</t>
  </si>
  <si>
    <t>T001196</t>
  </si>
  <si>
    <t>T001197</t>
  </si>
  <si>
    <t>T001198</t>
  </si>
  <si>
    <t>T001199</t>
  </si>
  <si>
    <t>T001200</t>
  </si>
  <si>
    <t>T001201</t>
  </si>
  <si>
    <t>T001202</t>
  </si>
  <si>
    <t>T001203</t>
  </si>
  <si>
    <t>T001204</t>
  </si>
  <si>
    <t>T001205</t>
  </si>
  <si>
    <t>T001206</t>
  </si>
  <si>
    <t>T001207</t>
  </si>
  <si>
    <t>T001208</t>
  </si>
  <si>
    <t>T001209</t>
  </si>
  <si>
    <t>T001210</t>
  </si>
  <si>
    <t>T001211</t>
  </si>
  <si>
    <t>T001212</t>
  </si>
  <si>
    <t>T001213</t>
  </si>
  <si>
    <t>T001214</t>
  </si>
  <si>
    <t>T001215</t>
  </si>
  <si>
    <t>T001216</t>
  </si>
  <si>
    <t>T001217</t>
  </si>
  <si>
    <t>T001218</t>
  </si>
  <si>
    <t>T001219</t>
  </si>
  <si>
    <t>T001220</t>
  </si>
  <si>
    <t>T001221</t>
  </si>
  <si>
    <t>T001222</t>
  </si>
  <si>
    <t>T001223</t>
  </si>
  <si>
    <t>T001224</t>
  </si>
  <si>
    <t>T001225</t>
  </si>
  <si>
    <t>T001226</t>
  </si>
  <si>
    <t>T001227</t>
  </si>
  <si>
    <t>T001228</t>
  </si>
  <si>
    <t>T001229</t>
  </si>
  <si>
    <t>T001230</t>
  </si>
  <si>
    <t>T001231</t>
  </si>
  <si>
    <t>T001232</t>
  </si>
  <si>
    <t>T001233</t>
  </si>
  <si>
    <t>T001234</t>
  </si>
  <si>
    <t>T001235</t>
  </si>
  <si>
    <t>T001236</t>
  </si>
  <si>
    <t>T001237</t>
  </si>
  <si>
    <t>T001238</t>
  </si>
  <si>
    <t>T001239</t>
  </si>
  <si>
    <t>T001240</t>
  </si>
  <si>
    <t>T001241</t>
  </si>
  <si>
    <t>T001242</t>
  </si>
  <si>
    <t>T001243</t>
  </si>
  <si>
    <t>T001244</t>
  </si>
  <si>
    <t>T001245</t>
  </si>
  <si>
    <t>T001246</t>
  </si>
  <si>
    <t>T001247</t>
  </si>
  <si>
    <t>T001248</t>
  </si>
  <si>
    <t>T001249</t>
  </si>
  <si>
    <t>T001250</t>
  </si>
  <si>
    <t>T001251</t>
  </si>
  <si>
    <t>T001252</t>
  </si>
  <si>
    <t>T001253</t>
  </si>
  <si>
    <t>T001254</t>
  </si>
  <si>
    <t>T001255</t>
  </si>
  <si>
    <t>T001256</t>
  </si>
  <si>
    <t>T001257</t>
  </si>
  <si>
    <t>T001258</t>
  </si>
  <si>
    <t>T001259</t>
  </si>
  <si>
    <t>T001260</t>
  </si>
  <si>
    <t>T001261</t>
  </si>
  <si>
    <t>T001262</t>
  </si>
  <si>
    <t>T001263</t>
  </si>
  <si>
    <t>T001264</t>
  </si>
  <si>
    <t>T001265</t>
  </si>
  <si>
    <t>T001266</t>
  </si>
  <si>
    <t>T001267</t>
  </si>
  <si>
    <t>T001268</t>
  </si>
  <si>
    <t>T001269</t>
  </si>
  <si>
    <t>T001270</t>
  </si>
  <si>
    <t>T001271</t>
  </si>
  <si>
    <t>T001272</t>
  </si>
  <si>
    <t>T001273</t>
  </si>
  <si>
    <t>T001274</t>
  </si>
  <si>
    <t>T001275</t>
  </si>
  <si>
    <t>T001276</t>
  </si>
  <si>
    <t>T001277</t>
  </si>
  <si>
    <t>T001278</t>
  </si>
  <si>
    <t>T001279</t>
  </si>
  <si>
    <t>T001280</t>
  </si>
  <si>
    <t>T001281</t>
  </si>
  <si>
    <t>T001282</t>
  </si>
  <si>
    <t>T001283</t>
  </si>
  <si>
    <t>T001284</t>
  </si>
  <si>
    <t>T001285</t>
  </si>
  <si>
    <t>T001286</t>
  </si>
  <si>
    <t>T001287</t>
  </si>
  <si>
    <t>T001288</t>
  </si>
  <si>
    <t>T001289</t>
  </si>
  <si>
    <t>T001290</t>
  </si>
  <si>
    <t>T001291</t>
  </si>
  <si>
    <t>T001292</t>
  </si>
  <si>
    <t>T001293</t>
  </si>
  <si>
    <t>T001294</t>
  </si>
  <si>
    <t>T001295</t>
  </si>
  <si>
    <t>T001296</t>
  </si>
  <si>
    <t>T001297</t>
  </si>
  <si>
    <t>T001298</t>
  </si>
  <si>
    <t>T001299</t>
  </si>
  <si>
    <t>T001300</t>
  </si>
  <si>
    <t>T001301</t>
  </si>
  <si>
    <t>T001302</t>
  </si>
  <si>
    <t>T001303</t>
  </si>
  <si>
    <t>T001304</t>
  </si>
  <si>
    <t>T001305</t>
  </si>
  <si>
    <t>T001306</t>
  </si>
  <si>
    <t>T001307</t>
  </si>
  <si>
    <t>T001308</t>
  </si>
  <si>
    <t>T001309</t>
  </si>
  <si>
    <t>T001310</t>
  </si>
  <si>
    <t>T001311</t>
  </si>
  <si>
    <t>T001312</t>
  </si>
  <si>
    <t>T001313</t>
  </si>
  <si>
    <t>T001314</t>
  </si>
  <si>
    <t>T001315</t>
  </si>
  <si>
    <t>T001316</t>
  </si>
  <si>
    <t>T001317</t>
  </si>
  <si>
    <t>T001318</t>
  </si>
  <si>
    <t>T001319</t>
  </si>
  <si>
    <t>T001320</t>
  </si>
  <si>
    <t>T001321</t>
  </si>
  <si>
    <t>T001322</t>
  </si>
  <si>
    <t>T001323</t>
  </si>
  <si>
    <t>T001324</t>
  </si>
  <si>
    <t>T001325</t>
  </si>
  <si>
    <t>T001326</t>
  </si>
  <si>
    <t>T001327</t>
  </si>
  <si>
    <t>T001328</t>
  </si>
  <si>
    <t>T001329</t>
  </si>
  <si>
    <t>T001330</t>
  </si>
  <si>
    <t>T001331</t>
  </si>
  <si>
    <t>T001332</t>
  </si>
  <si>
    <t>T001333</t>
  </si>
  <si>
    <t>T001334</t>
  </si>
  <si>
    <t>T001335</t>
  </si>
  <si>
    <t>T001336</t>
  </si>
  <si>
    <t>T001337</t>
  </si>
  <si>
    <t>T001338</t>
  </si>
  <si>
    <t>T001339</t>
  </si>
  <si>
    <t>T001340</t>
  </si>
  <si>
    <t>T001341</t>
  </si>
  <si>
    <t>T001342</t>
  </si>
  <si>
    <t>T001343</t>
  </si>
  <si>
    <t>T001344</t>
  </si>
  <si>
    <t>T001345</t>
  </si>
  <si>
    <t>T001346</t>
  </si>
  <si>
    <t>T001347</t>
  </si>
  <si>
    <t>T001348</t>
  </si>
  <si>
    <t>T001349</t>
  </si>
  <si>
    <t>T001350</t>
  </si>
  <si>
    <t>T001351</t>
  </si>
  <si>
    <t>T001352</t>
  </si>
  <si>
    <t>T001353</t>
  </si>
  <si>
    <t>T001354</t>
  </si>
  <si>
    <t>T001355</t>
  </si>
  <si>
    <t>T001356</t>
  </si>
  <si>
    <t>T001357</t>
  </si>
  <si>
    <t>T001358</t>
  </si>
  <si>
    <t>T001359</t>
  </si>
  <si>
    <t>T001360</t>
  </si>
  <si>
    <t>T001361</t>
  </si>
  <si>
    <t>T001362</t>
  </si>
  <si>
    <t>T001363</t>
  </si>
  <si>
    <t>T001364</t>
  </si>
  <si>
    <t>T001365</t>
  </si>
  <si>
    <t>T001366</t>
  </si>
  <si>
    <t>T001367</t>
  </si>
  <si>
    <t>T001368</t>
  </si>
  <si>
    <t>T001369</t>
  </si>
  <si>
    <t>T001370</t>
  </si>
  <si>
    <t>T001371</t>
  </si>
  <si>
    <t>T001372</t>
  </si>
  <si>
    <t>T001373</t>
  </si>
  <si>
    <t>T001374</t>
  </si>
  <si>
    <t>T001375</t>
  </si>
  <si>
    <t>T001376</t>
  </si>
  <si>
    <t>T001377</t>
  </si>
  <si>
    <t>T001378</t>
  </si>
  <si>
    <t>T001379</t>
  </si>
  <si>
    <t>T001380</t>
  </si>
  <si>
    <t>T001381</t>
  </si>
  <si>
    <t>T001382</t>
  </si>
  <si>
    <t>T001383</t>
  </si>
  <si>
    <t>T001384</t>
  </si>
  <si>
    <t>T001385</t>
  </si>
  <si>
    <t>T001386</t>
  </si>
  <si>
    <t>T001387</t>
  </si>
  <si>
    <t>T001388</t>
  </si>
  <si>
    <t>T001389</t>
  </si>
  <si>
    <t>T001390</t>
  </si>
  <si>
    <t>T001391</t>
  </si>
  <si>
    <t>T001392</t>
  </si>
  <si>
    <t>T001393</t>
  </si>
  <si>
    <t>T001394</t>
  </si>
  <si>
    <t>T001395</t>
  </si>
  <si>
    <t>T001396</t>
  </si>
  <si>
    <t>T001397</t>
  </si>
  <si>
    <t>T001398</t>
  </si>
  <si>
    <t>T001399</t>
  </si>
  <si>
    <t>T001400</t>
  </si>
  <si>
    <t>T001401</t>
  </si>
  <si>
    <t>T001402</t>
  </si>
  <si>
    <t>T001403</t>
  </si>
  <si>
    <t>T001404</t>
  </si>
  <si>
    <t>T001405</t>
  </si>
  <si>
    <t>T001406</t>
  </si>
  <si>
    <t>T001407</t>
  </si>
  <si>
    <t>T001408</t>
  </si>
  <si>
    <t>T001409</t>
  </si>
  <si>
    <t>T001410</t>
  </si>
  <si>
    <t>T001411</t>
  </si>
  <si>
    <t>T001412</t>
  </si>
  <si>
    <t>T001413</t>
  </si>
  <si>
    <t>T001414</t>
  </si>
  <si>
    <t>T001415</t>
  </si>
  <si>
    <t>T001416</t>
  </si>
  <si>
    <t>T001417</t>
  </si>
  <si>
    <t>T001418</t>
  </si>
  <si>
    <t>T001419</t>
  </si>
  <si>
    <t>T001420</t>
  </si>
  <si>
    <t>T001421</t>
  </si>
  <si>
    <t>T001422</t>
  </si>
  <si>
    <t>T001423</t>
  </si>
  <si>
    <t>T001424</t>
  </si>
  <si>
    <t>T001425</t>
  </si>
  <si>
    <t>T001426</t>
  </si>
  <si>
    <t>T001427</t>
  </si>
  <si>
    <t>T001428</t>
  </si>
  <si>
    <t>T001429</t>
  </si>
  <si>
    <t>T001430</t>
  </si>
  <si>
    <t>T001431</t>
  </si>
  <si>
    <t>T001432</t>
  </si>
  <si>
    <t>T001433</t>
  </si>
  <si>
    <t>T001434</t>
  </si>
  <si>
    <t>T001435</t>
  </si>
  <si>
    <t>T001436</t>
  </si>
  <si>
    <t>T001437</t>
  </si>
  <si>
    <t>T001438</t>
  </si>
  <si>
    <t>T001439</t>
  </si>
  <si>
    <t>T001440</t>
  </si>
  <si>
    <t>T001441</t>
  </si>
  <si>
    <t>T001442</t>
  </si>
  <si>
    <t>T001443</t>
  </si>
  <si>
    <t>T001444</t>
  </si>
  <si>
    <t>T001445</t>
  </si>
  <si>
    <t>T001446</t>
  </si>
  <si>
    <t>T001447</t>
  </si>
  <si>
    <t>T001448</t>
  </si>
  <si>
    <t>T001449</t>
  </si>
  <si>
    <t>T001450</t>
  </si>
  <si>
    <t>T001451</t>
  </si>
  <si>
    <t>T001452</t>
  </si>
  <si>
    <t>T001453</t>
  </si>
  <si>
    <t>T001454</t>
  </si>
  <si>
    <t>T001455</t>
  </si>
  <si>
    <t>T001456</t>
  </si>
  <si>
    <t>T001457</t>
  </si>
  <si>
    <t>T001458</t>
  </si>
  <si>
    <t>T001459</t>
  </si>
  <si>
    <t>T001460</t>
  </si>
  <si>
    <t>T001461</t>
  </si>
  <si>
    <t>T001462</t>
  </si>
  <si>
    <t>T001463</t>
  </si>
  <si>
    <t>T001464</t>
  </si>
  <si>
    <t>T001465</t>
  </si>
  <si>
    <t>T001466</t>
  </si>
  <si>
    <t>T001467</t>
  </si>
  <si>
    <t>T001468</t>
  </si>
  <si>
    <t>T001469</t>
  </si>
  <si>
    <t>T001470</t>
  </si>
  <si>
    <t>T001471</t>
  </si>
  <si>
    <t>T001472</t>
  </si>
  <si>
    <t>T001473</t>
  </si>
  <si>
    <t>T001474</t>
  </si>
  <si>
    <t>T001475</t>
  </si>
  <si>
    <t>T001476</t>
  </si>
  <si>
    <t>T001477</t>
  </si>
  <si>
    <t>T001478</t>
  </si>
  <si>
    <t>T001479</t>
  </si>
  <si>
    <t>T001480</t>
  </si>
  <si>
    <t>T001481</t>
  </si>
  <si>
    <t>T001482</t>
  </si>
  <si>
    <t>T001483</t>
  </si>
  <si>
    <t>T001484</t>
  </si>
  <si>
    <t>T001485</t>
  </si>
  <si>
    <t>T001486</t>
  </si>
  <si>
    <t>T001487</t>
  </si>
  <si>
    <t>T001488</t>
  </si>
  <si>
    <t>T001489</t>
  </si>
  <si>
    <t>T001490</t>
  </si>
  <si>
    <t>T001491</t>
  </si>
  <si>
    <t>T001492</t>
  </si>
  <si>
    <t>T001493</t>
  </si>
  <si>
    <t>T001494</t>
  </si>
  <si>
    <t>T001495</t>
  </si>
  <si>
    <t>T001496</t>
  </si>
  <si>
    <t>T001497</t>
  </si>
  <si>
    <t>T001498</t>
  </si>
  <si>
    <t>T001499</t>
  </si>
  <si>
    <t>T001500</t>
  </si>
  <si>
    <t>T001501</t>
  </si>
  <si>
    <t>T001502</t>
  </si>
  <si>
    <t>T001503</t>
  </si>
  <si>
    <t>T001504</t>
  </si>
  <si>
    <t>T001505</t>
  </si>
  <si>
    <t>T001506</t>
  </si>
  <si>
    <t>T001507</t>
  </si>
  <si>
    <t>T001508</t>
  </si>
  <si>
    <t>T001509</t>
  </si>
  <si>
    <t>T001510</t>
  </si>
  <si>
    <t>T001511</t>
  </si>
  <si>
    <t>T001512</t>
  </si>
  <si>
    <t>T001513</t>
  </si>
  <si>
    <t>T001514</t>
  </si>
  <si>
    <t>T001515</t>
  </si>
  <si>
    <t>T001516</t>
  </si>
  <si>
    <t>T001517</t>
  </si>
  <si>
    <t>T001518</t>
  </si>
  <si>
    <t>T001519</t>
  </si>
  <si>
    <t>T001520</t>
  </si>
  <si>
    <t>T001521</t>
  </si>
  <si>
    <t>T001522</t>
  </si>
  <si>
    <t>T001523</t>
  </si>
  <si>
    <t>T001524</t>
  </si>
  <si>
    <t>T001525</t>
  </si>
  <si>
    <t>T001526</t>
  </si>
  <si>
    <t>T001527</t>
  </si>
  <si>
    <t>T001528</t>
  </si>
  <si>
    <t>T001529</t>
  </si>
  <si>
    <t>T001530</t>
  </si>
  <si>
    <t>T001531</t>
  </si>
  <si>
    <t>T001532</t>
  </si>
  <si>
    <t>T001533</t>
  </si>
  <si>
    <t>T001534</t>
  </si>
  <si>
    <t>T001535</t>
  </si>
  <si>
    <t>T001536</t>
  </si>
  <si>
    <t>T001537</t>
  </si>
  <si>
    <t>T001538</t>
  </si>
  <si>
    <t>T001539</t>
  </si>
  <si>
    <t>T001540</t>
  </si>
  <si>
    <t>T001541</t>
  </si>
  <si>
    <t>T001542</t>
  </si>
  <si>
    <t>T001543</t>
  </si>
  <si>
    <t>T001544</t>
  </si>
  <si>
    <t>T001545</t>
  </si>
  <si>
    <t>T001546</t>
  </si>
  <si>
    <t>T001547</t>
  </si>
  <si>
    <t>T001548</t>
  </si>
  <si>
    <t>T001549</t>
  </si>
  <si>
    <t>T001550</t>
  </si>
  <si>
    <t>T001551</t>
  </si>
  <si>
    <t>T001552</t>
  </si>
  <si>
    <t>T001553</t>
  </si>
  <si>
    <t>T001554</t>
  </si>
  <si>
    <t>T001555</t>
  </si>
  <si>
    <t>T001556</t>
  </si>
  <si>
    <t>T001557</t>
  </si>
  <si>
    <t>T001558</t>
  </si>
  <si>
    <t>T001559</t>
  </si>
  <si>
    <t>T001560</t>
  </si>
  <si>
    <t>T001561</t>
  </si>
  <si>
    <t>T001562</t>
  </si>
  <si>
    <t>T001563</t>
  </si>
  <si>
    <t>T001564</t>
  </si>
  <si>
    <t>T001565</t>
  </si>
  <si>
    <t>T001566</t>
  </si>
  <si>
    <t>T001567</t>
  </si>
  <si>
    <t>T001568</t>
  </si>
  <si>
    <t>T001569</t>
  </si>
  <si>
    <t>T001570</t>
  </si>
  <si>
    <t>T001571</t>
  </si>
  <si>
    <t>T001572</t>
  </si>
  <si>
    <t>T001573</t>
  </si>
  <si>
    <t>T001574</t>
  </si>
  <si>
    <t>T001575</t>
  </si>
  <si>
    <t>T001576</t>
  </si>
  <si>
    <t>T001577</t>
  </si>
  <si>
    <t>T001578</t>
  </si>
  <si>
    <t>T001579</t>
  </si>
  <si>
    <t>T001580</t>
  </si>
  <si>
    <t>T001581</t>
  </si>
  <si>
    <t>T001582</t>
  </si>
  <si>
    <t>T001583</t>
  </si>
  <si>
    <t>T001584</t>
  </si>
  <si>
    <t>T001585</t>
  </si>
  <si>
    <t>T001586</t>
  </si>
  <si>
    <t>T001587</t>
  </si>
  <si>
    <t>T001588</t>
  </si>
  <si>
    <t>T001589</t>
  </si>
  <si>
    <t>T001590</t>
  </si>
  <si>
    <t>T001591</t>
  </si>
  <si>
    <t>T001592</t>
  </si>
  <si>
    <t>T001593</t>
  </si>
  <si>
    <t>T001594</t>
  </si>
  <si>
    <t>T001595</t>
  </si>
  <si>
    <t>T001596</t>
  </si>
  <si>
    <t>T001597</t>
  </si>
  <si>
    <t>T001598</t>
  </si>
  <si>
    <t>T001599</t>
  </si>
  <si>
    <t>T001600</t>
  </si>
  <si>
    <t>T001601</t>
  </si>
  <si>
    <t>T001602</t>
  </si>
  <si>
    <t>T001603</t>
  </si>
  <si>
    <t>T001604</t>
  </si>
  <si>
    <t>T001605</t>
  </si>
  <si>
    <t>T001606</t>
  </si>
  <si>
    <t>T001607</t>
  </si>
  <si>
    <t>T001608</t>
  </si>
  <si>
    <t>T001609</t>
  </si>
  <si>
    <t>T001610</t>
  </si>
  <si>
    <t>T001611</t>
  </si>
  <si>
    <t>T001612</t>
  </si>
  <si>
    <t>T001613</t>
  </si>
  <si>
    <t>T001614</t>
  </si>
  <si>
    <t>T001615</t>
  </si>
  <si>
    <t>T001616</t>
  </si>
  <si>
    <t>T001617</t>
  </si>
  <si>
    <t>T001618</t>
  </si>
  <si>
    <t>T001619</t>
  </si>
  <si>
    <t>T001620</t>
  </si>
  <si>
    <t>T001621</t>
  </si>
  <si>
    <t>T001622</t>
  </si>
  <si>
    <t>T001623</t>
  </si>
  <si>
    <t>T001624</t>
  </si>
  <si>
    <t>T001625</t>
  </si>
  <si>
    <t>T001626</t>
  </si>
  <si>
    <t>T001627</t>
  </si>
  <si>
    <t>T001628</t>
  </si>
  <si>
    <t>T001629</t>
  </si>
  <si>
    <t>T001630</t>
  </si>
  <si>
    <t>T001631</t>
  </si>
  <si>
    <t>T001632</t>
  </si>
  <si>
    <t>T001633</t>
  </si>
  <si>
    <t>T001634</t>
  </si>
  <si>
    <t>T001635</t>
  </si>
  <si>
    <t>T001636</t>
  </si>
  <si>
    <t>T001637</t>
  </si>
  <si>
    <t>T001638</t>
  </si>
  <si>
    <t>T001639</t>
  </si>
  <si>
    <t>T001640</t>
  </si>
  <si>
    <t>T001641</t>
  </si>
  <si>
    <t>T001642</t>
  </si>
  <si>
    <t>T001643</t>
  </si>
  <si>
    <t>T001644</t>
  </si>
  <si>
    <t>T001645</t>
  </si>
  <si>
    <t>T001646</t>
  </si>
  <si>
    <t>T001647</t>
  </si>
  <si>
    <t>T001648</t>
  </si>
  <si>
    <t>T001649</t>
  </si>
  <si>
    <t>T001650</t>
  </si>
  <si>
    <t>T001651</t>
  </si>
  <si>
    <t>T001652</t>
  </si>
  <si>
    <t>T001653</t>
  </si>
  <si>
    <t>T001654</t>
  </si>
  <si>
    <t>T001655</t>
  </si>
  <si>
    <t>T001656</t>
  </si>
  <si>
    <t>T001657</t>
  </si>
  <si>
    <t>T001658</t>
  </si>
  <si>
    <t>T001659</t>
  </si>
  <si>
    <t>T001660</t>
  </si>
  <si>
    <t>T001661</t>
  </si>
  <si>
    <t>T001662</t>
  </si>
  <si>
    <t>T001663</t>
  </si>
  <si>
    <t>T001664</t>
  </si>
  <si>
    <t>T001665</t>
  </si>
  <si>
    <t>T001666</t>
  </si>
  <si>
    <t>T001667</t>
  </si>
  <si>
    <t>T001668</t>
  </si>
  <si>
    <t>T001669</t>
  </si>
  <si>
    <t>T001670</t>
  </si>
  <si>
    <t>T001671</t>
  </si>
  <si>
    <t>T001672</t>
  </si>
  <si>
    <t>T001673</t>
  </si>
  <si>
    <t>T001674</t>
  </si>
  <si>
    <t>T001675</t>
  </si>
  <si>
    <t>T001676</t>
  </si>
  <si>
    <t>T001677</t>
  </si>
  <si>
    <t>T001678</t>
  </si>
  <si>
    <t>T001679</t>
  </si>
  <si>
    <t>T001680</t>
  </si>
  <si>
    <t>T001681</t>
  </si>
  <si>
    <t>T001682</t>
  </si>
  <si>
    <t>T001683</t>
  </si>
  <si>
    <t>T001684</t>
  </si>
  <si>
    <t>T001685</t>
  </si>
  <si>
    <t>T001686</t>
  </si>
  <si>
    <t>T001687</t>
  </si>
  <si>
    <t>T001688</t>
  </si>
  <si>
    <t>T001689</t>
  </si>
  <si>
    <t>T001690</t>
  </si>
  <si>
    <t>T001691</t>
  </si>
  <si>
    <t>T001692</t>
  </si>
  <si>
    <t>T001693</t>
  </si>
  <si>
    <t>T001694</t>
  </si>
  <si>
    <t>T001695</t>
  </si>
  <si>
    <t>T001696</t>
  </si>
  <si>
    <t>T001697</t>
  </si>
  <si>
    <t>T001698</t>
  </si>
  <si>
    <t>T001699</t>
  </si>
  <si>
    <t>T001700</t>
  </si>
  <si>
    <t>T001701</t>
  </si>
  <si>
    <t>T001702</t>
  </si>
  <si>
    <t>T001703</t>
  </si>
  <si>
    <t>T001704</t>
  </si>
  <si>
    <t>T001705</t>
  </si>
  <si>
    <t>T001706</t>
  </si>
  <si>
    <t>T001707</t>
  </si>
  <si>
    <t>T001708</t>
  </si>
  <si>
    <t>T001709</t>
  </si>
  <si>
    <t>T001710</t>
  </si>
  <si>
    <t>T001711</t>
  </si>
  <si>
    <t>T001712</t>
  </si>
  <si>
    <t>T001713</t>
  </si>
  <si>
    <t>T001714</t>
  </si>
  <si>
    <t>T001715</t>
  </si>
  <si>
    <t>T001716</t>
  </si>
  <si>
    <t>T001717</t>
  </si>
  <si>
    <t>T001718</t>
  </si>
  <si>
    <t>T001719</t>
  </si>
  <si>
    <t>T001720</t>
  </si>
  <si>
    <t>T001721</t>
  </si>
  <si>
    <t>T001722</t>
  </si>
  <si>
    <t>T001723</t>
  </si>
  <si>
    <t>T001724</t>
  </si>
  <si>
    <t>T001725</t>
  </si>
  <si>
    <t>T001726</t>
  </si>
  <si>
    <t>T001727</t>
  </si>
  <si>
    <t>T001728</t>
  </si>
  <si>
    <t>T001729</t>
  </si>
  <si>
    <t>T001730</t>
  </si>
  <si>
    <t>T001731</t>
  </si>
  <si>
    <t>T001732</t>
  </si>
  <si>
    <t>T001733</t>
  </si>
  <si>
    <t>T001734</t>
  </si>
  <si>
    <t>T001735</t>
  </si>
  <si>
    <t>T001736</t>
  </si>
  <si>
    <t>T001737</t>
  </si>
  <si>
    <t>T001738</t>
  </si>
  <si>
    <t>T001739</t>
  </si>
  <si>
    <t>T001740</t>
  </si>
  <si>
    <t>T001741</t>
  </si>
  <si>
    <t>T001742</t>
  </si>
  <si>
    <t>T001743</t>
  </si>
  <si>
    <t>T001744</t>
  </si>
  <si>
    <t>T001745</t>
  </si>
  <si>
    <t>T001746</t>
  </si>
  <si>
    <t>T001747</t>
  </si>
  <si>
    <t>T001748</t>
  </si>
  <si>
    <t>T001749</t>
  </si>
  <si>
    <t>T001750</t>
  </si>
  <si>
    <t>T001751</t>
  </si>
  <si>
    <t>T001752</t>
  </si>
  <si>
    <t>T001753</t>
  </si>
  <si>
    <t>T001754</t>
  </si>
  <si>
    <t>T001755</t>
  </si>
  <si>
    <t>T001756</t>
  </si>
  <si>
    <t>T001757</t>
  </si>
  <si>
    <t>T001758</t>
  </si>
  <si>
    <t>T001759</t>
  </si>
  <si>
    <t>T001760</t>
  </si>
  <si>
    <t>T001761</t>
  </si>
  <si>
    <t>T001762</t>
  </si>
  <si>
    <t>T001763</t>
  </si>
  <si>
    <t>T001764</t>
  </si>
  <si>
    <t>T001765</t>
  </si>
  <si>
    <t>T001766</t>
  </si>
  <si>
    <t>T001767</t>
  </si>
  <si>
    <t>T001768</t>
  </si>
  <si>
    <t>T001769</t>
  </si>
  <si>
    <t>T001770</t>
  </si>
  <si>
    <t>T001771</t>
  </si>
  <si>
    <t>T001772</t>
  </si>
  <si>
    <t>T001773</t>
  </si>
  <si>
    <t>T001774</t>
  </si>
  <si>
    <t>T001775</t>
  </si>
  <si>
    <t>T001776</t>
  </si>
  <si>
    <t>T001777</t>
  </si>
  <si>
    <t>T001778</t>
  </si>
  <si>
    <t>T001779</t>
  </si>
  <si>
    <t>T001780</t>
  </si>
  <si>
    <t>T001781</t>
  </si>
  <si>
    <t>T001782</t>
  </si>
  <si>
    <t>T001783</t>
  </si>
  <si>
    <t>T001784</t>
  </si>
  <si>
    <t>T001785</t>
  </si>
  <si>
    <t>T001786</t>
  </si>
  <si>
    <t>T001787</t>
  </si>
  <si>
    <t>T001788</t>
  </si>
  <si>
    <t>T001789</t>
  </si>
  <si>
    <t>T001790</t>
  </si>
  <si>
    <t>T001791</t>
  </si>
  <si>
    <t>T001792</t>
  </si>
  <si>
    <t>T001793</t>
  </si>
  <si>
    <t>T001794</t>
  </si>
  <si>
    <t>T001795</t>
  </si>
  <si>
    <t>T001796</t>
  </si>
  <si>
    <t>T001797</t>
  </si>
  <si>
    <t>T001798</t>
  </si>
  <si>
    <t>T001799</t>
  </si>
  <si>
    <t>T001800</t>
  </si>
  <si>
    <t>T001801</t>
  </si>
  <si>
    <t>T001802</t>
  </si>
  <si>
    <t>T001803</t>
  </si>
  <si>
    <t>T001804</t>
  </si>
  <si>
    <t>T001805</t>
  </si>
  <si>
    <t>T001806</t>
  </si>
  <si>
    <t>T001807</t>
  </si>
  <si>
    <t>T001808</t>
  </si>
  <si>
    <t>T001809</t>
  </si>
  <si>
    <t>T001810</t>
  </si>
  <si>
    <t>T001811</t>
  </si>
  <si>
    <t>T001812</t>
  </si>
  <si>
    <t>T001813</t>
  </si>
  <si>
    <t>T001814</t>
  </si>
  <si>
    <t>T001815</t>
  </si>
  <si>
    <t>T001816</t>
  </si>
  <si>
    <t>T001817</t>
  </si>
  <si>
    <t>T001818</t>
  </si>
  <si>
    <t>T001819</t>
  </si>
  <si>
    <t>T001820</t>
  </si>
  <si>
    <t>T001821</t>
  </si>
  <si>
    <t>T001822</t>
  </si>
  <si>
    <t>T001823</t>
  </si>
  <si>
    <t>T001824</t>
  </si>
  <si>
    <t>T001825</t>
  </si>
  <si>
    <t>T001826</t>
  </si>
  <si>
    <t>T001827</t>
  </si>
  <si>
    <t>T001828</t>
  </si>
  <si>
    <t>T001829</t>
  </si>
  <si>
    <t>T001830</t>
  </si>
  <si>
    <t>T001831</t>
  </si>
  <si>
    <t>T001832</t>
  </si>
  <si>
    <t>T001833</t>
  </si>
  <si>
    <t>T001834</t>
  </si>
  <si>
    <t>T001835</t>
  </si>
  <si>
    <t>T001836</t>
  </si>
  <si>
    <t>T001837</t>
  </si>
  <si>
    <t>T001838</t>
  </si>
  <si>
    <t>T001839</t>
  </si>
  <si>
    <t>T001840</t>
  </si>
  <si>
    <t>T001841</t>
  </si>
  <si>
    <t>T001842</t>
  </si>
  <si>
    <t>T001843</t>
  </si>
  <si>
    <t>T001844</t>
  </si>
  <si>
    <t>T001845</t>
  </si>
  <si>
    <t>T001846</t>
  </si>
  <si>
    <t>T001847</t>
  </si>
  <si>
    <t>T001848</t>
  </si>
  <si>
    <t>T001849</t>
  </si>
  <si>
    <t>T001850</t>
  </si>
  <si>
    <t>T001851</t>
  </si>
  <si>
    <t>T001852</t>
  </si>
  <si>
    <t>T001853</t>
  </si>
  <si>
    <t>T001854</t>
  </si>
  <si>
    <t>T001855</t>
  </si>
  <si>
    <t>T001856</t>
  </si>
  <si>
    <t>T001857</t>
  </si>
  <si>
    <t>T001858</t>
  </si>
  <si>
    <t>T001859</t>
  </si>
  <si>
    <t>T001860</t>
  </si>
  <si>
    <t>T001861</t>
  </si>
  <si>
    <t>T001862</t>
  </si>
  <si>
    <t>T001863</t>
  </si>
  <si>
    <t>T001864</t>
  </si>
  <si>
    <t>T001865</t>
  </si>
  <si>
    <t>T001866</t>
  </si>
  <si>
    <t>T001867</t>
  </si>
  <si>
    <t>T001868</t>
  </si>
  <si>
    <t>T001869</t>
  </si>
  <si>
    <t>T001870</t>
  </si>
  <si>
    <t>T001871</t>
  </si>
  <si>
    <t>T001872</t>
  </si>
  <si>
    <t>T001873</t>
  </si>
  <si>
    <t>T001874</t>
  </si>
  <si>
    <t>T001875</t>
  </si>
  <si>
    <t>T001876</t>
  </si>
  <si>
    <t>T001877</t>
  </si>
  <si>
    <t>T001878</t>
  </si>
  <si>
    <t>T001879</t>
  </si>
  <si>
    <t>T001880</t>
  </si>
  <si>
    <t>T001881</t>
  </si>
  <si>
    <t>T001882</t>
  </si>
  <si>
    <t>T001883</t>
  </si>
  <si>
    <t>T001884</t>
  </si>
  <si>
    <t>T001885</t>
  </si>
  <si>
    <t>T001886</t>
  </si>
  <si>
    <t>T001887</t>
  </si>
  <si>
    <t>T001888</t>
  </si>
  <si>
    <t>T001889</t>
  </si>
  <si>
    <t>T001890</t>
  </si>
  <si>
    <t>T001891</t>
  </si>
  <si>
    <t>T001892</t>
  </si>
  <si>
    <t>T001893</t>
  </si>
  <si>
    <t>T001894</t>
  </si>
  <si>
    <t>T001895</t>
  </si>
  <si>
    <t>T001896</t>
  </si>
  <si>
    <t>T001897</t>
  </si>
  <si>
    <t>T001898</t>
  </si>
  <si>
    <t>T001899</t>
  </si>
  <si>
    <t>T001900</t>
  </si>
  <si>
    <t>T001901</t>
  </si>
  <si>
    <t>T001902</t>
  </si>
  <si>
    <t>T001903</t>
  </si>
  <si>
    <t>T001904</t>
  </si>
  <si>
    <t>T001905</t>
  </si>
  <si>
    <t>T001906</t>
  </si>
  <si>
    <t>T001907</t>
  </si>
  <si>
    <t>T001908</t>
  </si>
  <si>
    <t>T001909</t>
  </si>
  <si>
    <t>T001910</t>
  </si>
  <si>
    <t>T001911</t>
  </si>
  <si>
    <t>T001912</t>
  </si>
  <si>
    <t>T001913</t>
  </si>
  <si>
    <t>T001914</t>
  </si>
  <si>
    <t>T001915</t>
  </si>
  <si>
    <t>T001916</t>
  </si>
  <si>
    <t>T001917</t>
  </si>
  <si>
    <t>T001918</t>
  </si>
  <si>
    <t>T001919</t>
  </si>
  <si>
    <t>T001920</t>
  </si>
  <si>
    <t>T001921</t>
  </si>
  <si>
    <t>T001922</t>
  </si>
  <si>
    <t>T001923</t>
  </si>
  <si>
    <t>T001924</t>
  </si>
  <si>
    <t>T001925</t>
  </si>
  <si>
    <t>T001926</t>
  </si>
  <si>
    <t>T001927</t>
  </si>
  <si>
    <t>T001928</t>
  </si>
  <si>
    <t>T001929</t>
  </si>
  <si>
    <t>T001930</t>
  </si>
  <si>
    <t>T001931</t>
  </si>
  <si>
    <t>T001932</t>
  </si>
  <si>
    <t>T001933</t>
  </si>
  <si>
    <t>T001934</t>
  </si>
  <si>
    <t>T001935</t>
  </si>
  <si>
    <t>T001936</t>
  </si>
  <si>
    <t>T001937</t>
  </si>
  <si>
    <t>T001938</t>
  </si>
  <si>
    <t>T001939</t>
  </si>
  <si>
    <t>T001940</t>
  </si>
  <si>
    <t>T001941</t>
  </si>
  <si>
    <t>T001942</t>
  </si>
  <si>
    <t>T001943</t>
  </si>
  <si>
    <t>T001944</t>
  </si>
  <si>
    <t>T001945</t>
  </si>
  <si>
    <t>T001946</t>
  </si>
  <si>
    <t>T001947</t>
  </si>
  <si>
    <t>T001948</t>
  </si>
  <si>
    <t>T001949</t>
  </si>
  <si>
    <t>T001950</t>
  </si>
  <si>
    <t>T001951</t>
  </si>
  <si>
    <t>T001952</t>
  </si>
  <si>
    <t>T001953</t>
  </si>
  <si>
    <t>T001954</t>
  </si>
  <si>
    <t>T001955</t>
  </si>
  <si>
    <t>T001956</t>
  </si>
  <si>
    <t>T001957</t>
  </si>
  <si>
    <t>T001958</t>
  </si>
  <si>
    <t>T001959</t>
  </si>
  <si>
    <t>T001960</t>
  </si>
  <si>
    <t>T001961</t>
  </si>
  <si>
    <t>T001962</t>
  </si>
  <si>
    <t>T001963</t>
  </si>
  <si>
    <t>T001964</t>
  </si>
  <si>
    <t>T001965</t>
  </si>
  <si>
    <t>T001966</t>
  </si>
  <si>
    <t>T001967</t>
  </si>
  <si>
    <t>T001968</t>
  </si>
  <si>
    <t>T001969</t>
  </si>
  <si>
    <t>T001970</t>
  </si>
  <si>
    <t>T001971</t>
  </si>
  <si>
    <t>T001972</t>
  </si>
  <si>
    <t>T001973</t>
  </si>
  <si>
    <t>T001974</t>
  </si>
  <si>
    <t>T001975</t>
  </si>
  <si>
    <t>T001976</t>
  </si>
  <si>
    <t>T001977</t>
  </si>
  <si>
    <t>T001978</t>
  </si>
  <si>
    <t>T001979</t>
  </si>
  <si>
    <t>T001980</t>
  </si>
  <si>
    <t>T001981</t>
  </si>
  <si>
    <t>T001982</t>
  </si>
  <si>
    <t>T001983</t>
  </si>
  <si>
    <t>T001984</t>
  </si>
  <si>
    <t>T001985</t>
  </si>
  <si>
    <t>T001986</t>
  </si>
  <si>
    <t>T001987</t>
  </si>
  <si>
    <t>T001988</t>
  </si>
  <si>
    <t>T001989</t>
  </si>
  <si>
    <t>T001990</t>
  </si>
  <si>
    <t>T001991</t>
  </si>
  <si>
    <t>T001992</t>
  </si>
  <si>
    <t>T001993</t>
  </si>
  <si>
    <t>T001994</t>
  </si>
  <si>
    <t>T001995</t>
  </si>
  <si>
    <t>T001996</t>
  </si>
  <si>
    <t>T001997</t>
  </si>
  <si>
    <t>T001998</t>
  </si>
  <si>
    <t>T001999</t>
  </si>
  <si>
    <t>T002000</t>
  </si>
  <si>
    <t>Customer Profitability — SQL Analysis</t>
  </si>
  <si>
    <t>Source: commercial_finance_analysis.sql / commercial_finance.db</t>
  </si>
  <si>
    <t>Discount_Rate</t>
  </si>
  <si>
    <t>GP_Margin</t>
  </si>
  <si>
    <t>Cost_to_Serve</t>
  </si>
  <si>
    <t>Product / SKU Profitability — SQL Analysis</t>
  </si>
  <si>
    <t>ASP</t>
  </si>
  <si>
    <t>Channel Commercial Performance — SQL Analysis</t>
  </si>
  <si>
    <t>Category Profitability — SQL Analysis</t>
  </si>
  <si>
    <t>Monthly Commercial Trend — SQL Analysis</t>
  </si>
  <si>
    <t>Commercial Finance Dashboard — Pricing, Margin &amp; Profitability</t>
  </si>
  <si>
    <t>SQL-powered commercial analysis | Jan-2025 to Sep-2026 | Synthetic FMCG portfolio</t>
  </si>
  <si>
    <t>Net Revenue</t>
  </si>
  <si>
    <t>Gross Profit</t>
  </si>
  <si>
    <t>Gross Margin</t>
  </si>
  <si>
    <t>Contribution Profit</t>
  </si>
  <si>
    <t>Contribution Margin</t>
  </si>
  <si>
    <t>Discount Value</t>
  </si>
  <si>
    <t>Discount Rate</t>
  </si>
  <si>
    <t>Promo Spend</t>
  </si>
  <si>
    <t>Monthly Commercial Trend</t>
  </si>
  <si>
    <t>Channel Contribution Performance</t>
  </si>
  <si>
    <t>Category Profitability</t>
  </si>
  <si>
    <t>Management interpretation prompts</t>
  </si>
  <si>
    <t>Which channels create the most contribution profit—not just revenue?</t>
  </si>
  <si>
    <t>Where is discounting eroding commercial value?</t>
  </si>
  <si>
    <t>Which categories have strong revenue but weak contribution margin?</t>
  </si>
  <si>
    <t>Which customers require repricing, lower discounts or cost-to-serve action?</t>
  </si>
  <si>
    <t>Which commercial actions should be prioritised before the next pricing round?</t>
  </si>
  <si>
    <t>Data Dictionary &amp; Commercial Definitions</t>
  </si>
  <si>
    <t>Field / Metric</t>
  </si>
  <si>
    <t>Definition</t>
  </si>
  <si>
    <t>Unit</t>
  </si>
  <si>
    <t>Layer</t>
  </si>
  <si>
    <t>Primary Table</t>
  </si>
  <si>
    <t>Commercial Relevance</t>
  </si>
  <si>
    <t>Gross Sales</t>
  </si>
  <si>
    <t>Units × list price before discount</t>
  </si>
  <si>
    <t>£</t>
  </si>
  <si>
    <t>Fact</t>
  </si>
  <si>
    <t>Starting sales value</t>
  </si>
  <si>
    <t>Synthetic ERP extract</t>
  </si>
  <si>
    <t>Discount %</t>
  </si>
  <si>
    <t>Discount as % gross sales</t>
  </si>
  <si>
    <t>%</t>
  </si>
  <si>
    <t>Pricing governance</t>
  </si>
  <si>
    <t>Gross sales less discount</t>
  </si>
  <si>
    <t>Realised revenue</t>
  </si>
  <si>
    <t>Calculated in data pipeline</t>
  </si>
  <si>
    <t>Units × unit COGS</t>
  </si>
  <si>
    <t>Product economics</t>
  </si>
  <si>
    <t>Net revenue − COGS</t>
  </si>
  <si>
    <t>Product margin</t>
  </si>
  <si>
    <t>Gross profit / net revenue</t>
  </si>
  <si>
    <t>Analysis</t>
  </si>
  <si>
    <t>SQL outputs</t>
  </si>
  <si>
    <t>Profitability KPI</t>
  </si>
  <si>
    <t>Channel freight rate × net revenue</t>
  </si>
  <si>
    <t>Cost-to-serve</t>
  </si>
  <si>
    <t>Promotional support cost</t>
  </si>
  <si>
    <t>Trade investment</t>
  </si>
  <si>
    <t>Synthetic input</t>
  </si>
  <si>
    <t>GP − freight − promo spend</t>
  </si>
  <si>
    <t>Commercial value</t>
  </si>
  <si>
    <t>Contribution profit / net revenue</t>
  </si>
  <si>
    <t>Commercial Finance KPI</t>
  </si>
  <si>
    <t>Customer Tier</t>
  </si>
  <si>
    <t>Strategic / Core / Long Tail</t>
  </si>
  <si>
    <t>text</t>
  </si>
  <si>
    <t>Dimension</t>
  </si>
  <si>
    <t>Segmentation</t>
  </si>
  <si>
    <t>Synthetic master data</t>
  </si>
  <si>
    <t>Route to market</t>
  </si>
  <si>
    <t>Route-to-market economics</t>
  </si>
  <si>
    <t>V2 Metrics</t>
  </si>
  <si>
    <t>Target Discount</t>
  </si>
  <si>
    <t>Synthetic pricing-policy benchmark by channel, tier and promo mix</t>
  </si>
  <si>
    <t>Formula / assumption</t>
  </si>
  <si>
    <t>Discount Leakage</t>
  </si>
  <si>
    <t>Portfolio assumption</t>
  </si>
  <si>
    <t>Gross sales × max(actual discount − target discount, 0)</t>
  </si>
  <si>
    <t>Formula</t>
  </si>
  <si>
    <t>Potential pricing leakage</t>
  </si>
  <si>
    <t>Modelled, not realised</t>
  </si>
  <si>
    <t>Potential Recapture</t>
  </si>
  <si>
    <t>Discount leakage × realisation factor</t>
  </si>
  <si>
    <t>Repricing opportunity</t>
  </si>
  <si>
    <t>70% synthetic realisation assumption</t>
  </si>
  <si>
    <t>Customer Quadrant</t>
  </si>
  <si>
    <t>Revenue / contribution-margin matrix classification</t>
  </si>
  <si>
    <t>Customer Matrix</t>
  </si>
  <si>
    <t>Customer strategy</t>
  </si>
  <si>
    <t>Median thresholds</t>
  </si>
  <si>
    <t>Promo ROI Proxy</t>
  </si>
  <si>
    <t>Incremental contribution proxy / promo spend</t>
  </si>
  <si>
    <t>x</t>
  </si>
  <si>
    <t>Derived</t>
  </si>
  <si>
    <t>Promo Effectiveness</t>
  </si>
  <si>
    <t>Promotion efficiency</t>
  </si>
  <si>
    <t>Observational; not causal</t>
  </si>
  <si>
    <t>Revenue HHI</t>
  </si>
  <si>
    <t>Sum of squared customer revenue shares</t>
  </si>
  <si>
    <t>index</t>
  </si>
  <si>
    <t>Customer Concentration</t>
  </si>
  <si>
    <t>Concentration diagnostic</t>
  </si>
  <si>
    <t>Synthetic portfolio</t>
  </si>
  <si>
    <t>SKU Portfolio Action</t>
  </si>
  <si>
    <t>Revenue / margin quadrant classification</t>
  </si>
  <si>
    <t>SKU Rationalisation</t>
  </si>
  <si>
    <t>Portfolio prioritisation</t>
  </si>
  <si>
    <t>Price Effect</t>
  </si>
  <si>
    <t>Current units × change in ASP</t>
  </si>
  <si>
    <t>PVM Analysis V2</t>
  </si>
  <si>
    <t>Price realisation</t>
  </si>
  <si>
    <t>YTD 2026 vs YTD 2025</t>
  </si>
  <si>
    <t>Volume Effect</t>
  </si>
  <si>
    <t>Change in total units × prior mix × prior ASP</t>
  </si>
  <si>
    <t>Volume growth</t>
  </si>
  <si>
    <t>Mix Effect</t>
  </si>
  <si>
    <t>Current total units × change in category mix × prior ASP</t>
  </si>
  <si>
    <t>Portfolio mix</t>
  </si>
  <si>
    <t>V3 Metrics</t>
  </si>
  <si>
    <t>Excess Discount Recovery</t>
  </si>
  <si>
    <t>Share of customer discount above policy assumed to be recovered</t>
  </si>
  <si>
    <t>Scenario input</t>
  </si>
  <si>
    <t>Pricing Scenarios</t>
  </si>
  <si>
    <t>Repricing scenario</t>
  </si>
  <si>
    <t>Conservative / Base / Stretch</t>
  </si>
  <si>
    <t>Volume Retention</t>
  </si>
  <si>
    <t>Share of volume assumed to remain after repricing</t>
  </si>
  <si>
    <t>Repricing risk</t>
  </si>
  <si>
    <t>Synthetic scenario assumption</t>
  </si>
  <si>
    <t>Price Recapture on Retained Business</t>
  </si>
  <si>
    <t>Leakage × recovery % × retention %</t>
  </si>
  <si>
    <t>Price upside</t>
  </si>
  <si>
    <t>Modelled</t>
  </si>
  <si>
    <t>Contribution Lost from Attrition</t>
  </si>
  <si>
    <t>Existing contribution × (1 − retention %)</t>
  </si>
  <si>
    <t>Downside risk</t>
  </si>
  <si>
    <t>Net Contribution Uplift</t>
  </si>
  <si>
    <t>Price recapture less contribution lost from attrition</t>
  </si>
  <si>
    <t>Risk-adjusted repricing value</t>
  </si>
  <si>
    <t>Customer Action Register</t>
  </si>
  <si>
    <t>Prioritised customer actions with owner, status and timing</t>
  </si>
  <si>
    <t>workflow</t>
  </si>
  <si>
    <t>Input / linked</t>
  </si>
  <si>
    <t>Commercial cadence</t>
  </si>
  <si>
    <t>Portfolio workflow</t>
  </si>
  <si>
    <t>Power BI Measure Library — V1</t>
  </si>
  <si>
    <t>Prepared DAX measures for the later Power BI build. V1 is Power BI-ready; a PBIX dashboard is not yet claimed.</t>
  </si>
  <si>
    <t>Measure</t>
  </si>
  <si>
    <t>DAX</t>
  </si>
  <si>
    <t>Format</t>
  </si>
  <si>
    <t>Net Revenue = SUM(FactSales[Net_Revenue])</t>
  </si>
  <si>
    <t>£#,##0</t>
  </si>
  <si>
    <t>Commercial revenue</t>
  </si>
  <si>
    <t>Gross Profit = SUM(FactSales[Gross_Profit])</t>
  </si>
  <si>
    <t>Gross Margin %</t>
  </si>
  <si>
    <t>Gross Margin % = DIVIDE([Gross Profit],[Net Revenue])</t>
  </si>
  <si>
    <t>0.0%</t>
  </si>
  <si>
    <t>Margin rate</t>
  </si>
  <si>
    <t>Discount Value = SUM(FactSales[Discount_Value])</t>
  </si>
  <si>
    <t>Discount leakage</t>
  </si>
  <si>
    <t>Discount Rate %</t>
  </si>
  <si>
    <t>Discount Rate % = DIVIDE([Discount Value],[Net Revenue]+[Discount Value])</t>
  </si>
  <si>
    <t>Discount intensity</t>
  </si>
  <si>
    <t>Promo Spend = SUM(FactSales[Promo_Spend])</t>
  </si>
  <si>
    <t>Contribution Profit = SUM(FactSales[Contribution_Profit])</t>
  </si>
  <si>
    <t>Profit after cost-to-serve</t>
  </si>
  <si>
    <t>Contribution Margin %</t>
  </si>
  <si>
    <t>Contribution Margin % = DIVIDE([Contribution Profit],[Net Revenue])</t>
  </si>
  <si>
    <t>Commercial profitability</t>
  </si>
  <si>
    <t>Units = SUM(FactSales[Units])</t>
  </si>
  <si>
    <t>#,##0</t>
  </si>
  <si>
    <t>Volume</t>
  </si>
  <si>
    <t>ASP = DIVIDE([Net Revenue],[Units])</t>
  </si>
  <si>
    <t>£0.00</t>
  </si>
  <si>
    <t>Realised selling price</t>
  </si>
  <si>
    <t>Discount Leakage &amp; Repricing Opportunities</t>
  </si>
  <si>
    <t>Pricing-policy benchmark is synthetic. Potential recapture applies a 70% realisation factor and is not a realised saving.</t>
  </si>
  <si>
    <t>Customer ID</t>
  </si>
  <si>
    <t>Customer Name</t>
  </si>
  <si>
    <t>Gross Sales (£)</t>
  </si>
  <si>
    <t>Actual Discount %</t>
  </si>
  <si>
    <t>Base Target %</t>
  </si>
  <si>
    <t>Tier Premium %</t>
  </si>
  <si>
    <t>Promo Gross Share %</t>
  </si>
  <si>
    <t>Promo Adjustment %</t>
  </si>
  <si>
    <t>Target Discount %</t>
  </si>
  <si>
    <t>Excess Discount %</t>
  </si>
  <si>
    <t>Gross Leakage (£)</t>
  </si>
  <si>
    <t>Recapture Factor</t>
  </si>
  <si>
    <t>Potential Recapture (£)</t>
  </si>
  <si>
    <t>Commercial Action</t>
  </si>
  <si>
    <t>Leakage summary</t>
  </si>
  <si>
    <t>Customer</t>
  </si>
  <si>
    <t>Metric</t>
  </si>
  <si>
    <t>Interpretation</t>
  </si>
  <si>
    <t>Gross Discount Leakage</t>
  </si>
  <si>
    <t>Amount above synthetic pricing policy</t>
  </si>
  <si>
    <t>Calculated</t>
  </si>
  <si>
    <t>70% modelled realisation of leakage</t>
  </si>
  <si>
    <t>Priority Repricing Accounts</t>
  </si>
  <si>
    <t>Accounts with ≥ £100 potential recapture</t>
  </si>
  <si>
    <t>Accounts Above Policy</t>
  </si>
  <si>
    <t>Accounts with excess discount &gt; 0</t>
  </si>
  <si>
    <t>Customer Profitability Matrix</t>
  </si>
  <si>
    <t>Segmentation uses median revenue and median contribution margin from the synthetic customer portfolio.</t>
  </si>
  <si>
    <t>Quadrant thresholds</t>
  </si>
  <si>
    <t>Threshold</t>
  </si>
  <si>
    <t>Median Customer Revenue</t>
  </si>
  <si>
    <t>Median Contribution Margin</t>
  </si>
  <si>
    <t>Net Revenue (£)</t>
  </si>
  <si>
    <t>Contribution Profit (£)</t>
  </si>
  <si>
    <t>Revenue vs Median</t>
  </si>
  <si>
    <t>Margin vs Median</t>
  </si>
  <si>
    <t>Quadrant</t>
  </si>
  <si>
    <t>Recommended Focus</t>
  </si>
  <si>
    <t>Quadrant summary</t>
  </si>
  <si>
    <t>Customers</t>
  </si>
  <si>
    <t>Protect / Grow</t>
  </si>
  <si>
    <t>Reprice / Cost-to-Serve</t>
  </si>
  <si>
    <t>Develop / Grow</t>
  </si>
  <si>
    <t>Review / Deprioritise</t>
  </si>
  <si>
    <t>Pricing &amp; Margin Waterfall</t>
  </si>
  <si>
    <t>Commercial bridge from list-price gross sales to contribution profit. All figures are synthetic.</t>
  </si>
  <si>
    <t>Portfolio pricing waterfall</t>
  </si>
  <si>
    <t>Step</t>
  </si>
  <si>
    <t>Impact (£)</t>
  </si>
  <si>
    <t>Running Value (£)</t>
  </si>
  <si>
    <t>KPI</t>
  </si>
  <si>
    <t>Discounts</t>
  </si>
  <si>
    <t>Cost-to-Serve %</t>
  </si>
  <si>
    <t>Waterfall by channel</t>
  </si>
  <si>
    <t>Discounts (£)</t>
  </si>
  <si>
    <t>COGS (£)</t>
  </si>
  <si>
    <t>Gross Profit (£)</t>
  </si>
  <si>
    <t>Freight (£)</t>
  </si>
  <si>
    <t>Promo Spend (£)</t>
  </si>
  <si>
    <t>Promotion Effectiveness &amp; ROI Proxy</t>
  </si>
  <si>
    <t>ROI is an observational effectiveness proxy: actual promo contribution is compared with a non-promo transaction baseline. It is not a causal experiment.</t>
  </si>
  <si>
    <t>Promo Txns</t>
  </si>
  <si>
    <t>Non-Promo Txns</t>
  </si>
  <si>
    <t>Promo Units / Txn</t>
  </si>
  <si>
    <t>Non-Promo Units / Txn</t>
  </si>
  <si>
    <t>Unit Uplift %</t>
  </si>
  <si>
    <t>Promo Revenue (£)</t>
  </si>
  <si>
    <t>Promo CM</t>
  </si>
  <si>
    <t>Non-Promo CM</t>
  </si>
  <si>
    <t>Incremental Contribution Proxy (£)</t>
  </si>
  <si>
    <t>ROI Proxy</t>
  </si>
  <si>
    <t>Assessment</t>
  </si>
  <si>
    <t>Customer Concentration &amp; Pareto Analysis</t>
  </si>
  <si>
    <t>Concentration measures are based on synthetic net revenue. HHI is shown as a portfolio diagnostic, not a regulatory conclusion.</t>
  </si>
  <si>
    <t>Concentration KPIs</t>
  </si>
  <si>
    <t>Largest Customer Share</t>
  </si>
  <si>
    <t>Top 5 Revenue Share</t>
  </si>
  <si>
    <t>Top 10 Revenue Share</t>
  </si>
  <si>
    <t>Rank</t>
  </si>
  <si>
    <t>Revenue Share</t>
  </si>
  <si>
    <t>Cumulative Share</t>
  </si>
  <si>
    <t>SKU Rationalisation &amp; Portfolio Actions</t>
  </si>
  <si>
    <t>Quadrants use median SKU revenue and contribution margin. Actions are model recommendations for this synthetic case study.</t>
  </si>
  <si>
    <t>Portfolio thresholds</t>
  </si>
  <si>
    <t>Median SKU Revenue</t>
  </si>
  <si>
    <t>Product ID</t>
  </si>
  <si>
    <t>SKU Name</t>
  </si>
  <si>
    <t>ASP (£)</t>
  </si>
  <si>
    <t>GP Margin</t>
  </si>
  <si>
    <t>Portfolio Action</t>
  </si>
  <si>
    <t>Commercial Recommendation</t>
  </si>
  <si>
    <t>Portfolio action summary</t>
  </si>
  <si>
    <t>Action</t>
  </si>
  <si>
    <t>SKUs</t>
  </si>
  <si>
    <t>Reprice / Cost Action</t>
  </si>
  <si>
    <t>Scale Selectively</t>
  </si>
  <si>
    <t>Rationalise / Review</t>
  </si>
  <si>
    <t>Price–Volume–Mix — Jan–Sep 2025 vs Jan–Sep 2026</t>
  </si>
  <si>
    <t>Like-for-like YTD comparison using category-level mix. Bridge reconciles current-year revenue growth into volume, mix and price.</t>
  </si>
  <si>
    <t>2025 Units</t>
  </si>
  <si>
    <t>2026 Units</t>
  </si>
  <si>
    <t>2025 Mix %</t>
  </si>
  <si>
    <t>2026 Mix %</t>
  </si>
  <si>
    <t>2025 ASP (£)</t>
  </si>
  <si>
    <t>2026 ASP (£)</t>
  </si>
  <si>
    <t>Volume Effect (£)</t>
  </si>
  <si>
    <t>Mix Effect (£)</t>
  </si>
  <si>
    <t>Price Effect (£)</t>
  </si>
  <si>
    <t>PVM Total (£)</t>
  </si>
  <si>
    <t>Revenue Variance (£)</t>
  </si>
  <si>
    <t>Control (£)</t>
  </si>
  <si>
    <t>TOTAL</t>
  </si>
  <si>
    <t>Executive PVM bridge (£)</t>
  </si>
  <si>
    <t>Driver</t>
  </si>
  <si>
    <t>Effect</t>
  </si>
  <si>
    <t>Mix</t>
  </si>
  <si>
    <t>Price</t>
  </si>
  <si>
    <t>Net Revenue Change</t>
  </si>
  <si>
    <t>Commercial Finance Action Plan</t>
  </si>
  <si>
    <t>Decision-oriented summary linking pricing, customer, promo and SKU analytics to quantified actions.</t>
  </si>
  <si>
    <t>Priority repricing opportunities</t>
  </si>
  <si>
    <t>Priority</t>
  </si>
  <si>
    <t>Actual Discount</t>
  </si>
  <si>
    <t>Recommended Action</t>
  </si>
  <si>
    <t>Reprice / renegotiate discount architecture</t>
  </si>
  <si>
    <t>Promotion priorities</t>
  </si>
  <si>
    <t>SKU portfolio priorities</t>
  </si>
  <si>
    <t>Management View</t>
  </si>
  <si>
    <t>SKU</t>
  </si>
  <si>
    <t>Revenue (£)</t>
  </si>
  <si>
    <t>Recommendation</t>
  </si>
  <si>
    <t>Scale / test further</t>
  </si>
  <si>
    <t>Review price / cost</t>
  </si>
  <si>
    <t>SQL / V2 model</t>
  </si>
  <si>
    <t>Review mechanics</t>
  </si>
  <si>
    <t>Redesign or stop</t>
  </si>
  <si>
    <t>Management conclusions</t>
  </si>
  <si>
    <t>Commercial Finance Dashboard V2 — Decision Support</t>
  </si>
  <si>
    <t>Pricing governance | customer economics | promo effectiveness | portfolio mix | Jan-2025 to Sep-2026</t>
  </si>
  <si>
    <t>Potential Discount Recapture</t>
  </si>
  <si>
    <t>Top 10 Customer Share</t>
  </si>
  <si>
    <t>2026 YTD Revenue Change</t>
  </si>
  <si>
    <t>Weak Promo Categories</t>
  </si>
  <si>
    <t>Top Repricing Opportunities</t>
  </si>
  <si>
    <t>Promotion ROI Proxy</t>
  </si>
  <si>
    <t>PVM Revenue Growth Drivers</t>
  </si>
  <si>
    <t>Effect (£)</t>
  </si>
  <si>
    <t>Commercial management takeaways</t>
  </si>
  <si>
    <t>Repricing: focus first on customers with structurally high effective discounts versus channel/tier policy.</t>
  </si>
  <si>
    <t>Customer economics: grow high-revenue/high-margin accounts while separating revenue size from contribution quality.</t>
  </si>
  <si>
    <t>Promotions: treat negative ROI proxies as a trigger for redesign/testing rather than assuming promotions create value.</t>
  </si>
  <si>
    <t>Portfolio: protect high-revenue/high-margin SKUs; reprice high-revenue/low-margin SKUs; review low-revenue/low-margin tail.</t>
  </si>
  <si>
    <t>Growth bridge: use PVM to distinguish genuine price realisation from volume and mix effects.</t>
  </si>
  <si>
    <t>Customer Repricing Scenario Model</t>
  </si>
  <si>
    <t>Scenario model converts discount leakage into a risk-adjusted contribution opportunity. It is a planning tool—not a realised saving or a causal demand forecast.</t>
  </si>
  <si>
    <t>Scenario controls</t>
  </si>
  <si>
    <t>Active assumptions</t>
  </si>
  <si>
    <t>Scenario</t>
  </si>
  <si>
    <t>Conservative</t>
  </si>
  <si>
    <t>Partial repricing with very high retention</t>
  </si>
  <si>
    <t>Recovery %</t>
  </si>
  <si>
    <t>Selected scenario</t>
  </si>
  <si>
    <t>Base</t>
  </si>
  <si>
    <t>Balanced repricing with limited attrition</t>
  </si>
  <si>
    <t>Volume Retention %</t>
  </si>
  <si>
    <t>Stretch</t>
  </si>
  <si>
    <t>Aggressive recovery with higher attrition risk</t>
  </si>
  <si>
    <t>Selected Scenario</t>
  </si>
  <si>
    <t>Editable scenario selector</t>
  </si>
  <si>
    <t>Risk-adjusted repricing economics — top 20 accounts</t>
  </si>
  <si>
    <t>Price Recapture on Retained Business (£)</t>
  </si>
  <si>
    <t>Contribution Lost from Attrition (£)</t>
  </si>
  <si>
    <t>Net Contribution Uplift (£)</t>
  </si>
  <si>
    <t>Decision</t>
  </si>
  <si>
    <t>Scenario summary</t>
  </si>
  <si>
    <t>Selected Scenario KPI</t>
  </si>
  <si>
    <t>Top 20 Net Contribution Uplift</t>
  </si>
  <si>
    <t>Gross Leakage — Top 20</t>
  </si>
  <si>
    <t>Priority Accounts</t>
  </si>
  <si>
    <t>Price Recapture — Retained Business</t>
  </si>
  <si>
    <t>Total Potential Recapture — Full Portfolio</t>
  </si>
  <si>
    <t>Commercial Customer Action Register</t>
  </si>
  <si>
    <t>Action register translates the analytical outputs into accountable commercial next steps. Status and owner fields are intentionally editable for portfolio demonstration.</t>
  </si>
  <si>
    <t>Owner</t>
  </si>
  <si>
    <t>Status</t>
  </si>
  <si>
    <t>Target Timing</t>
  </si>
  <si>
    <t>Success Metric</t>
  </si>
  <si>
    <t>Notes</t>
  </si>
  <si>
    <t>Commercial Director</t>
  </si>
  <si>
    <t>Open</t>
  </si>
  <si>
    <t>Q4 2026</t>
  </si>
  <si>
    <t>Discount within policy and contribution protected</t>
  </si>
  <si>
    <t>Synthetic portfolio action</t>
  </si>
  <si>
    <t>Key Account Manager</t>
  </si>
  <si>
    <t>In progress</t>
  </si>
  <si>
    <t>Finance Business Partner</t>
  </si>
  <si>
    <t>Pricing Manager</t>
  </si>
  <si>
    <t>Monitoring</t>
  </si>
  <si>
    <t>Q1 2027</t>
  </si>
  <si>
    <t>Action register summary</t>
  </si>
  <si>
    <t>Meaning</t>
  </si>
  <si>
    <t>Open Actions</t>
  </si>
  <si>
    <t>Actions requiring follow-up</t>
  </si>
  <si>
    <t>Register</t>
  </si>
  <si>
    <t>In-Progress Actions</t>
  </si>
  <si>
    <t>Actions currently being progressed</t>
  </si>
  <si>
    <t>Priority Repricing Value</t>
  </si>
  <si>
    <t>Modelled recapture attached to top actions</t>
  </si>
  <si>
    <t>High-Revenue / Low-Margin Accounts</t>
  </si>
  <si>
    <t>Customer quadrant requiring economics review</t>
  </si>
  <si>
    <t>Actions Due Q4 2026</t>
  </si>
  <si>
    <t>Near-term commercial agenda</t>
  </si>
  <si>
    <t>Automated Commercial Finance Commentary</t>
  </si>
  <si>
    <t>Executive performance</t>
  </si>
  <si>
    <t>Pricing &amp; discount governance</t>
  </si>
  <si>
    <t>Customer economics</t>
  </si>
  <si>
    <t>Promotion effectiveness</t>
  </si>
  <si>
    <t>Portfolio &amp; growth bridge</t>
  </si>
  <si>
    <t>Commercial Finance priorities</t>
  </si>
  <si>
    <t>Focus Area</t>
  </si>
  <si>
    <t>Evidence</t>
  </si>
  <si>
    <t>Repricing</t>
  </si>
  <si>
    <t>Excess discount vs policy</t>
  </si>
  <si>
    <t>Progress top risk-adjusted repricing cases</t>
  </si>
  <si>
    <t>High revenue / low margin</t>
  </si>
  <si>
    <t>Review discount, freight and service economics</t>
  </si>
  <si>
    <t>Promotions</t>
  </si>
  <si>
    <t>Negative ROI proxy</t>
  </si>
  <si>
    <t>Redesign or test low-return promotions</t>
  </si>
  <si>
    <t>SKU portfolio</t>
  </si>
  <si>
    <t>Low revenue / low margin tail</t>
  </si>
  <si>
    <t>Review delisting / simplification candidates</t>
  </si>
  <si>
    <t>Growth mix</t>
  </si>
  <si>
    <t>Negative category mix effect</t>
  </si>
  <si>
    <t>Protect profitable mix while scaling volume</t>
  </si>
  <si>
    <t>Lumina Baby &amp; Family Care Ltd — Commercial Finance Management Pack</t>
  </si>
  <si>
    <t>Risk-Adjusted Repricing Uplift</t>
  </si>
  <si>
    <t>Executive summary</t>
  </si>
  <si>
    <t>Pricing &amp; customer economics</t>
  </si>
  <si>
    <t>Jan–Sep revenue growth bridge</t>
  </si>
  <si>
    <t>Comparator / Rule</t>
  </si>
  <si>
    <t>Management Interpretation</t>
  </si>
  <si>
    <t>Above synthetic policy</t>
  </si>
  <si>
    <t>Pricing governance gap</t>
  </si>
  <si>
    <t>Full-Portfolio Potential Recapture</t>
  </si>
  <si>
    <t>70% original realisation assumption</t>
  </si>
  <si>
    <t>Opportunity screen</t>
  </si>
  <si>
    <t>Top 20 Risk-Adjusted Uplift</t>
  </si>
  <si>
    <t>Selected repricing scenario</t>
  </si>
  <si>
    <t>Contribution impact after retention risk</t>
  </si>
  <si>
    <t>Portfolio concentration</t>
  </si>
  <si>
    <t>Customer dependency</t>
  </si>
  <si>
    <t>Net Change</t>
  </si>
  <si>
    <t>High Revenue / Low Margin Actions</t>
  </si>
  <si>
    <t>Quadrant screen</t>
  </si>
  <si>
    <t>Needs economics review</t>
  </si>
  <si>
    <t>Promotion &amp; SKU portfolio</t>
  </si>
  <si>
    <t>Signal</t>
  </si>
  <si>
    <t>Value-Destructive Promo Categories</t>
  </si>
  <si>
    <t>Redesign / retest</t>
  </si>
  <si>
    <t>Strong Promo Categories</t>
  </si>
  <si>
    <t>ROI proxy ≥ 1.0x</t>
  </si>
  <si>
    <t>Scale carefully / validate</t>
  </si>
  <si>
    <t>Protect / Grow SKUs</t>
  </si>
  <si>
    <t>High revenue / high margin</t>
  </si>
  <si>
    <t>Defend and expand</t>
  </si>
  <si>
    <t>Reprice / Cost Action SKUs</t>
  </si>
  <si>
    <t>Price/cost intervention</t>
  </si>
  <si>
    <t>Rationalise / Review SKUs</t>
  </si>
  <si>
    <t>Low revenue / low margin</t>
  </si>
  <si>
    <t>Simplification review</t>
  </si>
  <si>
    <t>Selected repricing scenarios</t>
  </si>
  <si>
    <t>Customer Actions Due Q4</t>
  </si>
  <si>
    <t>Near-term priorities</t>
  </si>
  <si>
    <t>Retention %</t>
  </si>
  <si>
    <t>Selected?</t>
  </si>
  <si>
    <t>CFO / Commercial Director priority actions</t>
  </si>
  <si>
    <t>Management commentary</t>
  </si>
  <si>
    <t>Timing</t>
  </si>
  <si>
    <t>Progress highest risk-adjusted repricing cases</t>
  </si>
  <si>
    <t>Pricing / Commercial</t>
  </si>
  <si>
    <t>Pricing scenario model</t>
  </si>
  <si>
    <t>Review high-revenue / low-margin customer economics</t>
  </si>
  <si>
    <t>Finance / KAM</t>
  </si>
  <si>
    <t>Customer matrix</t>
  </si>
  <si>
    <t>Redesign negative-ROI promotion mechanics</t>
  </si>
  <si>
    <t>Commercial / Marketing</t>
  </si>
  <si>
    <t>Promo effectiveness</t>
  </si>
  <si>
    <t>Review low-revenue / low-margin SKU tail</t>
  </si>
  <si>
    <t>Commercial / Supply</t>
  </si>
  <si>
    <t>SKU rationalisation</t>
  </si>
  <si>
    <t>Protect price realisation while improving portfolio mix</t>
  </si>
  <si>
    <t>Finance / Commercial</t>
  </si>
  <si>
    <t>Q4–Q1</t>
  </si>
  <si>
    <t>PVM bridge</t>
  </si>
  <si>
    <t>Power BI Build Specification — Commercial Finance</t>
  </si>
  <si>
    <t>This sheet defines the model and measures required for a Power BI implementation. It does not claim that a PBIX file has been produced in this workbook build.</t>
  </si>
  <si>
    <t>Star schema relationships</t>
  </si>
  <si>
    <t>From Table</t>
  </si>
  <si>
    <t>From Key</t>
  </si>
  <si>
    <t>To Table</t>
  </si>
  <si>
    <t>To Key</t>
  </si>
  <si>
    <t>Cardinality</t>
  </si>
  <si>
    <t>Filter Direction</t>
  </si>
  <si>
    <t>1:*</t>
  </si>
  <si>
    <t>Avoid fact-to-fact relationships</t>
  </si>
  <si>
    <t>Core DAX measures</t>
  </si>
  <si>
    <t>Gross Sales = SUM(FactSales[Gross_Sales])</t>
  </si>
  <si>
    <t>Pre-discount sales</t>
  </si>
  <si>
    <t>Discount concession</t>
  </si>
  <si>
    <t>Discount Rate % = DIVIDE([Discount Value],[Gross Sales])</t>
  </si>
  <si>
    <t>Gross profit</t>
  </si>
  <si>
    <t>Gross margin</t>
  </si>
  <si>
    <t>Commercial contribution</t>
  </si>
  <si>
    <t>Commercial margin</t>
  </si>
  <si>
    <t>Promotional investment</t>
  </si>
  <si>
    <t>Freight = SUM(FactSales[Freight])</t>
  </si>
  <si>
    <t>Revenue LY</t>
  </si>
  <si>
    <t>Revenue LY = CALCULATE([Net Revenue],DATEADD(DimDate[Date],-1,YEAR))</t>
  </si>
  <si>
    <t>Prior-year comparison</t>
  </si>
  <si>
    <t>Revenue YoY %</t>
  </si>
  <si>
    <t>Revenue YoY % = DIVIDE([Net Revenue]-[Revenue LY],[Revenue LY])</t>
  </si>
  <si>
    <t>Recommended report pages</t>
  </si>
  <si>
    <t>Page</t>
  </si>
  <si>
    <t>Business Question</t>
  </si>
  <si>
    <t>Key Visuals</t>
  </si>
  <si>
    <t>Primary Filters</t>
  </si>
  <si>
    <t>Decision Use</t>
  </si>
  <si>
    <t>1. Executive Commercial</t>
  </si>
  <si>
    <t>How is the portfolio performing?</t>
  </si>
  <si>
    <t>KPI cards; revenue/margin trend; channel contribution</t>
  </si>
  <si>
    <t>Date; Channel</t>
  </si>
  <si>
    <t>Weekly / monthly commercial review</t>
  </si>
  <si>
    <t>2. Customer Economics</t>
  </si>
  <si>
    <t>Which accounts create value?</t>
  </si>
  <si>
    <t>Revenue vs margin matrix; top customers; discount table</t>
  </si>
  <si>
    <t>Channel; Tier; Customer</t>
  </si>
  <si>
    <t>Pricing and account planning</t>
  </si>
  <si>
    <t>3. Pricing &amp; Discounts</t>
  </si>
  <si>
    <t>Where is pricing leaking?</t>
  </si>
  <si>
    <t>Discount waterfall; leakage ranking; effective discount by account</t>
  </si>
  <si>
    <t>Channel; Tier</t>
  </si>
  <si>
    <t>Repricing actions</t>
  </si>
  <si>
    <t>4. Product / SKU</t>
  </si>
  <si>
    <t>Which products should we grow, reprice or rationalise?</t>
  </si>
  <si>
    <t>SKU quadrant; category margin; contribution waterfall</t>
  </si>
  <si>
    <t>Brand; Category</t>
  </si>
  <si>
    <t>Portfolio decisions</t>
  </si>
  <si>
    <t>5. Promotions</t>
  </si>
  <si>
    <t>Are promotions creating economic value?</t>
  </si>
  <si>
    <t>Promo/non-promo comparison; ROI proxy; volume uplift</t>
  </si>
  <si>
    <t>Category; Promo Flag</t>
  </si>
  <si>
    <t>Promo design / testing</t>
  </si>
  <si>
    <t>Lumina Baby &amp; Family Care Ltd | Independent synthetic FMCG case study | Final portfolio release</t>
  </si>
  <si>
    <t>Project objective</t>
  </si>
  <si>
    <t>Built an end-to-end Commercial Finance case study for a simulated UK FMCG business, using transaction-level sales data to analyse pricing, discount leakage, customer and SKU profitability, promotion economics, customer concentration and Price–Volume–Mix. Extended the analysis into scenario-based repricing, commercial actions and an executive management pack.</t>
  </si>
  <si>
    <t>Portfolio scope</t>
  </si>
  <si>
    <t>Key model outputs</t>
  </si>
  <si>
    <t>Dataset</t>
  </si>
  <si>
    <t>2,000 synthetic sales transaction lines</t>
  </si>
  <si>
    <t>£000</t>
  </si>
  <si>
    <t>90 customer accounts across 6 channels</t>
  </si>
  <si>
    <t>48 products across 6 categories and 4 brands</t>
  </si>
  <si>
    <t>Period</t>
  </si>
  <si>
    <t>Jan-2025 to Sep-2026</t>
  </si>
  <si>
    <t>Finance focus</t>
  </si>
  <si>
    <t>Pricing, margin, customer profitability and commercial decision support</t>
  </si>
  <si>
    <t>Database</t>
  </si>
  <si>
    <t>SQLite with reusable SQL analysis queries</t>
  </si>
  <si>
    <t>Base Risk-Adjusted Repricing Uplift</t>
  </si>
  <si>
    <t>Excel</t>
  </si>
  <si>
    <t>Commercial modelling, scenario analysis, dashboards and management pack</t>
  </si>
  <si>
    <t>Top 10 Customer Revenue Share</t>
  </si>
  <si>
    <t>Power BI</t>
  </si>
  <si>
    <t>Star-schema + DAX build specification; no PBIX claimed</t>
  </si>
  <si>
    <t>YTD Revenue Change</t>
  </si>
  <si>
    <t>Key analytical findings</t>
  </si>
  <si>
    <t>~£5.5k gross discount leakage and ~£3.9k potential recapture under the original 70% realisation screen.</t>
  </si>
  <si>
    <t>Risk-adjusted repricing</t>
  </si>
  <si>
    <t>Base scenario produces ~£1.8k net contribution uplift across the top 20 opportunities after allowing for 99% volume retention.</t>
  </si>
  <si>
    <t>Top 10 customers represent ~36.2% of revenue; 12 top action-list accounts sit in the high-revenue / low-margin quadrant.</t>
  </si>
  <si>
    <t>Growth drivers</t>
  </si>
  <si>
    <t>Jan–Sep 2026 revenue is ~£17.5k above prior year: ~£8.3k favourable volume, ~£2.2k adverse mix and ~£11.4k favourable price.</t>
  </si>
  <si>
    <t>Promotion economics</t>
  </si>
  <si>
    <t>Four of six categories show negative observational promo ROI proxies; these are screening signals, not causal proof.</t>
  </si>
  <si>
    <t>13 SKUs are Reprice / Cost Action and 11 are Rationalise / Review.</t>
  </si>
  <si>
    <t>Core capabilities demonstrated</t>
  </si>
  <si>
    <t>Tool implementation status</t>
  </si>
  <si>
    <t>Commercial Finance</t>
  </si>
  <si>
    <t>Customer and product economics beyond revenue reporting</t>
  </si>
  <si>
    <t>Tool</t>
  </si>
  <si>
    <t>Pricing</t>
  </si>
  <si>
    <t>Discount governance, repricing scenarios and retention-risk trade-offs</t>
  </si>
  <si>
    <t>Microsoft Excel</t>
  </si>
  <si>
    <t>Implemented</t>
  </si>
  <si>
    <t>Financial modelling, scenarios, dashboards, management reporting</t>
  </si>
  <si>
    <t>Profitability</t>
  </si>
  <si>
    <t>Gross margin, contribution margin and cost-to-serve</t>
  </si>
  <si>
    <t>SQL / SQLite</t>
  </si>
  <si>
    <t>Database + reusable analysis queries in package</t>
  </si>
  <si>
    <t>SQLite queries for channel, customer, SKU, discount and trend analysis</t>
  </si>
  <si>
    <t>Power BI / DAX</t>
  </si>
  <si>
    <t>Specified, not PBIX</t>
  </si>
  <si>
    <t>Star schema, DAX library and report-page specification</t>
  </si>
  <si>
    <t>Data Modelling</t>
  </si>
  <si>
    <t>Date / Customer / Product dimensions with transaction fact table</t>
  </si>
  <si>
    <t>Synthetic data</t>
  </si>
  <si>
    <t>Explicitly labelled</t>
  </si>
  <si>
    <t>No confidential or real-employer data used</t>
  </si>
  <si>
    <t>PVM</t>
  </si>
  <si>
    <t>Like-for-like Price–Volume–Mix decomposition</t>
  </si>
  <si>
    <t>Promotion Analysis</t>
  </si>
  <si>
    <t>Promo vs non-promo economics and observational ROI proxy</t>
  </si>
  <si>
    <t>Business Partnering</t>
  </si>
  <si>
    <t>Customer actions, owners, timing, commentary and management pack</t>
  </si>
  <si>
    <t>Recruiter-safe project description</t>
  </si>
  <si>
    <t>Independent Commercial Finance case study for a simulated UK FMCG company. Built a transaction-level profitability model and SQLite analysis workflow covering customer, product, channel and promotional economics. Developed discount-leakage diagnostics, customer and SKU portfolio matrices, Price–Volume–Mix analysis, risk-adjusted repricing scenarios and a Commercial Finance management pack. All financial data is synthetic; modelled opportunities are planning scenarios rather than realised savings.</t>
  </si>
  <si>
    <t>How to review</t>
  </si>
  <si>
    <t>Recommended review order:
1. Portfolio Summary
2. Commercial Management Pack
3. Pricing Scenarios + Discount Leakage
4. Customer Matrix + Customer Action Register
5. Promo Effectiveness + SKU Rationalisation
6. PVM Analysis V2
7. Power BI Build Spec and SQL files in the release package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</si>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</sst>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%;[Red]\(0.0%\);\-"/>
    <numFmt numFmtId="165" formatCode="\£0.00;[Red]\(\£0.00\);\-"/>
    <numFmt numFmtId="166" formatCode="dd\-mmm\-yyyy"/>
    <numFmt numFmtId="167" formatCode="#,##0;[Red]\(#,##0\);\-"/>
    <numFmt numFmtId="168" formatCode="\£#,##0.0;[Red]\(\£#,##0.0\);\-"/>
    <numFmt numFmtId="169" formatCode="\£#,##0;[Red]\(\£#,##0\);\-"/>
    <numFmt numFmtId="170" formatCode="0.0"/>
    <numFmt numFmtId="171" formatCode="0.0\x"/>
    <numFmt numFmtId="172" formatCode="0.000"/>
  </numFmts>
  <fonts count="23">
    <font>
      <sz val="11"/>
      <name val="Carlito"/>
    </font>
    <font>
      <b/>
      <sz val="16"/>
      <color rgb="FFFFFFFF"/>
      <name val="Carlito"/>
    </font>
    <font>
      <i/>
      <sz val="11"/>
      <color rgb="FF17365D"/>
      <name val="Carlito"/>
    </font>
    <font>
      <b/>
      <sz val="11"/>
      <color rgb="FFFFFFFF"/>
      <name val="Carlito"/>
    </font>
    <font>
      <b/>
      <sz val="11"/>
      <color rgb="FF17365D"/>
      <name val="Carlito"/>
    </font>
    <font>
      <sz val="11"/>
      <color rgb="FF0000FF"/>
      <name val="Carlito"/>
    </font>
    <font>
      <b/>
      <sz val="11"/>
      <color rgb="FF0000FF"/>
      <name val="Carlito"/>
    </font>
    <font>
      <i/>
      <sz val="11"/>
      <color rgb="FF008000"/>
      <name val="Carlito"/>
    </font>
    <font>
      <sz val="11"/>
      <color rgb="FF000000"/>
      <name val="Carlito"/>
    </font>
    <font>
      <b/>
      <sz val="16"/>
      <color rgb="FF008000"/>
      <name val="Carlito"/>
    </font>
    <font>
      <b/>
      <sz val="16"/>
      <color rgb="FFFFFFFF"/>
      <name val="Aptos"/>
    </font>
    <font>
      <sz val="11"/>
      <name val="Aptos"/>
    </font>
    <font>
      <i/>
      <sz val="11"/>
      <color rgb="FF17365D"/>
      <name val="Aptos"/>
    </font>
    <font>
      <b/>
      <sz val="11"/>
      <color rgb="FFFFFFFF"/>
      <name val="Aptos"/>
    </font>
    <font>
      <sz val="11"/>
      <color rgb="FF0000FF"/>
      <name val="Aptos"/>
    </font>
    <font>
      <sz val="11"/>
      <color rgb="FF008000"/>
      <name val="Aptos"/>
    </font>
    <font>
      <sz val="11"/>
      <color rgb="FF000000"/>
      <name val="Aptos"/>
    </font>
    <font>
      <b/>
      <sz val="11"/>
      <color rgb="FF000000"/>
      <name val="Aptos"/>
    </font>
    <font>
      <b/>
      <sz val="11"/>
      <color rgb="FF17365D"/>
      <name val="Aptos"/>
    </font>
    <font>
      <b/>
      <sz val="16"/>
      <color rgb="FF008000"/>
      <name val="Aptos"/>
    </font>
    <font>
      <b/>
      <sz val="11"/>
      <color rgb="FF0000FF"/>
      <name val="Aptos"/>
    </font>
    <font>
      <b/>
      <sz val="11"/>
      <color rgb="FF008000"/>
      <name val="Aptos"/>
    </font>
    <font>
      <sz val="10"/>
      <name val="Aptos"/>
    </font>
  </fonts>
  <fills count="3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3F8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F00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FFFF00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AF3F8"/>
      </patternFill>
    </fill>
    <fill>
      <patternFill patternType="solid">
        <fgColor rgb="FFE2F0D9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FFFF00"/>
      </patternFill>
    </fill>
    <fill>
      <patternFill patternType="solid">
        <fgColor rgb="FFEAF3F8"/>
      </patternFill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17365D"/>
      </patternFill>
    </fill>
    <fill>
      <patternFill patternType="solid">
        <fgColor rgb="FFEAF3F8"/>
      </patternFill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0" fillId="0" borderId="0" xfId="0" applyAlignment="1">
      <alignment wrapText="1"/>
    </xf>
    <xf numFmtId="0" fontId="4" fillId="3" borderId="0" xfId="0" applyFont="1" applyFill="1"/>
    <xf numFmtId="0" fontId="3" fillId="4" borderId="0" xfId="0" applyFont="1" applyFill="1" applyAlignment="1">
      <alignment horizontal="center" vertical="center" wrapText="1"/>
    </xf>
    <xf numFmtId="0" fontId="5" fillId="0" borderId="0" xfId="0" applyFont="1"/>
    <xf numFmtId="164" fontId="5" fillId="0" borderId="0" xfId="0" applyNumberFormat="1" applyFont="1"/>
    <xf numFmtId="164" fontId="6" fillId="6" borderId="0" xfId="0" applyNumberFormat="1" applyFont="1" applyFill="1"/>
    <xf numFmtId="165" fontId="5" fillId="0" borderId="0" xfId="0" applyNumberFormat="1" applyFont="1"/>
    <xf numFmtId="166" fontId="5" fillId="0" borderId="0" xfId="0" applyNumberFormat="1" applyFont="1"/>
    <xf numFmtId="167" fontId="5" fillId="0" borderId="0" xfId="0" applyNumberFormat="1" applyFont="1"/>
    <xf numFmtId="168" fontId="5" fillId="0" borderId="0" xfId="0" applyNumberFormat="1" applyFont="1"/>
    <xf numFmtId="0" fontId="8" fillId="0" borderId="0" xfId="0" applyFont="1"/>
    <xf numFmtId="168" fontId="8" fillId="0" borderId="0" xfId="0" applyNumberFormat="1" applyFont="1"/>
    <xf numFmtId="164" fontId="8" fillId="0" borderId="0" xfId="0" applyNumberFormat="1" applyFont="1"/>
    <xf numFmtId="167" fontId="8" fillId="0" borderId="0" xfId="0" applyNumberFormat="1" applyFont="1"/>
    <xf numFmtId="165" fontId="8" fillId="0" borderId="0" xfId="0" applyNumberFormat="1" applyFont="1"/>
    <xf numFmtId="169" fontId="0" fillId="0" borderId="0" xfId="0" applyNumberFormat="1"/>
    <xf numFmtId="164" fontId="0" fillId="0" borderId="0" xfId="0" applyNumberFormat="1"/>
    <xf numFmtId="0" fontId="4" fillId="3" borderId="0" xfId="0" applyFont="1" applyFill="1" applyAlignment="1">
      <alignment horizontal="center"/>
    </xf>
    <xf numFmtId="0" fontId="4" fillId="0" borderId="0" xfId="0" applyFont="1"/>
    <xf numFmtId="0" fontId="4" fillId="0" borderId="0" xfId="0" applyFont="1" applyAlignment="1">
      <alignment wrapText="1"/>
    </xf>
    <xf numFmtId="0" fontId="3" fillId="9" borderId="0" xfId="0" applyFont="1" applyFill="1" applyAlignment="1">
      <alignment horizontal="center" vertical="center" wrapText="1"/>
    </xf>
    <xf numFmtId="164" fontId="6" fillId="10" borderId="0" xfId="0" applyNumberFormat="1" applyFont="1" applyFill="1"/>
    <xf numFmtId="0" fontId="11" fillId="0" borderId="0" xfId="0" applyFont="1"/>
    <xf numFmtId="0" fontId="13" fillId="9" borderId="0" xfId="0" applyFont="1" applyFill="1" applyAlignment="1">
      <alignment horizontal="center" vertical="center" wrapText="1"/>
    </xf>
    <xf numFmtId="0" fontId="14" fillId="0" borderId="0" xfId="0" applyFont="1"/>
    <xf numFmtId="168" fontId="14" fillId="0" borderId="0" xfId="0" applyNumberFormat="1" applyFont="1"/>
    <xf numFmtId="164" fontId="14" fillId="0" borderId="0" xfId="0" applyNumberFormat="1" applyFont="1"/>
    <xf numFmtId="164" fontId="15" fillId="0" borderId="0" xfId="0" applyNumberFormat="1" applyFont="1"/>
    <xf numFmtId="164" fontId="16" fillId="0" borderId="0" xfId="0" applyNumberFormat="1" applyFont="1"/>
    <xf numFmtId="168" fontId="16" fillId="0" borderId="0" xfId="0" applyNumberFormat="1" applyFont="1"/>
    <xf numFmtId="0" fontId="16" fillId="0" borderId="0" xfId="0" applyFont="1"/>
    <xf numFmtId="168" fontId="11" fillId="0" borderId="0" xfId="0" applyNumberFormat="1" applyFont="1"/>
    <xf numFmtId="167" fontId="11" fillId="0" borderId="0" xfId="0" applyNumberFormat="1" applyFont="1"/>
    <xf numFmtId="164" fontId="11" fillId="0" borderId="0" xfId="0" applyNumberFormat="1" applyFont="1"/>
    <xf numFmtId="0" fontId="17" fillId="14" borderId="0" xfId="0" applyFont="1" applyFill="1"/>
    <xf numFmtId="168" fontId="17" fillId="14" borderId="0" xfId="0" applyNumberFormat="1" applyFont="1" applyFill="1"/>
    <xf numFmtId="170" fontId="14" fillId="0" borderId="0" xfId="0" applyNumberFormat="1" applyFont="1"/>
    <xf numFmtId="171" fontId="14" fillId="0" borderId="0" xfId="0" applyNumberFormat="1" applyFont="1"/>
    <xf numFmtId="171" fontId="11" fillId="0" borderId="0" xfId="0" applyNumberFormat="1" applyFont="1"/>
    <xf numFmtId="172" fontId="11" fillId="0" borderId="0" xfId="0" applyNumberFormat="1" applyFont="1"/>
    <xf numFmtId="167" fontId="14" fillId="0" borderId="0" xfId="0" applyNumberFormat="1" applyFont="1"/>
    <xf numFmtId="165" fontId="14" fillId="0" borderId="0" xfId="0" applyNumberFormat="1" applyFont="1"/>
    <xf numFmtId="165" fontId="11" fillId="0" borderId="0" xfId="0" applyNumberFormat="1" applyFont="1"/>
    <xf numFmtId="167" fontId="17" fillId="14" borderId="0" xfId="0" applyNumberFormat="1" applyFont="1" applyFill="1"/>
    <xf numFmtId="164" fontId="17" fillId="14" borderId="0" xfId="0" applyNumberFormat="1" applyFont="1" applyFill="1"/>
    <xf numFmtId="165" fontId="17" fillId="14" borderId="0" xfId="0" applyNumberFormat="1" applyFont="1" applyFill="1"/>
    <xf numFmtId="0" fontId="18" fillId="14" borderId="0" xfId="0" applyFont="1" applyFill="1" applyAlignment="1">
      <alignment horizontal="center"/>
    </xf>
    <xf numFmtId="0" fontId="13" fillId="18" borderId="0" xfId="0" applyFont="1" applyFill="1" applyAlignment="1">
      <alignment horizontal="left" vertical="center"/>
    </xf>
    <xf numFmtId="0" fontId="13" fillId="18" borderId="0" xfId="0" applyFont="1" applyFill="1" applyAlignment="1">
      <alignment horizontal="center" vertical="center" wrapText="1"/>
    </xf>
    <xf numFmtId="0" fontId="20" fillId="19" borderId="0" xfId="0" applyFont="1" applyFill="1"/>
    <xf numFmtId="0" fontId="15" fillId="0" borderId="0" xfId="0" applyFont="1"/>
    <xf numFmtId="168" fontId="15" fillId="0" borderId="0" xfId="0" applyNumberFormat="1" applyFont="1"/>
    <xf numFmtId="0" fontId="11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18" fillId="24" borderId="0" xfId="0" applyFont="1" applyFill="1"/>
    <xf numFmtId="0" fontId="18" fillId="27" borderId="0" xfId="0" applyFont="1" applyFill="1"/>
    <xf numFmtId="169" fontId="21" fillId="0" borderId="0" xfId="0" applyNumberFormat="1" applyFont="1"/>
    <xf numFmtId="164" fontId="21" fillId="0" borderId="0" xfId="0" applyNumberFormat="1" applyFont="1"/>
    <xf numFmtId="0" fontId="13" fillId="25" borderId="0" xfId="0" applyFont="1" applyFill="1" applyAlignment="1">
      <alignment horizontal="center" vertical="center" wrapText="1"/>
    </xf>
    <xf numFmtId="0" fontId="18" fillId="28" borderId="0" xfId="0" applyFont="1" applyFill="1" applyAlignment="1">
      <alignment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/>
    <xf numFmtId="0" fontId="3" fillId="4" borderId="0" xfId="0" applyFont="1" applyFill="1" applyAlignment="1">
      <alignment horizontal="left"/>
    </xf>
    <xf numFmtId="0" fontId="0" fillId="0" borderId="0" xfId="0" applyAlignment="1">
      <alignment vertical="top" wrapText="1"/>
    </xf>
    <xf numFmtId="0" fontId="0" fillId="5" borderId="0" xfId="0" applyFill="1" applyAlignment="1">
      <alignment wrapText="1"/>
    </xf>
    <xf numFmtId="0" fontId="3" fillId="9" borderId="0" xfId="0" applyFont="1" applyFill="1" applyAlignment="1">
      <alignment horizontal="left" vertical="center"/>
    </xf>
    <xf numFmtId="0" fontId="0" fillId="15" borderId="0" xfId="0" applyFill="1" applyAlignment="1">
      <alignment vertical="top" wrapText="1"/>
    </xf>
    <xf numFmtId="0" fontId="3" fillId="18" borderId="0" xfId="0" applyFont="1" applyFill="1" applyAlignment="1">
      <alignment horizontal="left" vertical="center"/>
    </xf>
    <xf numFmtId="0" fontId="0" fillId="22" borderId="0" xfId="0" applyFill="1" applyAlignment="1">
      <alignment vertical="top" wrapText="1"/>
    </xf>
    <xf numFmtId="0" fontId="3" fillId="25" borderId="0" xfId="0" applyFont="1" applyFill="1" applyAlignment="1">
      <alignment horizontal="left" vertical="center"/>
    </xf>
    <xf numFmtId="0" fontId="0" fillId="29" borderId="0" xfId="0" applyFill="1" applyAlignment="1">
      <alignment vertical="top" wrapText="1"/>
    </xf>
    <xf numFmtId="0" fontId="7" fillId="3" borderId="0" xfId="0" applyFont="1" applyFill="1"/>
    <xf numFmtId="0" fontId="4" fillId="3" borderId="0" xfId="0" applyFont="1" applyFill="1"/>
    <xf numFmtId="0" fontId="3" fillId="4" borderId="0" xfId="0" applyFont="1" applyFill="1" applyAlignment="1">
      <alignment horizontal="center" vertical="center"/>
    </xf>
    <xf numFmtId="169" fontId="9" fillId="7" borderId="0" xfId="0" applyNumberFormat="1" applyFont="1" applyFill="1" applyAlignment="1">
      <alignment horizontal="center" vertical="center"/>
    </xf>
    <xf numFmtId="164" fontId="9" fillId="7" borderId="0" xfId="0" applyNumberFormat="1" applyFont="1" applyFill="1" applyAlignment="1">
      <alignment horizontal="center" vertical="center"/>
    </xf>
    <xf numFmtId="0" fontId="0" fillId="0" borderId="0" xfId="0" applyAlignment="1">
      <alignment wrapText="1"/>
    </xf>
    <xf numFmtId="0" fontId="2" fillId="8" borderId="0" xfId="0" applyFont="1" applyFill="1"/>
    <xf numFmtId="0" fontId="10" fillId="11" borderId="0" xfId="0" applyFont="1" applyFill="1" applyAlignment="1">
      <alignment horizontal="left" vertical="center"/>
    </xf>
    <xf numFmtId="0" fontId="12" fillId="12" borderId="0" xfId="0" applyFont="1" applyFill="1"/>
    <xf numFmtId="0" fontId="13" fillId="9" borderId="0" xfId="0" applyFont="1" applyFill="1" applyAlignment="1">
      <alignment horizontal="left" vertical="center"/>
    </xf>
    <xf numFmtId="0" fontId="12" fillId="13" borderId="0" xfId="0" applyFont="1" applyFill="1"/>
    <xf numFmtId="0" fontId="12" fillId="12" borderId="0" xfId="0" applyFont="1" applyFill="1" applyAlignment="1">
      <alignment wrapText="1"/>
    </xf>
    <xf numFmtId="0" fontId="18" fillId="14" borderId="0" xfId="0" applyFont="1" applyFill="1"/>
    <xf numFmtId="0" fontId="11" fillId="13" borderId="0" xfId="0" applyFont="1" applyFill="1" applyAlignment="1">
      <alignment vertical="top" wrapText="1"/>
    </xf>
    <xf numFmtId="0" fontId="13" fillId="9" borderId="0" xfId="0" applyFont="1" applyFill="1" applyAlignment="1">
      <alignment horizontal="center" vertical="center"/>
    </xf>
    <xf numFmtId="169" fontId="19" fillId="13" borderId="0" xfId="0" applyNumberFormat="1" applyFont="1" applyFill="1" applyAlignment="1">
      <alignment horizontal="center" vertical="center"/>
    </xf>
    <xf numFmtId="0" fontId="19" fillId="13" borderId="0" xfId="0" applyFont="1" applyFill="1" applyAlignment="1">
      <alignment horizontal="center" vertical="center"/>
    </xf>
    <xf numFmtId="164" fontId="19" fillId="13" borderId="0" xfId="0" applyNumberFormat="1" applyFont="1" applyFill="1" applyAlignment="1">
      <alignment horizontal="center" vertical="center"/>
    </xf>
    <xf numFmtId="167" fontId="19" fillId="13" borderId="0" xfId="0" applyNumberFormat="1" applyFont="1" applyFill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10" fillId="16" borderId="0" xfId="0" applyFont="1" applyFill="1" applyAlignment="1">
      <alignment horizontal="left" vertical="center"/>
    </xf>
    <xf numFmtId="0" fontId="12" fillId="17" borderId="0" xfId="0" applyFont="1" applyFill="1" applyAlignment="1">
      <alignment wrapText="1"/>
    </xf>
    <xf numFmtId="0" fontId="13" fillId="18" borderId="0" xfId="0" applyFont="1" applyFill="1" applyAlignment="1">
      <alignment horizontal="left" vertical="center"/>
    </xf>
    <xf numFmtId="0" fontId="12" fillId="20" borderId="0" xfId="0" applyFont="1" applyFill="1" applyAlignment="1">
      <alignment wrapText="1"/>
    </xf>
    <xf numFmtId="0" fontId="21" fillId="20" borderId="0" xfId="0" applyFont="1" applyFill="1"/>
    <xf numFmtId="0" fontId="16" fillId="21" borderId="0" xfId="0" applyFont="1" applyFill="1" applyAlignment="1">
      <alignment vertical="top" wrapText="1"/>
    </xf>
    <xf numFmtId="0" fontId="13" fillId="18" borderId="0" xfId="0" applyFont="1" applyFill="1" applyAlignment="1">
      <alignment horizontal="center" vertical="center"/>
    </xf>
    <xf numFmtId="169" fontId="19" fillId="21" borderId="0" xfId="0" applyNumberFormat="1" applyFont="1" applyFill="1" applyAlignment="1">
      <alignment horizontal="center" vertical="center"/>
    </xf>
    <xf numFmtId="0" fontId="19" fillId="21" borderId="0" xfId="0" applyFont="1" applyFill="1" applyAlignment="1">
      <alignment horizontal="center" vertical="center"/>
    </xf>
    <xf numFmtId="164" fontId="19" fillId="21" borderId="0" xfId="0" applyNumberFormat="1" applyFont="1" applyFill="1" applyAlignment="1">
      <alignment horizontal="center" vertical="center"/>
    </xf>
    <xf numFmtId="0" fontId="22" fillId="21" borderId="0" xfId="0" applyFont="1" applyFill="1" applyAlignment="1">
      <alignment vertical="top" wrapText="1"/>
    </xf>
    <xf numFmtId="0" fontId="10" fillId="23" borderId="0" xfId="0" applyFont="1" applyFill="1" applyAlignment="1">
      <alignment horizontal="left" vertical="center"/>
    </xf>
    <xf numFmtId="0" fontId="12" fillId="24" borderId="0" xfId="0" applyFont="1" applyFill="1"/>
    <xf numFmtId="0" fontId="13" fillId="25" borderId="0" xfId="0" applyFont="1" applyFill="1" applyAlignment="1">
      <alignment horizontal="left" vertical="center"/>
    </xf>
    <xf numFmtId="0" fontId="11" fillId="26" borderId="0" xfId="0" applyFont="1" applyFill="1" applyAlignment="1">
      <alignment vertical="top" wrapText="1"/>
    </xf>
    <xf numFmtId="0" fontId="11" fillId="0" borderId="0" xfId="0" applyFont="1" applyAlignment="1">
      <alignment wrapText="1"/>
    </xf>
    <xf numFmtId="0" fontId="11" fillId="29" borderId="0" xfId="0" applyFont="1" applyFill="1" applyAlignment="1">
      <alignment vertical="top" wrapText="1"/>
    </xf>
    <xf numFmtId="0" fontId="11" fillId="28" borderId="0" xfId="0" applyFont="1" applyFill="1" applyAlignment="1">
      <alignment vertical="top" wrapText="1"/>
    </xf>
  </cellXfs>
  <cellStyles count="1">
    <cellStyle name="Normal" xfId="0" builtinId="0"/>
  </cellStyles>
  <dxfs count="27">
    <dxf>
      <fill>
        <patternFill patternType="solid">
          <bgColor rgb="FFE2F0D9"/>
        </patternFill>
      </fill>
    </dxf>
    <dxf>
      <fill>
        <patternFill>
          <bgColor rgb="FFEAF3F8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EAF3F8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2F2F2"/>
        </patternFill>
      </fill>
    </dxf>
    <dxf>
      <fill>
        <patternFill>
          <bgColor rgb="FFEAF3F8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008000"/>
      </font>
      <fill>
        <patternFill>
          <bgColor rgb="FFE2F0D9"/>
        </patternFill>
      </fill>
    </dxf>
    <dxf>
      <font>
        <color rgb="FFC00000"/>
      </font>
      <fill>
        <patternFill>
          <bgColor rgb="FFFCE4D6"/>
        </patternFill>
      </fill>
    </dxf>
    <dxf>
      <fill>
        <patternFill>
          <bgColor rgb="FFE2F0D9"/>
        </patternFill>
      </fill>
    </dxf>
    <dxf>
      <font>
        <color rgb="FFC00000"/>
      </font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ont>
        <color rgb="FFC00000"/>
      </font>
      <fill>
        <patternFill>
          <bgColor rgb="FFFCE4D6"/>
        </patternFill>
      </fill>
    </dxf>
    <dxf>
      <fill>
        <patternFill>
          <bgColor rgb="FFE2F0D9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color rgb="FFC00000"/>
      </font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ont>
        <color rgb="FFC00000"/>
      </font>
      <fill>
        <patternFill>
          <bgColor rgb="FFFCE4D6"/>
        </patternFill>
      </fill>
    </dxf>
    <dxf>
      <fill>
        <patternFill>
          <bgColor rgb="FFFFF2CC"/>
        </patternFill>
      </fill>
    </dxf>
    <dxf>
      <font>
        <b/>
        <color rgb="FFC00000"/>
      </font>
      <fill>
        <patternFill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Monthly Net Revenue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Net Revenue</c:v>
          </c:tx>
          <c:marker>
            <c:symbol val="none"/>
          </c:marker>
          <c:cat>
            <c:strRef>
              <c:f>Dashboard!$A$16:$A$36</c:f>
              <c:strCache>
                <c:ptCount val="21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  <c:pt idx="18">
                  <c:v>2026-07</c:v>
                </c:pt>
                <c:pt idx="19">
                  <c:v>2026-08</c:v>
                </c:pt>
                <c:pt idx="20">
                  <c:v>2026-09</c:v>
                </c:pt>
              </c:strCache>
            </c:strRef>
          </c:cat>
          <c:val>
            <c:numRef>
              <c:f>Dashboard!$B$16:$B$36</c:f>
              <c:numCache>
                <c:formatCode>\£#,##0;[Red]\(\£#,##0\);\-</c:formatCode>
                <c:ptCount val="21"/>
                <c:pt idx="0">
                  <c:v>29504.47</c:v>
                </c:pt>
                <c:pt idx="1">
                  <c:v>22669.040000000001</c:v>
                </c:pt>
                <c:pt idx="2">
                  <c:v>42015.55</c:v>
                </c:pt>
                <c:pt idx="3">
                  <c:v>24286.62</c:v>
                </c:pt>
                <c:pt idx="4">
                  <c:v>23245.07</c:v>
                </c:pt>
                <c:pt idx="5">
                  <c:v>27675.55</c:v>
                </c:pt>
                <c:pt idx="6">
                  <c:v>28634.19</c:v>
                </c:pt>
                <c:pt idx="7">
                  <c:v>26049.87</c:v>
                </c:pt>
                <c:pt idx="8">
                  <c:v>30432</c:v>
                </c:pt>
                <c:pt idx="9">
                  <c:v>34970.589999999997</c:v>
                </c:pt>
                <c:pt idx="10">
                  <c:v>46752.4</c:v>
                </c:pt>
                <c:pt idx="11">
                  <c:v>24489.08</c:v>
                </c:pt>
                <c:pt idx="12">
                  <c:v>22723.119999999999</c:v>
                </c:pt>
                <c:pt idx="13">
                  <c:v>20706.29</c:v>
                </c:pt>
                <c:pt idx="14">
                  <c:v>46197.59</c:v>
                </c:pt>
                <c:pt idx="15">
                  <c:v>33429.4</c:v>
                </c:pt>
                <c:pt idx="16">
                  <c:v>30923.21</c:v>
                </c:pt>
                <c:pt idx="17">
                  <c:v>26369</c:v>
                </c:pt>
                <c:pt idx="18">
                  <c:v>28712.720000000001</c:v>
                </c:pt>
                <c:pt idx="19">
                  <c:v>31078.9</c:v>
                </c:pt>
                <c:pt idx="20">
                  <c:v>31916.85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0BB-0543-AFD1-D5C459EF6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£#,##0;[Red]\(\£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Contribution Profit by Channel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Contribution Profit</c:v>
          </c:tx>
          <c:invertIfNegative val="1"/>
          <c:cat>
            <c:strRef>
              <c:f>Dashboard!$H$26:$H$31</c:f>
              <c:strCache>
                <c:ptCount val="6"/>
                <c:pt idx="0">
                  <c:v>DTC</c:v>
                </c:pt>
                <c:pt idx="1">
                  <c:v>Baby Specialist</c:v>
                </c:pt>
                <c:pt idx="2">
                  <c:v>Pharmacy</c:v>
                </c:pt>
                <c:pt idx="3">
                  <c:v>Online Marketplace</c:v>
                </c:pt>
                <c:pt idx="4">
                  <c:v>Wholesale</c:v>
                </c:pt>
                <c:pt idx="5">
                  <c:v>Grocery</c:v>
                </c:pt>
              </c:strCache>
            </c:strRef>
          </c:cat>
          <c:val>
            <c:numRef>
              <c:f>Dashboard!$I$26:$I$31</c:f>
              <c:numCache>
                <c:formatCode>\£#,##0;[Red]\(\£#,##0\);\-</c:formatCode>
                <c:ptCount val="6"/>
                <c:pt idx="0">
                  <c:v>50160.32</c:v>
                </c:pt>
                <c:pt idx="1">
                  <c:v>40427.519999999997</c:v>
                </c:pt>
                <c:pt idx="2">
                  <c:v>40367.199999999997</c:v>
                </c:pt>
                <c:pt idx="3">
                  <c:v>35411.800000000003</c:v>
                </c:pt>
                <c:pt idx="4">
                  <c:v>32818.230000000003</c:v>
                </c:pt>
                <c:pt idx="5">
                  <c:v>31878.73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74-A842-8174-B9D543F2C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£#,##0;[Red]\(\£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Category Revenue vs Contribution Profit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Net Revenue</c:v>
          </c:tx>
          <c:invertIfNegative val="1"/>
          <c:cat>
            <c:strRef>
              <c:f>Dashboard!$H$36:$H$41</c:f>
              <c:strCache>
                <c:ptCount val="6"/>
                <c:pt idx="0">
                  <c:v>Diapers</c:v>
                </c:pt>
                <c:pt idx="1">
                  <c:v>Wipes</c:v>
                </c:pt>
                <c:pt idx="2">
                  <c:v>Baby Bath</c:v>
                </c:pt>
                <c:pt idx="3">
                  <c:v>Skincare</c:v>
                </c:pt>
                <c:pt idx="4">
                  <c:v>Feeding</c:v>
                </c:pt>
                <c:pt idx="5">
                  <c:v>Nursery</c:v>
                </c:pt>
              </c:strCache>
            </c:strRef>
          </c:cat>
          <c:val>
            <c:numRef>
              <c:f>Dashboard!$I$36:$I$41</c:f>
              <c:numCache>
                <c:formatCode>\£#,##0;[Red]\(\£#,##0\);\-</c:formatCode>
                <c:ptCount val="6"/>
                <c:pt idx="0">
                  <c:v>298369.65000000002</c:v>
                </c:pt>
                <c:pt idx="1">
                  <c:v>143676.81</c:v>
                </c:pt>
                <c:pt idx="2">
                  <c:v>62975.51</c:v>
                </c:pt>
                <c:pt idx="3">
                  <c:v>57161.69</c:v>
                </c:pt>
                <c:pt idx="4">
                  <c:v>42507.21</c:v>
                </c:pt>
                <c:pt idx="5">
                  <c:v>28090.59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6D-074E-AF71-CF7CA6B4463F}"/>
            </c:ext>
          </c:extLst>
        </c:ser>
        <c:ser>
          <c:idx val="1"/>
          <c:order val="1"/>
          <c:tx>
            <c:v>Contribution Profit</c:v>
          </c:tx>
          <c:invertIfNegative val="1"/>
          <c:cat>
            <c:strRef>
              <c:f>Dashboard!$H$36:$H$41</c:f>
              <c:strCache>
                <c:ptCount val="6"/>
                <c:pt idx="0">
                  <c:v>Diapers</c:v>
                </c:pt>
                <c:pt idx="1">
                  <c:v>Wipes</c:v>
                </c:pt>
                <c:pt idx="2">
                  <c:v>Baby Bath</c:v>
                </c:pt>
                <c:pt idx="3">
                  <c:v>Skincare</c:v>
                </c:pt>
                <c:pt idx="4">
                  <c:v>Feeding</c:v>
                </c:pt>
                <c:pt idx="5">
                  <c:v>Nursery</c:v>
                </c:pt>
              </c:strCache>
            </c:strRef>
          </c:cat>
          <c:val>
            <c:numRef>
              <c:f>Dashboard!$J$36:$J$41</c:f>
              <c:numCache>
                <c:formatCode>\£#,##0;[Red]\(\£#,##0\);\-</c:formatCode>
                <c:ptCount val="6"/>
                <c:pt idx="0">
                  <c:v>102159.29</c:v>
                </c:pt>
                <c:pt idx="1">
                  <c:v>51973.18</c:v>
                </c:pt>
                <c:pt idx="2">
                  <c:v>26609.47</c:v>
                </c:pt>
                <c:pt idx="3">
                  <c:v>24612.23</c:v>
                </c:pt>
                <c:pt idx="4">
                  <c:v>16294.99</c:v>
                </c:pt>
                <c:pt idx="5">
                  <c:v>9414.64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6D-074E-AF71-CF7CA6B44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£#,##0;[Red]\(\£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Top 10 Modelled Repricing Opportunities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Potential Recapture (£)</c:v>
          </c:tx>
          <c:invertIfNegative val="1"/>
          <c:cat>
            <c:strRef>
              <c:f>'Discount Leakage'!$H$100:$H$109</c:f>
              <c:strCache>
                <c:ptCount val="10"/>
                <c:pt idx="0">
                  <c:v>Northgate Grocers 01</c:v>
                </c:pt>
                <c:pt idx="1">
                  <c:v>FamilyCare Wholesale 01</c:v>
                </c:pt>
                <c:pt idx="2">
                  <c:v>FamilyCare Wholesale 03</c:v>
                </c:pt>
                <c:pt idx="3">
                  <c:v>HomeCart Online 03</c:v>
                </c:pt>
                <c:pt idx="4">
                  <c:v>Direct Family Customer 02</c:v>
                </c:pt>
                <c:pt idx="5">
                  <c:v>WellSpring Pharmacy 03</c:v>
                </c:pt>
                <c:pt idx="6">
                  <c:v>LittleNest Retail 02</c:v>
                </c:pt>
                <c:pt idx="7">
                  <c:v>HomeCart Online 02</c:v>
                </c:pt>
                <c:pt idx="8">
                  <c:v>FamilyCare Wholesale 02</c:v>
                </c:pt>
                <c:pt idx="9">
                  <c:v>Direct Family Customer 03</c:v>
                </c:pt>
              </c:strCache>
            </c:strRef>
          </c:cat>
          <c:val>
            <c:numRef>
              <c:f>'Discount Leakage'!$I$100:$I$109</c:f>
              <c:numCache>
                <c:formatCode>\£#,##0.0;[Red]\(\£#,##0.0\);\-</c:formatCode>
                <c:ptCount val="10"/>
                <c:pt idx="0">
                  <c:v>383.97993716650859</c:v>
                </c:pt>
                <c:pt idx="1">
                  <c:v>339.88500525059101</c:v>
                </c:pt>
                <c:pt idx="2">
                  <c:v>282.57017940962805</c:v>
                </c:pt>
                <c:pt idx="3">
                  <c:v>256.08717850986847</c:v>
                </c:pt>
                <c:pt idx="4">
                  <c:v>212.70421961977883</c:v>
                </c:pt>
                <c:pt idx="5">
                  <c:v>173.37141226317647</c:v>
                </c:pt>
                <c:pt idx="6">
                  <c:v>163.95908123946154</c:v>
                </c:pt>
                <c:pt idx="7">
                  <c:v>144.53470817659152</c:v>
                </c:pt>
                <c:pt idx="8">
                  <c:v>127.5092429425864</c:v>
                </c:pt>
                <c:pt idx="9">
                  <c:v>115.14716509075323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C9-A546-A79A-B90F37C00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£#,##0.0;[Red]\(\£#,##0.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Revenue by Customer Quadrant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Customers</c:v>
          </c:tx>
          <c:invertIfNegative val="1"/>
          <c:cat>
            <c:strRef>
              <c:f>'Customer Matrix'!$A$106:$A$109</c:f>
              <c:strCache>
                <c:ptCount val="4"/>
                <c:pt idx="0">
                  <c:v>Protect / Grow</c:v>
                </c:pt>
                <c:pt idx="1">
                  <c:v>Reprice / Cost-to-Serve</c:v>
                </c:pt>
                <c:pt idx="2">
                  <c:v>Develop / Grow</c:v>
                </c:pt>
                <c:pt idx="3">
                  <c:v>Review / Deprioritise</c:v>
                </c:pt>
              </c:strCache>
            </c:strRef>
          </c:cat>
          <c:val>
            <c:numRef>
              <c:f>'Customer Matrix'!$B$106:$B$109</c:f>
              <c:numCache>
                <c:formatCode>General</c:formatCode>
                <c:ptCount val="4"/>
                <c:pt idx="0">
                  <c:v>21</c:v>
                </c:pt>
                <c:pt idx="1">
                  <c:v>24</c:v>
                </c:pt>
                <c:pt idx="2">
                  <c:v>24</c:v>
                </c:pt>
                <c:pt idx="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7A-8647-A701-EC017B013B4C}"/>
            </c:ext>
          </c:extLst>
        </c:ser>
        <c:ser>
          <c:idx val="1"/>
          <c:order val="1"/>
          <c:tx>
            <c:v>Net Revenue (£)</c:v>
          </c:tx>
          <c:invertIfNegative val="1"/>
          <c:cat>
            <c:strRef>
              <c:f>'Customer Matrix'!$A$106:$A$109</c:f>
              <c:strCache>
                <c:ptCount val="4"/>
                <c:pt idx="0">
                  <c:v>Protect / Grow</c:v>
                </c:pt>
                <c:pt idx="1">
                  <c:v>Reprice / Cost-to-Serve</c:v>
                </c:pt>
                <c:pt idx="2">
                  <c:v>Develop / Grow</c:v>
                </c:pt>
                <c:pt idx="3">
                  <c:v>Review / Deprioritise</c:v>
                </c:pt>
              </c:strCache>
            </c:strRef>
          </c:cat>
          <c:val>
            <c:numRef>
              <c:f>'Customer Matrix'!$C$106:$C$109</c:f>
              <c:numCache>
                <c:formatCode>\£#,##0.0;[Red]\(\£#,##0.0\);\-</c:formatCode>
                <c:ptCount val="4"/>
                <c:pt idx="0">
                  <c:v>255252.25179108733</c:v>
                </c:pt>
                <c:pt idx="1">
                  <c:v>298666.01253694057</c:v>
                </c:pt>
                <c:pt idx="2">
                  <c:v>35169.486227430214</c:v>
                </c:pt>
                <c:pt idx="3">
                  <c:v>43693.720455172785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7A-8647-A701-EC017B013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Commercial Value Bridge — Impacts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Impact (£)</c:v>
          </c:tx>
          <c:invertIfNegative val="1"/>
          <c:cat>
            <c:strRef>
              <c:f>'Pricing Waterfall'!$A$7:$A$14</c:f>
              <c:strCache>
                <c:ptCount val="8"/>
                <c:pt idx="0">
                  <c:v>Gross Sales</c:v>
                </c:pt>
                <c:pt idx="1">
                  <c:v>Discounts</c:v>
                </c:pt>
                <c:pt idx="2">
                  <c:v>Net Revenue</c:v>
                </c:pt>
                <c:pt idx="3">
                  <c:v>COGS</c:v>
                </c:pt>
                <c:pt idx="4">
                  <c:v>Gross Profit</c:v>
                </c:pt>
                <c:pt idx="5">
                  <c:v>Freight</c:v>
                </c:pt>
                <c:pt idx="6">
                  <c:v>Promo Spend</c:v>
                </c:pt>
                <c:pt idx="7">
                  <c:v>Contribution Profit</c:v>
                </c:pt>
              </c:strCache>
            </c:strRef>
          </c:cat>
          <c:val>
            <c:numRef>
              <c:f>'Pricing Waterfall'!$B$7:$B$14</c:f>
              <c:numCache>
                <c:formatCode>\£#,##0.0;[Red]\(\£#,##0.0\);\-</c:formatCode>
                <c:ptCount val="8"/>
                <c:pt idx="0">
                  <c:v>730829.56</c:v>
                </c:pt>
                <c:pt idx="1">
                  <c:v>-98048.088989369076</c:v>
                </c:pt>
                <c:pt idx="2">
                  <c:v>0</c:v>
                </c:pt>
                <c:pt idx="3">
                  <c:v>-383244.39</c:v>
                </c:pt>
                <c:pt idx="4">
                  <c:v>0</c:v>
                </c:pt>
                <c:pt idx="5">
                  <c:v>-16258.147927366239</c:v>
                </c:pt>
                <c:pt idx="6">
                  <c:v>-2215.13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A7-6044-9471-B675A7BBF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£#,##0.0;[Red]\(\£#,##0.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Promotion ROI Proxy by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ROI Proxy</c:v>
          </c:tx>
          <c:invertIfNegative val="1"/>
          <c:cat>
            <c:strRef>
              <c:f>'Promo Effectiveness'!$O$7:$O$12</c:f>
              <c:strCache>
                <c:ptCount val="6"/>
                <c:pt idx="0">
                  <c:v>Skincare</c:v>
                </c:pt>
                <c:pt idx="1">
                  <c:v>Baby Bath</c:v>
                </c:pt>
                <c:pt idx="2">
                  <c:v>Wipes</c:v>
                </c:pt>
                <c:pt idx="3">
                  <c:v>Feeding</c:v>
                </c:pt>
                <c:pt idx="4">
                  <c:v>Diapers</c:v>
                </c:pt>
                <c:pt idx="5">
                  <c:v>Nursery</c:v>
                </c:pt>
              </c:strCache>
            </c:strRef>
          </c:cat>
          <c:val>
            <c:numRef>
              <c:f>'Promo Effectiveness'!$P$7:$P$12</c:f>
              <c:numCache>
                <c:formatCode>0.0\x</c:formatCode>
                <c:ptCount val="6"/>
                <c:pt idx="0">
                  <c:v>1.125512499784447</c:v>
                </c:pt>
                <c:pt idx="1">
                  <c:v>0.7991625149319842</c:v>
                </c:pt>
                <c:pt idx="2">
                  <c:v>-1.4736917994921086</c:v>
                </c:pt>
                <c:pt idx="3">
                  <c:v>-2.4621996551872556</c:v>
                </c:pt>
                <c:pt idx="4">
                  <c:v>-5.8221223500636956</c:v>
                </c:pt>
                <c:pt idx="5">
                  <c:v>-7.583631850273024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F7-024D-B4AF-2104CEA67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\x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Top 20 Customers — Cumulative Revenue Share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Cumulative Share</c:v>
          </c:tx>
          <c:marker>
            <c:symbol val="none"/>
          </c:marker>
          <c:cat>
            <c:numRef>
              <c:f>'Customer Concentration'!$K$14:$K$33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'Customer Concentration'!$L$14:$L$33</c:f>
              <c:numCache>
                <c:formatCode>0.0%;[Red]\(0.0%\);\-</c:formatCode>
                <c:ptCount val="20"/>
                <c:pt idx="0">
                  <c:v>4.6928607593131277E-2</c:v>
                </c:pt>
                <c:pt idx="1">
                  <c:v>9.18856798722541E-2</c:v>
                </c:pt>
                <c:pt idx="2">
                  <c:v>0.129535900734499</c:v>
                </c:pt>
                <c:pt idx="3">
                  <c:v>0.16638044391523255</c:v>
                </c:pt>
                <c:pt idx="4">
                  <c:v>0.200189865611545</c:v>
                </c:pt>
                <c:pt idx="5">
                  <c:v>0.2334719121606032</c:v>
                </c:pt>
                <c:pt idx="6">
                  <c:v>0.26617548013458181</c:v>
                </c:pt>
                <c:pt idx="7">
                  <c:v>0.29877410760784967</c:v>
                </c:pt>
                <c:pt idx="8">
                  <c:v>0.330452782904543</c:v>
                </c:pt>
                <c:pt idx="9">
                  <c:v>0.36180562947686074</c:v>
                </c:pt>
                <c:pt idx="10">
                  <c:v>0.39272751180674648</c:v>
                </c:pt>
                <c:pt idx="11">
                  <c:v>0.4211382367390305</c:v>
                </c:pt>
                <c:pt idx="12">
                  <c:v>0.44936945869653805</c:v>
                </c:pt>
                <c:pt idx="13">
                  <c:v>0.47633116155985439</c:v>
                </c:pt>
                <c:pt idx="14">
                  <c:v>0.50274654405486163</c:v>
                </c:pt>
                <c:pt idx="15">
                  <c:v>0.52736507865539783</c:v>
                </c:pt>
                <c:pt idx="16">
                  <c:v>0.55024122322238234</c:v>
                </c:pt>
                <c:pt idx="17">
                  <c:v>0.56712705843369793</c:v>
                </c:pt>
                <c:pt idx="18">
                  <c:v>0.58297472605372291</c:v>
                </c:pt>
                <c:pt idx="19">
                  <c:v>0.59800611304390416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384-874E-95B2-94C8AECA6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;[Red]\(0.0%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Revenue by SKU Portfolio Action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SKUs</c:v>
          </c:tx>
          <c:invertIfNegative val="1"/>
          <c:cat>
            <c:strRef>
              <c:f>'SKU Rationalisation'!$A$64:$A$67</c:f>
              <c:strCache>
                <c:ptCount val="4"/>
                <c:pt idx="0">
                  <c:v>Protect / Grow</c:v>
                </c:pt>
                <c:pt idx="1">
                  <c:v>Reprice / Cost Action</c:v>
                </c:pt>
                <c:pt idx="2">
                  <c:v>Scale Selectively</c:v>
                </c:pt>
                <c:pt idx="3">
                  <c:v>Rationalise / Review</c:v>
                </c:pt>
              </c:strCache>
            </c:strRef>
          </c:cat>
          <c:val>
            <c:numRef>
              <c:f>'SKU Rationalisation'!$B$64:$B$67</c:f>
              <c:numCache>
                <c:formatCode>General</c:formatCode>
                <c:ptCount val="4"/>
                <c:pt idx="0">
                  <c:v>11</c:v>
                </c:pt>
                <c:pt idx="1">
                  <c:v>13</c:v>
                </c:pt>
                <c:pt idx="2">
                  <c:v>13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87-1C4F-BDAB-BA89B6FE8B7A}"/>
            </c:ext>
          </c:extLst>
        </c:ser>
        <c:ser>
          <c:idx val="1"/>
          <c:order val="1"/>
          <c:tx>
            <c:v>Net Revenue (£)</c:v>
          </c:tx>
          <c:invertIfNegative val="1"/>
          <c:cat>
            <c:strRef>
              <c:f>'SKU Rationalisation'!$A$64:$A$67</c:f>
              <c:strCache>
                <c:ptCount val="4"/>
                <c:pt idx="0">
                  <c:v>Protect / Grow</c:v>
                </c:pt>
                <c:pt idx="1">
                  <c:v>Reprice / Cost Action</c:v>
                </c:pt>
                <c:pt idx="2">
                  <c:v>Scale Selectively</c:v>
                </c:pt>
                <c:pt idx="3">
                  <c:v>Rationalise / Review</c:v>
                </c:pt>
              </c:strCache>
            </c:strRef>
          </c:cat>
          <c:val>
            <c:numRef>
              <c:f>'SKU Rationalisation'!$C$64:$C$67</c:f>
              <c:numCache>
                <c:formatCode>\£#,##0.0;[Red]\(\£#,##0.0\);\-</c:formatCode>
                <c:ptCount val="4"/>
                <c:pt idx="0">
                  <c:v>203203.0488407152</c:v>
                </c:pt>
                <c:pt idx="1">
                  <c:v>316883.55380123999</c:v>
                </c:pt>
                <c:pt idx="2">
                  <c:v>66687.414586458748</c:v>
                </c:pt>
                <c:pt idx="3">
                  <c:v>46007.453782217024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87-1C4F-BDAB-BA89B6FE8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YTD Revenue Growth Drivers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Effect</c:v>
          </c:tx>
          <c:invertIfNegative val="1"/>
          <c:cat>
            <c:strRef>
              <c:f>'PVM Analysis V2'!$A$17:$A$19</c:f>
              <c:strCache>
                <c:ptCount val="3"/>
                <c:pt idx="0">
                  <c:v>Volume</c:v>
                </c:pt>
                <c:pt idx="1">
                  <c:v>Mix</c:v>
                </c:pt>
                <c:pt idx="2">
                  <c:v>Price</c:v>
                </c:pt>
              </c:strCache>
            </c:strRef>
          </c:cat>
          <c:val>
            <c:numRef>
              <c:f>'PVM Analysis V2'!$B$17:$B$19</c:f>
              <c:numCache>
                <c:formatCode>\£#,##0.0;[Red]\(\£#,##0.0\);\-</c:formatCode>
                <c:ptCount val="3"/>
                <c:pt idx="0">
                  <c:v>8336.8423719898801</c:v>
                </c:pt>
                <c:pt idx="1">
                  <c:v>-2227.1829744784113</c:v>
                </c:pt>
                <c:pt idx="2">
                  <c:v>11435.062442002891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32-BF4D-A4ED-4859468AC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£#,##0.0;[Red]\(\£#,##0.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Top 10 Potential Discount Recapture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Potential Recapture (£)</c:v>
          </c:tx>
          <c:invertIfNegative val="1"/>
          <c:cat>
            <c:strRef>
              <c:f>'Commercial Dashboard V2'!$A$16:$A$25</c:f>
              <c:strCache>
                <c:ptCount val="10"/>
                <c:pt idx="0">
                  <c:v>Northgate Grocers 01</c:v>
                </c:pt>
                <c:pt idx="1">
                  <c:v>FamilyCare Wholesale 01</c:v>
                </c:pt>
                <c:pt idx="2">
                  <c:v>FamilyCare Wholesale 03</c:v>
                </c:pt>
                <c:pt idx="3">
                  <c:v>HomeCart Online 03</c:v>
                </c:pt>
                <c:pt idx="4">
                  <c:v>Direct Family Customer 02</c:v>
                </c:pt>
                <c:pt idx="5">
                  <c:v>WellSpring Pharmacy 03</c:v>
                </c:pt>
                <c:pt idx="6">
                  <c:v>LittleNest Retail 02</c:v>
                </c:pt>
                <c:pt idx="7">
                  <c:v>HomeCart Online 02</c:v>
                </c:pt>
                <c:pt idx="8">
                  <c:v>FamilyCare Wholesale 02</c:v>
                </c:pt>
                <c:pt idx="9">
                  <c:v>Direct Family Customer 03</c:v>
                </c:pt>
              </c:strCache>
            </c:strRef>
          </c:cat>
          <c:val>
            <c:numRef>
              <c:f>'Commercial Dashboard V2'!$B$16:$B$25</c:f>
              <c:numCache>
                <c:formatCode>\£#,##0.0;[Red]\(\£#,##0.0\);\-</c:formatCode>
                <c:ptCount val="10"/>
                <c:pt idx="0">
                  <c:v>383.97993716650859</c:v>
                </c:pt>
                <c:pt idx="1">
                  <c:v>339.88500525059101</c:v>
                </c:pt>
                <c:pt idx="2">
                  <c:v>282.57017940962805</c:v>
                </c:pt>
                <c:pt idx="3">
                  <c:v>256.08717850986847</c:v>
                </c:pt>
                <c:pt idx="4">
                  <c:v>212.70421961977883</c:v>
                </c:pt>
                <c:pt idx="5">
                  <c:v>173.37141226317647</c:v>
                </c:pt>
                <c:pt idx="6">
                  <c:v>163.95908123946154</c:v>
                </c:pt>
                <c:pt idx="7">
                  <c:v>144.53470817659152</c:v>
                </c:pt>
                <c:pt idx="8">
                  <c:v>127.5092429425864</c:v>
                </c:pt>
                <c:pt idx="9">
                  <c:v>115.14716509075323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D6-0741-BA11-7E0B36DA9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£#,##0.0;[Red]\(\£#,##0.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Promotion ROI Proxy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ROI Proxy</c:v>
          </c:tx>
          <c:invertIfNegative val="1"/>
          <c:cat>
            <c:strRef>
              <c:f>'Commercial Dashboard V2'!$A$34:$A$39</c:f>
              <c:strCache>
                <c:ptCount val="6"/>
                <c:pt idx="0">
                  <c:v>Skincare</c:v>
                </c:pt>
                <c:pt idx="1">
                  <c:v>Baby Bath</c:v>
                </c:pt>
                <c:pt idx="2">
                  <c:v>Wipes</c:v>
                </c:pt>
                <c:pt idx="3">
                  <c:v>Feeding</c:v>
                </c:pt>
                <c:pt idx="4">
                  <c:v>Diapers</c:v>
                </c:pt>
                <c:pt idx="5">
                  <c:v>Nursery</c:v>
                </c:pt>
              </c:strCache>
            </c:strRef>
          </c:cat>
          <c:val>
            <c:numRef>
              <c:f>'Commercial Dashboard V2'!$B$34:$B$39</c:f>
              <c:numCache>
                <c:formatCode>0.0\x</c:formatCode>
                <c:ptCount val="6"/>
                <c:pt idx="0">
                  <c:v>1.125512499784447</c:v>
                </c:pt>
                <c:pt idx="1">
                  <c:v>0.7991625149319842</c:v>
                </c:pt>
                <c:pt idx="2">
                  <c:v>-1.4736917994921086</c:v>
                </c:pt>
                <c:pt idx="3">
                  <c:v>-2.4621996551872556</c:v>
                </c:pt>
                <c:pt idx="4">
                  <c:v>-5.8221223500636956</c:v>
                </c:pt>
                <c:pt idx="5">
                  <c:v>-7.583631850273024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7A-A34A-9200-5BD83A06F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\x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Jan–Sep Revenue Bridge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Effect (£)</c:v>
          </c:tx>
          <c:invertIfNegative val="1"/>
          <c:cat>
            <c:strRef>
              <c:f>'Commercial Dashboard V2'!$I$34:$I$36</c:f>
              <c:strCache>
                <c:ptCount val="3"/>
                <c:pt idx="0">
                  <c:v>Volume</c:v>
                </c:pt>
                <c:pt idx="1">
                  <c:v>Mix</c:v>
                </c:pt>
                <c:pt idx="2">
                  <c:v>Price</c:v>
                </c:pt>
              </c:strCache>
            </c:strRef>
          </c:cat>
          <c:val>
            <c:numRef>
              <c:f>'Commercial Dashboard V2'!$J$34:$J$36</c:f>
              <c:numCache>
                <c:formatCode>\£#,##0.0;[Red]\(\£#,##0.0\);\-</c:formatCode>
                <c:ptCount val="3"/>
                <c:pt idx="0">
                  <c:v>8336.8423719898801</c:v>
                </c:pt>
                <c:pt idx="1">
                  <c:v>-2227.1829744784113</c:v>
                </c:pt>
                <c:pt idx="2">
                  <c:v>11435.062442002891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4E-7143-A23A-E8A306E6B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£#,##0.0;[Red]\(\£#,##0.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Risk-Adjusted Repricing Uplift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Net Contribution Uplift</c:v>
          </c:tx>
          <c:invertIfNegative val="1"/>
          <c:cat>
            <c:strRef>
              <c:f>'Pricing Scenarios'!$J$39:$J$41</c:f>
              <c:strCache>
                <c:ptCount val="3"/>
                <c:pt idx="0">
                  <c:v>Conservative</c:v>
                </c:pt>
                <c:pt idx="1">
                  <c:v>Base</c:v>
                </c:pt>
                <c:pt idx="2">
                  <c:v>Stretch</c:v>
                </c:pt>
              </c:strCache>
            </c:strRef>
          </c:cat>
          <c:val>
            <c:numRef>
              <c:f>'Pricing Scenarios'!$K$39:$K$41</c:f>
              <c:numCache>
                <c:formatCode>\£#,##0.0;[Red]\(\£#,##0.0\);\-</c:formatCode>
                <c:ptCount val="3"/>
                <c:pt idx="0">
                  <c:v>1138.0638378559779</c:v>
                </c:pt>
                <c:pt idx="1">
                  <c:v>1833.5756240079324</c:v>
                </c:pt>
                <c:pt idx="2">
                  <c:v>1501.6538299689973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BA-8F4E-8515-A7918B15F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£#,##0.0;[Red]\(\£#,##0.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PVM Revenue Drivers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Effect (£)</c:v>
          </c:tx>
          <c:invertIfNegative val="1"/>
          <c:cat>
            <c:strRef>
              <c:f>'Commercial Management Pack'!$H$20:$H$22</c:f>
              <c:strCache>
                <c:ptCount val="3"/>
                <c:pt idx="0">
                  <c:v>Volume</c:v>
                </c:pt>
                <c:pt idx="1">
                  <c:v>Mix</c:v>
                </c:pt>
                <c:pt idx="2">
                  <c:v>Price</c:v>
                </c:pt>
              </c:strCache>
            </c:strRef>
          </c:cat>
          <c:val>
            <c:numRef>
              <c:f>'Commercial Management Pack'!$I$20:$I$22</c:f>
              <c:numCache>
                <c:formatCode>\£#,##0.0;[Red]\(\£#,##0.0\);\-</c:formatCode>
                <c:ptCount val="3"/>
                <c:pt idx="0">
                  <c:v>8336.8423719898801</c:v>
                </c:pt>
                <c:pt idx="1">
                  <c:v>-2227.1829744784113</c:v>
                </c:pt>
                <c:pt idx="2">
                  <c:v>11435.062442002891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4-DD43-AB0B-5FB6EAD29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£#,##0.0;[Red]\(\£#,##0.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127000</xdr:colOff>
      <xdr:row>2</xdr:row>
      <xdr:rowOff>88900</xdr:rowOff>
    </xdr:from>
    <xdr:to>
      <xdr:col>26</xdr:col>
      <xdr:colOff>609600</xdr:colOff>
      <xdr:row>20</xdr:row>
      <xdr:rowOff>114300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37</xdr:row>
      <xdr:rowOff>165100</xdr:rowOff>
    </xdr:from>
    <xdr:to>
      <xdr:col>6</xdr:col>
      <xdr:colOff>63500</xdr:colOff>
      <xdr:row>56</xdr:row>
      <xdr:rowOff>139700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1130300</xdr:colOff>
      <xdr:row>42</xdr:row>
      <xdr:rowOff>12700</xdr:rowOff>
    </xdr:from>
    <xdr:to>
      <xdr:col>15</xdr:col>
      <xdr:colOff>457200</xdr:colOff>
      <xdr:row>59</xdr:row>
      <xdr:rowOff>88900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98</xdr:row>
      <xdr:rowOff>0</xdr:rowOff>
    </xdr:from>
    <xdr:to>
      <xdr:col>17</xdr:col>
      <xdr:colOff>0</xdr:colOff>
      <xdr:row>113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104</xdr:row>
      <xdr:rowOff>0</xdr:rowOff>
    </xdr:from>
    <xdr:to>
      <xdr:col>12</xdr:col>
      <xdr:colOff>0</xdr:colOff>
      <xdr:row>118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26</xdr:row>
      <xdr:rowOff>0</xdr:rowOff>
    </xdr:from>
    <xdr:to>
      <xdr:col>11</xdr:col>
      <xdr:colOff>0</xdr:colOff>
      <xdr:row>49</xdr:row>
      <xdr:rowOff>152400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381000</xdr:colOff>
      <xdr:row>36</xdr:row>
      <xdr:rowOff>88900</xdr:rowOff>
    </xdr:from>
    <xdr:to>
      <xdr:col>16</xdr:col>
      <xdr:colOff>381000</xdr:colOff>
      <xdr:row>52</xdr:row>
      <xdr:rowOff>88900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62</xdr:row>
      <xdr:rowOff>0</xdr:rowOff>
    </xdr:from>
    <xdr:to>
      <xdr:col>14</xdr:col>
      <xdr:colOff>0</xdr:colOff>
      <xdr:row>77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14</xdr:row>
      <xdr:rowOff>0</xdr:rowOff>
    </xdr:from>
    <xdr:to>
      <xdr:col>13</xdr:col>
      <xdr:colOff>0</xdr:colOff>
      <xdr:row>40</xdr:row>
      <xdr:rowOff>25400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11</xdr:row>
      <xdr:rowOff>139700</xdr:rowOff>
    </xdr:from>
    <xdr:to>
      <xdr:col>19</xdr:col>
      <xdr:colOff>165100</xdr:colOff>
      <xdr:row>30</xdr:row>
      <xdr:rowOff>63500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165100</xdr:colOff>
      <xdr:row>33</xdr:row>
      <xdr:rowOff>165100</xdr:rowOff>
    </xdr:from>
    <xdr:to>
      <xdr:col>7</xdr:col>
      <xdr:colOff>927100</xdr:colOff>
      <xdr:row>48</xdr:row>
      <xdr:rowOff>177800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317500</xdr:colOff>
      <xdr:row>32</xdr:row>
      <xdr:rowOff>114300</xdr:rowOff>
    </xdr:from>
    <xdr:to>
      <xdr:col>18</xdr:col>
      <xdr:colOff>368300</xdr:colOff>
      <xdr:row>49</xdr:row>
      <xdr:rowOff>165100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42</xdr:row>
      <xdr:rowOff>0</xdr:rowOff>
    </xdr:from>
    <xdr:to>
      <xdr:col>17</xdr:col>
      <xdr:colOff>0</xdr:colOff>
      <xdr:row>56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596900</xdr:colOff>
      <xdr:row>18</xdr:row>
      <xdr:rowOff>63500</xdr:rowOff>
    </xdr:from>
    <xdr:to>
      <xdr:col>14</xdr:col>
      <xdr:colOff>596900</xdr:colOff>
      <xdr:row>32</xdr:row>
      <xdr:rowOff>101600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mProductTable" displayName="DimProductTable" ref="A3:I51" totalsRowShown="0">
  <tableColumns count="9">
    <tableColumn id="1" xr3:uid="{00000000-0010-0000-0000-000001000000}" name="Product_ID"/>
    <tableColumn id="2" xr3:uid="{00000000-0010-0000-0000-000002000000}" name="Brand"/>
    <tableColumn id="3" xr3:uid="{00000000-0010-0000-0000-000003000000}" name="Category"/>
    <tableColumn id="4" xr3:uid="{00000000-0010-0000-0000-000004000000}" name="SKU_Name"/>
    <tableColumn id="5" xr3:uid="{00000000-0010-0000-0000-000005000000}" name="Pack_Size"/>
    <tableColumn id="6" xr3:uid="{00000000-0010-0000-0000-000006000000}" name="Base_List_Price (£)"/>
    <tableColumn id="7" xr3:uid="{00000000-0010-0000-0000-000007000000}" name="Standard_Unit_Cost (£)"/>
    <tableColumn id="8" xr3:uid="{00000000-0010-0000-0000-000008000000}" name="Launch_Status"/>
    <tableColumn id="9" xr3:uid="{00000000-0010-0000-0000-000009000000}" name="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imCustomerTable" displayName="DimCustomerTable" ref="A3:H93" totalsRowShown="0">
  <tableColumns count="8">
    <tableColumn id="1" xr3:uid="{00000000-0010-0000-0100-000001000000}" name="Customer_ID"/>
    <tableColumn id="2" xr3:uid="{00000000-0010-0000-0100-000002000000}" name="Customer_Name"/>
    <tableColumn id="3" xr3:uid="{00000000-0010-0000-0100-000003000000}" name="Channel"/>
    <tableColumn id="4" xr3:uid="{00000000-0010-0000-0100-000004000000}" name="Region"/>
    <tableColumn id="5" xr3:uid="{00000000-0010-0000-0100-000005000000}" name="Tier"/>
    <tableColumn id="6" xr3:uid="{00000000-0010-0000-0100-000006000000}" name="Payment_Terms_Days"/>
    <tableColumn id="7" xr3:uid="{00000000-0010-0000-0100-000007000000}" name="Account_Status"/>
    <tableColumn id="8" xr3:uid="{00000000-0010-0000-0100-000008000000}" name="Sour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imDateTable" displayName="DimDateTable" ref="A3:G641" totalsRowShown="0">
  <tableColumns count="7">
    <tableColumn id="1" xr3:uid="{00000000-0010-0000-0200-000001000000}" name="Date"/>
    <tableColumn id="2" xr3:uid="{00000000-0010-0000-0200-000002000000}" name="Year"/>
    <tableColumn id="3" xr3:uid="{00000000-0010-0000-0200-000003000000}" name="Quarter"/>
    <tableColumn id="4" xr3:uid="{00000000-0010-0000-0200-000004000000}" name="Month_No"/>
    <tableColumn id="5" xr3:uid="{00000000-0010-0000-0200-000005000000}" name="Month"/>
    <tableColumn id="6" xr3:uid="{00000000-0010-0000-0200-000006000000}" name="Year_Month"/>
    <tableColumn id="7" xr3:uid="{00000000-0010-0000-0200-000007000000}" name="Weekda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actSalesTable" displayName="FactSalesTable" ref="A3:X2003" totalsRowShown="0">
  <tableColumns count="24">
    <tableColumn id="1" xr3:uid="{00000000-0010-0000-0300-000001000000}" name="Transaction_ID"/>
    <tableColumn id="2" xr3:uid="{00000000-0010-0000-0300-000002000000}" name="Date"/>
    <tableColumn id="3" xr3:uid="{00000000-0010-0000-0300-000003000000}" name="Customer_ID"/>
    <tableColumn id="4" xr3:uid="{00000000-0010-0000-0300-000004000000}" name="Product_ID"/>
    <tableColumn id="5" xr3:uid="{00000000-0010-0000-0300-000005000000}" name="Channel"/>
    <tableColumn id="6" xr3:uid="{00000000-0010-0000-0300-000006000000}" name="Region"/>
    <tableColumn id="7" xr3:uid="{00000000-0010-0000-0300-000007000000}" name="Customer_Tier"/>
    <tableColumn id="8" xr3:uid="{00000000-0010-0000-0300-000008000000}" name="Units"/>
    <tableColumn id="9" xr3:uid="{00000000-0010-0000-0300-000009000000}" name="List_Price"/>
    <tableColumn id="10" xr3:uid="{00000000-0010-0000-0300-00000A000000}" name="Gross_Sales"/>
    <tableColumn id="11" xr3:uid="{00000000-0010-0000-0300-00000B000000}" name="Discount_Pct"/>
    <tableColumn id="12" xr3:uid="{00000000-0010-0000-0300-00000C000000}" name="Discount_Value"/>
    <tableColumn id="13" xr3:uid="{00000000-0010-0000-0300-00000D000000}" name="Net_Revenue"/>
    <tableColumn id="14" xr3:uid="{00000000-0010-0000-0300-00000E000000}" name="Unit_COGS"/>
    <tableColumn id="15" xr3:uid="{00000000-0010-0000-0300-00000F000000}" name="COGS"/>
    <tableColumn id="16" xr3:uid="{00000000-0010-0000-0300-000010000000}" name="Gross_Profit"/>
    <tableColumn id="17" xr3:uid="{00000000-0010-0000-0300-000011000000}" name="GP_Pct"/>
    <tableColumn id="18" xr3:uid="{00000000-0010-0000-0300-000012000000}" name="Freight_Rate"/>
    <tableColumn id="19" xr3:uid="{00000000-0010-0000-0300-000013000000}" name="Freight"/>
    <tableColumn id="20" xr3:uid="{00000000-0010-0000-0300-000014000000}" name="Promo_Spend"/>
    <tableColumn id="21" xr3:uid="{00000000-0010-0000-0300-000015000000}" name="Contribution_Profit"/>
    <tableColumn id="22" xr3:uid="{00000000-0010-0000-0300-000016000000}" name="Contribution_Margin"/>
    <tableColumn id="23" xr3:uid="{00000000-0010-0000-0300-000017000000}" name="Promo_Flag"/>
    <tableColumn id="24" xr3:uid="{00000000-0010-0000-0300-000018000000}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8"/>
  <sheetViews>
    <sheetView workbookViewId="0">
      <selection sqref="A1:J1"/>
    </sheetView>
  </sheetViews>
  <sheetFormatPr baseColWidth="10" defaultColWidth="8.83203125" defaultRowHeight="15"/>
  <cols>
    <col min="1" max="1" width="24" customWidth="1"/>
    <col min="2" max="2" width="76" customWidth="1"/>
  </cols>
  <sheetData>
    <row r="1" spans="1:10" ht="37.25" customHeight="1">
      <c r="A1" s="61" t="s">
        <v>0</v>
      </c>
      <c r="B1" s="61"/>
      <c r="C1" s="61"/>
      <c r="D1" s="61"/>
      <c r="E1" s="61"/>
      <c r="F1" s="61"/>
      <c r="G1" s="61"/>
      <c r="H1" s="61"/>
      <c r="I1" s="61"/>
      <c r="J1" s="61"/>
    </row>
    <row r="3" spans="1:10">
      <c r="A3" s="62" t="s">
        <v>1</v>
      </c>
      <c r="B3" s="62"/>
      <c r="C3" s="62"/>
      <c r="D3" s="62"/>
      <c r="E3" s="62"/>
      <c r="F3" s="62"/>
      <c r="G3" s="62"/>
      <c r="H3" s="62"/>
      <c r="I3" s="62"/>
      <c r="J3" s="62"/>
    </row>
    <row r="5" spans="1:10" ht="26.75" customHeight="1">
      <c r="A5" s="63" t="s">
        <v>2</v>
      </c>
      <c r="B5" s="63"/>
      <c r="C5" s="63"/>
      <c r="D5" s="63"/>
      <c r="E5" s="63"/>
      <c r="F5" s="63"/>
      <c r="G5" s="63"/>
      <c r="H5" s="63"/>
      <c r="I5" s="63"/>
      <c r="J5" s="63"/>
    </row>
    <row r="6" spans="1:10">
      <c r="A6" s="64" t="s">
        <v>3</v>
      </c>
      <c r="B6" s="64"/>
      <c r="C6" s="64"/>
      <c r="D6" s="64"/>
      <c r="E6" s="64"/>
      <c r="F6" s="64"/>
      <c r="G6" s="64"/>
      <c r="H6" s="64"/>
      <c r="I6" s="64"/>
      <c r="J6" s="64"/>
    </row>
    <row r="7" spans="1:10">
      <c r="A7" s="64"/>
      <c r="B7" s="64"/>
      <c r="C7" s="64"/>
      <c r="D7" s="64"/>
      <c r="E7" s="64"/>
      <c r="F7" s="64"/>
      <c r="G7" s="64"/>
      <c r="H7" s="64"/>
      <c r="I7" s="64"/>
      <c r="J7" s="64"/>
    </row>
    <row r="8" spans="1:10">
      <c r="A8" s="64"/>
      <c r="B8" s="64"/>
      <c r="C8" s="64"/>
      <c r="D8" s="64"/>
      <c r="E8" s="64"/>
      <c r="F8" s="64"/>
      <c r="G8" s="64"/>
      <c r="H8" s="64"/>
      <c r="I8" s="64"/>
      <c r="J8" s="64"/>
    </row>
    <row r="9" spans="1:10">
      <c r="A9" s="64"/>
      <c r="B9" s="64"/>
      <c r="C9" s="64"/>
      <c r="D9" s="64"/>
      <c r="E9" s="64"/>
      <c r="F9" s="64"/>
      <c r="G9" s="64"/>
      <c r="H9" s="64"/>
      <c r="I9" s="64"/>
      <c r="J9" s="64"/>
    </row>
    <row r="10" spans="1:10">
      <c r="A10" s="64"/>
      <c r="B10" s="64"/>
      <c r="C10" s="64"/>
      <c r="D10" s="64"/>
      <c r="E10" s="64"/>
      <c r="F10" s="64"/>
      <c r="G10" s="64"/>
      <c r="H10" s="64"/>
      <c r="I10" s="64"/>
      <c r="J10" s="64"/>
    </row>
    <row r="12" spans="1:10" ht="26.75" customHeight="1">
      <c r="A12" s="63" t="s">
        <v>4</v>
      </c>
      <c r="B12" s="63"/>
      <c r="C12" s="63"/>
      <c r="D12" s="63"/>
      <c r="E12" s="63"/>
      <c r="F12" s="63"/>
      <c r="G12" s="63"/>
      <c r="H12" s="63"/>
      <c r="I12" s="63"/>
      <c r="J12" s="63"/>
    </row>
    <row r="13" spans="1:10" ht="16">
      <c r="A13" s="2" t="s">
        <v>5</v>
      </c>
      <c r="B13" s="1" t="s">
        <v>6</v>
      </c>
    </row>
    <row r="14" spans="1:10" ht="16">
      <c r="A14" s="2" t="s">
        <v>7</v>
      </c>
      <c r="B14" s="1" t="s">
        <v>8</v>
      </c>
    </row>
    <row r="15" spans="1:10" ht="16">
      <c r="A15" s="2" t="s">
        <v>9</v>
      </c>
      <c r="B15" s="1" t="s">
        <v>10</v>
      </c>
    </row>
    <row r="16" spans="1:10" ht="16">
      <c r="A16" s="2" t="s">
        <v>11</v>
      </c>
      <c r="B16" s="1" t="s">
        <v>12</v>
      </c>
    </row>
    <row r="17" spans="1:10" ht="16">
      <c r="A17" s="2" t="s">
        <v>13</v>
      </c>
      <c r="B17" s="1" t="s">
        <v>14</v>
      </c>
    </row>
    <row r="18" spans="1:10" ht="16">
      <c r="A18" s="2" t="s">
        <v>15</v>
      </c>
      <c r="B18" s="1" t="s">
        <v>16</v>
      </c>
    </row>
    <row r="19" spans="1:10" ht="16">
      <c r="A19" s="2" t="s">
        <v>17</v>
      </c>
      <c r="B19" s="1" t="s">
        <v>18</v>
      </c>
    </row>
    <row r="20" spans="1:10" ht="16">
      <c r="A20" s="2" t="s">
        <v>19</v>
      </c>
      <c r="B20" s="1" t="s">
        <v>20</v>
      </c>
    </row>
    <row r="21" spans="1:10" ht="16">
      <c r="A21" s="2" t="s">
        <v>21</v>
      </c>
      <c r="B21" s="1" t="s">
        <v>22</v>
      </c>
    </row>
    <row r="23" spans="1:10" ht="26.75" customHeight="1">
      <c r="A23" s="63" t="s">
        <v>23</v>
      </c>
      <c r="B23" s="63"/>
      <c r="C23" s="63"/>
      <c r="D23" s="63"/>
      <c r="E23" s="63"/>
      <c r="F23" s="63"/>
      <c r="G23" s="63"/>
      <c r="H23" s="63"/>
      <c r="I23" s="63"/>
      <c r="J23" s="63"/>
    </row>
    <row r="24" spans="1:10">
      <c r="A24" s="65" t="s">
        <v>24</v>
      </c>
      <c r="B24" s="65"/>
      <c r="C24" s="65"/>
      <c r="D24" s="65"/>
      <c r="E24" s="65"/>
      <c r="F24" s="65"/>
      <c r="G24" s="65"/>
      <c r="H24" s="65"/>
      <c r="I24" s="65"/>
      <c r="J24" s="65"/>
    </row>
    <row r="25" spans="1:10">
      <c r="A25" s="65"/>
      <c r="B25" s="65"/>
      <c r="C25" s="65"/>
      <c r="D25" s="65"/>
      <c r="E25" s="65"/>
      <c r="F25" s="65"/>
      <c r="G25" s="65"/>
      <c r="H25" s="65"/>
      <c r="I25" s="65"/>
      <c r="J25" s="65"/>
    </row>
    <row r="26" spans="1:10">
      <c r="A26" s="65"/>
      <c r="B26" s="65"/>
      <c r="C26" s="65"/>
      <c r="D26" s="65"/>
      <c r="E26" s="65"/>
      <c r="F26" s="65"/>
      <c r="G26" s="65"/>
      <c r="H26" s="65"/>
      <c r="I26" s="65"/>
      <c r="J26" s="65"/>
    </row>
    <row r="27" spans="1:10">
      <c r="A27" s="65"/>
      <c r="B27" s="65"/>
      <c r="C27" s="65"/>
      <c r="D27" s="65"/>
      <c r="E27" s="65"/>
      <c r="F27" s="65"/>
      <c r="G27" s="65"/>
      <c r="H27" s="65"/>
      <c r="I27" s="65"/>
      <c r="J27" s="65"/>
    </row>
    <row r="28" spans="1:10">
      <c r="A28" s="65"/>
      <c r="B28" s="65"/>
      <c r="C28" s="65"/>
      <c r="D28" s="65"/>
      <c r="E28" s="65"/>
      <c r="F28" s="65"/>
      <c r="G28" s="65"/>
      <c r="H28" s="65"/>
      <c r="I28" s="65"/>
      <c r="J28" s="65"/>
    </row>
    <row r="40" spans="1:10" ht="26.75" customHeight="1">
      <c r="A40" s="66" t="s">
        <v>25</v>
      </c>
      <c r="B40" s="66"/>
      <c r="C40" s="66"/>
      <c r="D40" s="66"/>
      <c r="E40" s="66"/>
      <c r="F40" s="66"/>
      <c r="G40" s="66"/>
      <c r="H40" s="66"/>
      <c r="I40" s="66"/>
      <c r="J40" s="66"/>
    </row>
    <row r="41" spans="1:10">
      <c r="A41" s="67" t="s">
        <v>26</v>
      </c>
      <c r="B41" s="67"/>
      <c r="C41" s="67"/>
      <c r="D41" s="67"/>
      <c r="E41" s="67"/>
      <c r="F41" s="67"/>
      <c r="G41" s="67"/>
      <c r="H41" s="67"/>
      <c r="I41" s="67"/>
      <c r="J41" s="67"/>
    </row>
    <row r="42" spans="1:10">
      <c r="A42" s="67"/>
      <c r="B42" s="67"/>
      <c r="C42" s="67"/>
      <c r="D42" s="67"/>
      <c r="E42" s="67"/>
      <c r="F42" s="67"/>
      <c r="G42" s="67"/>
      <c r="H42" s="67"/>
      <c r="I42" s="67"/>
      <c r="J42" s="67"/>
    </row>
    <row r="43" spans="1:10">
      <c r="A43" s="67"/>
      <c r="B43" s="67"/>
      <c r="C43" s="67"/>
      <c r="D43" s="67"/>
      <c r="E43" s="67"/>
      <c r="F43" s="67"/>
      <c r="G43" s="67"/>
      <c r="H43" s="67"/>
      <c r="I43" s="67"/>
      <c r="J43" s="67"/>
    </row>
    <row r="44" spans="1:10">
      <c r="A44" s="67"/>
      <c r="B44" s="67"/>
      <c r="C44" s="67"/>
      <c r="D44" s="67"/>
      <c r="E44" s="67"/>
      <c r="F44" s="67"/>
      <c r="G44" s="67"/>
      <c r="H44" s="67"/>
      <c r="I44" s="67"/>
      <c r="J44" s="67"/>
    </row>
    <row r="45" spans="1:10">
      <c r="A45" s="67"/>
      <c r="B45" s="67"/>
      <c r="C45" s="67"/>
      <c r="D45" s="67"/>
      <c r="E45" s="67"/>
      <c r="F45" s="67"/>
      <c r="G45" s="67"/>
      <c r="H45" s="67"/>
      <c r="I45" s="67"/>
      <c r="J45" s="67"/>
    </row>
    <row r="46" spans="1:10">
      <c r="A46" s="67"/>
      <c r="B46" s="67"/>
      <c r="C46" s="67"/>
      <c r="D46" s="67"/>
      <c r="E46" s="67"/>
      <c r="F46" s="67"/>
      <c r="G46" s="67"/>
      <c r="H46" s="67"/>
      <c r="I46" s="67"/>
      <c r="J46" s="67"/>
    </row>
    <row r="47" spans="1:10">
      <c r="A47" s="67"/>
      <c r="B47" s="67"/>
      <c r="C47" s="67"/>
      <c r="D47" s="67"/>
      <c r="E47" s="67"/>
      <c r="F47" s="67"/>
      <c r="G47" s="67"/>
      <c r="H47" s="67"/>
      <c r="I47" s="67"/>
      <c r="J47" s="67"/>
    </row>
    <row r="48" spans="1:10">
      <c r="A48" s="67"/>
      <c r="B48" s="67"/>
      <c r="C48" s="67"/>
      <c r="D48" s="67"/>
      <c r="E48" s="67"/>
      <c r="F48" s="67"/>
      <c r="G48" s="67"/>
      <c r="H48" s="67"/>
      <c r="I48" s="67"/>
      <c r="J48" s="67"/>
    </row>
    <row r="50" spans="1:10" ht="26.75" customHeight="1">
      <c r="A50" s="68" t="s">
        <v>27</v>
      </c>
      <c r="B50" s="68"/>
      <c r="C50" s="68"/>
      <c r="D50" s="68"/>
      <c r="E50" s="68"/>
      <c r="F50" s="68"/>
      <c r="G50" s="68"/>
      <c r="H50" s="68"/>
      <c r="I50" s="68"/>
      <c r="J50" s="68"/>
    </row>
    <row r="51" spans="1:10">
      <c r="A51" s="69" t="s">
        <v>28</v>
      </c>
      <c r="B51" s="69"/>
      <c r="C51" s="69"/>
      <c r="D51" s="69"/>
      <c r="E51" s="69"/>
      <c r="F51" s="69"/>
      <c r="G51" s="69"/>
      <c r="H51" s="69"/>
      <c r="I51" s="69"/>
      <c r="J51" s="69"/>
    </row>
    <row r="52" spans="1:10">
      <c r="A52" s="69"/>
      <c r="B52" s="69"/>
      <c r="C52" s="69"/>
      <c r="D52" s="69"/>
      <c r="E52" s="69"/>
      <c r="F52" s="69"/>
      <c r="G52" s="69"/>
      <c r="H52" s="69"/>
      <c r="I52" s="69"/>
      <c r="J52" s="69"/>
    </row>
    <row r="53" spans="1:10">
      <c r="A53" s="69"/>
      <c r="B53" s="69"/>
      <c r="C53" s="69"/>
      <c r="D53" s="69"/>
      <c r="E53" s="69"/>
      <c r="F53" s="69"/>
      <c r="G53" s="69"/>
      <c r="H53" s="69"/>
      <c r="I53" s="69"/>
      <c r="J53" s="69"/>
    </row>
    <row r="54" spans="1:10">
      <c r="A54" s="69"/>
      <c r="B54" s="69"/>
      <c r="C54" s="69"/>
      <c r="D54" s="69"/>
      <c r="E54" s="69"/>
      <c r="F54" s="69"/>
      <c r="G54" s="69"/>
      <c r="H54" s="69"/>
      <c r="I54" s="69"/>
      <c r="J54" s="69"/>
    </row>
    <row r="55" spans="1:10">
      <c r="A55" s="69"/>
      <c r="B55" s="69"/>
      <c r="C55" s="69"/>
      <c r="D55" s="69"/>
      <c r="E55" s="69"/>
      <c r="F55" s="69"/>
      <c r="G55" s="69"/>
      <c r="H55" s="69"/>
      <c r="I55" s="69"/>
      <c r="J55" s="69"/>
    </row>
    <row r="56" spans="1:10">
      <c r="A56" s="69"/>
      <c r="B56" s="69"/>
      <c r="C56" s="69"/>
      <c r="D56" s="69"/>
      <c r="E56" s="69"/>
      <c r="F56" s="69"/>
      <c r="G56" s="69"/>
      <c r="H56" s="69"/>
      <c r="I56" s="69"/>
      <c r="J56" s="69"/>
    </row>
    <row r="57" spans="1:10">
      <c r="A57" s="69"/>
      <c r="B57" s="69"/>
      <c r="C57" s="69"/>
      <c r="D57" s="69"/>
      <c r="E57" s="69"/>
      <c r="F57" s="69"/>
      <c r="G57" s="69"/>
      <c r="H57" s="69"/>
      <c r="I57" s="69"/>
      <c r="J57" s="69"/>
    </row>
    <row r="58" spans="1:10">
      <c r="A58" s="69"/>
      <c r="B58" s="69"/>
      <c r="C58" s="69"/>
      <c r="D58" s="69"/>
      <c r="E58" s="69"/>
      <c r="F58" s="69"/>
      <c r="G58" s="69"/>
      <c r="H58" s="69"/>
      <c r="I58" s="69"/>
      <c r="J58" s="69"/>
    </row>
    <row r="60" spans="1:10" ht="28" customHeight="1">
      <c r="A60" s="70" t="s">
        <v>29</v>
      </c>
      <c r="B60" s="70"/>
      <c r="C60" s="70"/>
      <c r="D60" s="70"/>
      <c r="E60" s="70"/>
      <c r="F60" s="70"/>
      <c r="G60" s="70"/>
      <c r="H60" s="70"/>
      <c r="I60" s="70"/>
      <c r="J60" s="70"/>
    </row>
    <row r="61" spans="1:10">
      <c r="A61" s="71" t="s">
        <v>30</v>
      </c>
      <c r="B61" s="71"/>
      <c r="C61" s="71"/>
      <c r="D61" s="71"/>
      <c r="E61" s="71"/>
      <c r="F61" s="71"/>
      <c r="G61" s="71"/>
      <c r="H61" s="71"/>
      <c r="I61" s="71"/>
      <c r="J61" s="71"/>
    </row>
    <row r="62" spans="1:10">
      <c r="A62" s="71"/>
      <c r="B62" s="71"/>
      <c r="C62" s="71"/>
      <c r="D62" s="71"/>
      <c r="E62" s="71"/>
      <c r="F62" s="71"/>
      <c r="G62" s="71"/>
      <c r="H62" s="71"/>
      <c r="I62" s="71"/>
      <c r="J62" s="71"/>
    </row>
    <row r="63" spans="1:10">
      <c r="A63" s="71"/>
      <c r="B63" s="71"/>
      <c r="C63" s="71"/>
      <c r="D63" s="71"/>
      <c r="E63" s="71"/>
      <c r="F63" s="71"/>
      <c r="G63" s="71"/>
      <c r="H63" s="71"/>
      <c r="I63" s="71"/>
      <c r="J63" s="71"/>
    </row>
    <row r="64" spans="1:10">
      <c r="A64" s="71"/>
      <c r="B64" s="71"/>
      <c r="C64" s="71"/>
      <c r="D64" s="71"/>
      <c r="E64" s="71"/>
      <c r="F64" s="71"/>
      <c r="G64" s="71"/>
      <c r="H64" s="71"/>
      <c r="I64" s="71"/>
      <c r="J64" s="71"/>
    </row>
    <row r="65" spans="1:10">
      <c r="A65" s="71"/>
      <c r="B65" s="71"/>
      <c r="C65" s="71"/>
      <c r="D65" s="71"/>
      <c r="E65" s="71"/>
      <c r="F65" s="71"/>
      <c r="G65" s="71"/>
      <c r="H65" s="71"/>
      <c r="I65" s="71"/>
      <c r="J65" s="71"/>
    </row>
    <row r="66" spans="1:10">
      <c r="A66" s="71"/>
      <c r="B66" s="71"/>
      <c r="C66" s="71"/>
      <c r="D66" s="71"/>
      <c r="E66" s="71"/>
      <c r="F66" s="71"/>
      <c r="G66" s="71"/>
      <c r="H66" s="71"/>
      <c r="I66" s="71"/>
      <c r="J66" s="71"/>
    </row>
    <row r="67" spans="1:10">
      <c r="A67" s="71"/>
      <c r="B67" s="71"/>
      <c r="C67" s="71"/>
      <c r="D67" s="71"/>
      <c r="E67" s="71"/>
      <c r="F67" s="71"/>
      <c r="G67" s="71"/>
      <c r="H67" s="71"/>
      <c r="I67" s="71"/>
      <c r="J67" s="71"/>
    </row>
    <row r="68" spans="1:10">
      <c r="A68" s="71"/>
      <c r="B68" s="71"/>
      <c r="C68" s="71"/>
      <c r="D68" s="71"/>
      <c r="E68" s="71"/>
      <c r="F68" s="71"/>
      <c r="G68" s="71"/>
      <c r="H68" s="71"/>
      <c r="I68" s="71"/>
      <c r="J68" s="71"/>
    </row>
  </sheetData>
  <mergeCells count="13">
    <mergeCell ref="A51:J58"/>
    <mergeCell ref="A60:J60"/>
    <mergeCell ref="A61:J68"/>
    <mergeCell ref="A23:J23"/>
    <mergeCell ref="A24:J28"/>
    <mergeCell ref="A40:J40"/>
    <mergeCell ref="A41:J48"/>
    <mergeCell ref="A50:J50"/>
    <mergeCell ref="A1:J1"/>
    <mergeCell ref="A3:J3"/>
    <mergeCell ref="A5:J5"/>
    <mergeCell ref="A6:J10"/>
    <mergeCell ref="A12:J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5"/>
  <sheetViews>
    <sheetView workbookViewId="0">
      <selection sqref="A1:F1"/>
    </sheetView>
  </sheetViews>
  <sheetFormatPr baseColWidth="10" defaultColWidth="8.83203125" defaultRowHeight="15"/>
  <cols>
    <col min="1" max="1" width="30" customWidth="1"/>
    <col min="2" max="4" width="24" customWidth="1"/>
  </cols>
  <sheetData>
    <row r="1" spans="1:6" ht="37.25" customHeight="1">
      <c r="A1" s="61" t="s">
        <v>31</v>
      </c>
      <c r="B1" s="61"/>
      <c r="C1" s="61"/>
      <c r="D1" s="61"/>
      <c r="E1" s="61"/>
      <c r="F1" s="61"/>
    </row>
    <row r="3" spans="1:6" ht="16">
      <c r="A3" s="3" t="s">
        <v>32</v>
      </c>
      <c r="B3" s="3" t="s">
        <v>33</v>
      </c>
      <c r="C3" s="3" t="s">
        <v>34</v>
      </c>
      <c r="D3" s="3" t="s">
        <v>35</v>
      </c>
    </row>
    <row r="4" spans="1:6">
      <c r="A4" s="4" t="s">
        <v>36</v>
      </c>
      <c r="B4" s="4" t="s">
        <v>37</v>
      </c>
      <c r="C4" s="5">
        <v>1.7999999999999999E-2</v>
      </c>
      <c r="D4" s="4" t="s">
        <v>38</v>
      </c>
    </row>
    <row r="5" spans="1:6">
      <c r="A5" s="4" t="s">
        <v>39</v>
      </c>
      <c r="B5" s="4" t="s">
        <v>40</v>
      </c>
      <c r="C5" s="5">
        <v>2.1000000000000001E-2</v>
      </c>
      <c r="D5" s="4" t="s">
        <v>38</v>
      </c>
    </row>
    <row r="6" spans="1:6">
      <c r="A6" s="4" t="s">
        <v>41</v>
      </c>
      <c r="B6" s="4" t="s">
        <v>42</v>
      </c>
      <c r="C6" s="5">
        <v>2.5999999999999999E-2</v>
      </c>
      <c r="D6" s="4" t="s">
        <v>38</v>
      </c>
    </row>
    <row r="7" spans="1:6">
      <c r="A7" s="4" t="s">
        <v>43</v>
      </c>
      <c r="B7" s="4" t="s">
        <v>44</v>
      </c>
      <c r="C7" s="5">
        <v>4.4999999999999998E-2</v>
      </c>
      <c r="D7" s="4" t="s">
        <v>38</v>
      </c>
    </row>
    <row r="8" spans="1:6">
      <c r="A8" s="4" t="s">
        <v>45</v>
      </c>
      <c r="B8" s="4" t="s">
        <v>46</v>
      </c>
      <c r="C8" s="5">
        <v>1.4999999999999999E-2</v>
      </c>
      <c r="D8" s="4" t="s">
        <v>38</v>
      </c>
    </row>
    <row r="9" spans="1:6">
      <c r="A9" s="4" t="s">
        <v>47</v>
      </c>
      <c r="B9" s="4" t="s">
        <v>48</v>
      </c>
      <c r="C9" s="5">
        <v>2.3E-2</v>
      </c>
      <c r="D9" s="4" t="s">
        <v>38</v>
      </c>
    </row>
    <row r="12" spans="1:6" ht="16">
      <c r="A12" s="3" t="s">
        <v>49</v>
      </c>
      <c r="B12" s="3" t="s">
        <v>50</v>
      </c>
    </row>
    <row r="13" spans="1:6">
      <c r="A13" t="s">
        <v>51</v>
      </c>
      <c r="B13" s="6">
        <v>3.5000000000000003E-2</v>
      </c>
    </row>
    <row r="14" spans="1:6">
      <c r="A14" t="s">
        <v>52</v>
      </c>
      <c r="B14" s="6">
        <v>4.4999999999999998E-2</v>
      </c>
    </row>
    <row r="15" spans="1:6">
      <c r="A15" t="s">
        <v>53</v>
      </c>
      <c r="B15" s="6">
        <v>2.5000000000000001E-2</v>
      </c>
    </row>
    <row r="16" spans="1:6">
      <c r="A16" t="s">
        <v>54</v>
      </c>
      <c r="B16" s="6">
        <v>3.5000000000000003E-2</v>
      </c>
    </row>
    <row r="17" spans="1:4">
      <c r="A17" t="s">
        <v>55</v>
      </c>
      <c r="B17" s="4">
        <v>2000</v>
      </c>
    </row>
    <row r="21" spans="1:4" ht="26.75" customHeight="1">
      <c r="A21" s="66" t="s">
        <v>56</v>
      </c>
      <c r="B21" s="66"/>
      <c r="C21" s="66"/>
      <c r="D21" s="66"/>
    </row>
    <row r="22" spans="1:4" ht="16">
      <c r="A22" s="21" t="s">
        <v>32</v>
      </c>
      <c r="B22" s="21" t="s">
        <v>57</v>
      </c>
      <c r="C22" s="21" t="s">
        <v>35</v>
      </c>
    </row>
    <row r="23" spans="1:4">
      <c r="A23" s="4" t="s">
        <v>36</v>
      </c>
      <c r="B23" s="5">
        <v>0.12</v>
      </c>
      <c r="C23" s="4" t="s">
        <v>58</v>
      </c>
    </row>
    <row r="24" spans="1:4">
      <c r="A24" s="4" t="s">
        <v>39</v>
      </c>
      <c r="B24" s="5">
        <v>0.1</v>
      </c>
      <c r="C24" s="4" t="s">
        <v>58</v>
      </c>
    </row>
    <row r="25" spans="1:4">
      <c r="A25" s="4" t="s">
        <v>41</v>
      </c>
      <c r="B25" s="5">
        <v>0.14000000000000001</v>
      </c>
      <c r="C25" s="4" t="s">
        <v>58</v>
      </c>
    </row>
    <row r="26" spans="1:4">
      <c r="A26" s="4" t="s">
        <v>43</v>
      </c>
      <c r="B26" s="5">
        <v>0.05</v>
      </c>
      <c r="C26" s="4" t="s">
        <v>58</v>
      </c>
    </row>
    <row r="27" spans="1:4">
      <c r="A27" s="4" t="s">
        <v>45</v>
      </c>
      <c r="B27" s="5">
        <v>0.16</v>
      </c>
      <c r="C27" s="4" t="s">
        <v>58</v>
      </c>
    </row>
    <row r="28" spans="1:4">
      <c r="A28" s="4" t="s">
        <v>47</v>
      </c>
      <c r="B28" s="5">
        <v>0.09</v>
      </c>
      <c r="C28" s="4" t="s">
        <v>58</v>
      </c>
    </row>
    <row r="30" spans="1:4" ht="26.75" customHeight="1">
      <c r="A30" s="66" t="s">
        <v>59</v>
      </c>
      <c r="B30" s="66"/>
      <c r="C30" s="66"/>
      <c r="D30" s="66"/>
    </row>
    <row r="31" spans="1:4">
      <c r="A31" s="19" t="s">
        <v>60</v>
      </c>
      <c r="B31" s="22">
        <v>0.02</v>
      </c>
    </row>
    <row r="32" spans="1:4">
      <c r="A32" s="19" t="s">
        <v>61</v>
      </c>
      <c r="B32" s="22">
        <v>0.01</v>
      </c>
    </row>
    <row r="33" spans="1:2">
      <c r="A33" s="19" t="s">
        <v>62</v>
      </c>
      <c r="B33" s="22">
        <v>0</v>
      </c>
    </row>
    <row r="34" spans="1:2">
      <c r="A34" s="19" t="s">
        <v>63</v>
      </c>
      <c r="B34" s="22">
        <v>0.02</v>
      </c>
    </row>
    <row r="35" spans="1:2">
      <c r="A35" s="19" t="s">
        <v>64</v>
      </c>
      <c r="B35" s="22">
        <v>0.7</v>
      </c>
    </row>
  </sheetData>
  <mergeCells count="3">
    <mergeCell ref="A1:F1"/>
    <mergeCell ref="A21:D21"/>
    <mergeCell ref="A30:D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>
      <selection sqref="A1:H1"/>
    </sheetView>
  </sheetViews>
  <sheetFormatPr baseColWidth="10" defaultColWidth="8.83203125" defaultRowHeight="15"/>
  <cols>
    <col min="1" max="2" width="18" customWidth="1"/>
    <col min="3" max="3" width="16" customWidth="1"/>
    <col min="4" max="4" width="20" customWidth="1"/>
    <col min="5" max="5" width="24" customWidth="1"/>
    <col min="6" max="6" width="12" customWidth="1"/>
    <col min="7" max="8" width="28" customWidth="1"/>
  </cols>
  <sheetData>
    <row r="1" spans="1:8" ht="37.25" customHeight="1">
      <c r="A1" s="61" t="s">
        <v>65</v>
      </c>
      <c r="B1" s="61"/>
      <c r="C1" s="61"/>
      <c r="D1" s="61"/>
      <c r="E1" s="61"/>
      <c r="F1" s="61"/>
      <c r="G1" s="61"/>
      <c r="H1" s="61"/>
    </row>
    <row r="3" spans="1:8" ht="26.75" customHeight="1">
      <c r="A3" s="63" t="s">
        <v>66</v>
      </c>
      <c r="B3" s="63"/>
      <c r="C3" s="63"/>
      <c r="D3" s="63"/>
      <c r="E3" s="63"/>
      <c r="F3" s="63"/>
      <c r="G3" s="63"/>
      <c r="H3" s="63"/>
    </row>
    <row r="4" spans="1:8" ht="16">
      <c r="A4" s="3" t="s">
        <v>67</v>
      </c>
      <c r="B4" s="3" t="s">
        <v>68</v>
      </c>
      <c r="C4" s="3" t="s">
        <v>69</v>
      </c>
      <c r="D4" s="3" t="s">
        <v>70</v>
      </c>
      <c r="E4" s="3" t="s">
        <v>71</v>
      </c>
      <c r="F4" s="3" t="s">
        <v>72</v>
      </c>
      <c r="G4" s="3" t="s">
        <v>73</v>
      </c>
      <c r="H4" s="3" t="s">
        <v>35</v>
      </c>
    </row>
    <row r="5" spans="1:8" ht="16">
      <c r="A5" s="1" t="s">
        <v>74</v>
      </c>
      <c r="B5" s="1" t="s">
        <v>75</v>
      </c>
      <c r="C5" s="1" t="s">
        <v>76</v>
      </c>
      <c r="D5" s="1" t="s">
        <v>77</v>
      </c>
      <c r="E5" s="1" t="s">
        <v>78</v>
      </c>
      <c r="F5" s="1">
        <v>638</v>
      </c>
      <c r="G5" s="1" t="s">
        <v>79</v>
      </c>
      <c r="H5" s="1" t="s">
        <v>80</v>
      </c>
    </row>
    <row r="6" spans="1:8" ht="16">
      <c r="A6" s="1" t="s">
        <v>81</v>
      </c>
      <c r="B6" s="1" t="s">
        <v>82</v>
      </c>
      <c r="C6" s="1" t="s">
        <v>76</v>
      </c>
      <c r="D6" s="1" t="s">
        <v>83</v>
      </c>
      <c r="E6" s="1" t="s">
        <v>84</v>
      </c>
      <c r="F6" s="1">
        <v>48</v>
      </c>
      <c r="G6" s="1" t="s">
        <v>85</v>
      </c>
      <c r="H6" s="1" t="s">
        <v>80</v>
      </c>
    </row>
    <row r="7" spans="1:8" ht="32">
      <c r="A7" s="1" t="s">
        <v>86</v>
      </c>
      <c r="B7" s="1" t="s">
        <v>87</v>
      </c>
      <c r="C7" s="1" t="s">
        <v>76</v>
      </c>
      <c r="D7" s="1" t="s">
        <v>88</v>
      </c>
      <c r="E7" s="1" t="s">
        <v>89</v>
      </c>
      <c r="F7" s="1">
        <v>90</v>
      </c>
      <c r="G7" s="1" t="s">
        <v>90</v>
      </c>
      <c r="H7" s="1" t="s">
        <v>80</v>
      </c>
    </row>
    <row r="8" spans="1:8" ht="16">
      <c r="A8" s="1" t="s">
        <v>91</v>
      </c>
      <c r="B8" s="1" t="s">
        <v>92</v>
      </c>
      <c r="C8" s="1" t="s">
        <v>93</v>
      </c>
      <c r="D8" s="1" t="s">
        <v>94</v>
      </c>
      <c r="E8" s="1" t="s">
        <v>95</v>
      </c>
      <c r="F8" s="1">
        <v>2000</v>
      </c>
      <c r="G8" s="1" t="s">
        <v>96</v>
      </c>
      <c r="H8" s="1" t="s">
        <v>97</v>
      </c>
    </row>
  </sheetData>
  <mergeCells count="2">
    <mergeCell ref="A1:H1"/>
    <mergeCell ref="A3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1"/>
  <sheetViews>
    <sheetView workbookViewId="0">
      <selection sqref="A1:I1"/>
    </sheetView>
  </sheetViews>
  <sheetFormatPr baseColWidth="10" defaultColWidth="8.83203125" defaultRowHeight="15"/>
  <cols>
    <col min="1" max="1" width="12" customWidth="1"/>
    <col min="2" max="3" width="16" customWidth="1"/>
    <col min="4" max="4" width="34" customWidth="1"/>
    <col min="5" max="5" width="15" customWidth="1"/>
    <col min="6" max="6" width="18" customWidth="1"/>
    <col min="7" max="7" width="20" customWidth="1"/>
    <col min="8" max="8" width="15" customWidth="1"/>
    <col min="9" max="9" width="30" customWidth="1"/>
  </cols>
  <sheetData>
    <row r="1" spans="1:9" ht="37.25" customHeight="1">
      <c r="A1" s="61" t="s">
        <v>98</v>
      </c>
      <c r="B1" s="61"/>
      <c r="C1" s="61"/>
      <c r="D1" s="61"/>
      <c r="E1" s="61"/>
      <c r="F1" s="61"/>
      <c r="G1" s="61"/>
      <c r="H1" s="61"/>
      <c r="I1" s="61"/>
    </row>
    <row r="3" spans="1:9" ht="32">
      <c r="A3" s="3" t="s">
        <v>82</v>
      </c>
      <c r="B3" s="3" t="s">
        <v>99</v>
      </c>
      <c r="C3" s="3" t="s">
        <v>100</v>
      </c>
      <c r="D3" s="3" t="s">
        <v>101</v>
      </c>
      <c r="E3" s="3" t="s">
        <v>102</v>
      </c>
      <c r="F3" s="3" t="s">
        <v>103</v>
      </c>
      <c r="G3" s="3" t="s">
        <v>104</v>
      </c>
      <c r="H3" s="3" t="s">
        <v>105</v>
      </c>
      <c r="I3" s="3" t="s">
        <v>35</v>
      </c>
    </row>
    <row r="4" spans="1:9">
      <c r="A4" s="4" t="s">
        <v>106</v>
      </c>
      <c r="B4" s="4" t="s">
        <v>107</v>
      </c>
      <c r="C4" s="4" t="s">
        <v>108</v>
      </c>
      <c r="D4" s="4" t="s">
        <v>109</v>
      </c>
      <c r="E4" s="4" t="s">
        <v>110</v>
      </c>
      <c r="F4" s="7">
        <v>10.5</v>
      </c>
      <c r="G4" s="7">
        <v>5.55</v>
      </c>
      <c r="H4" s="4" t="s">
        <v>111</v>
      </c>
      <c r="I4" s="4" t="s">
        <v>112</v>
      </c>
    </row>
    <row r="5" spans="1:9">
      <c r="A5" s="4" t="s">
        <v>113</v>
      </c>
      <c r="B5" s="4" t="s">
        <v>107</v>
      </c>
      <c r="C5" s="4" t="s">
        <v>108</v>
      </c>
      <c r="D5" s="4" t="s">
        <v>114</v>
      </c>
      <c r="E5" s="4" t="s">
        <v>115</v>
      </c>
      <c r="F5" s="7">
        <v>16.28</v>
      </c>
      <c r="G5" s="7">
        <v>8.58</v>
      </c>
      <c r="H5" s="4" t="s">
        <v>111</v>
      </c>
      <c r="I5" s="4" t="s">
        <v>112</v>
      </c>
    </row>
    <row r="6" spans="1:9">
      <c r="A6" s="4" t="s">
        <v>116</v>
      </c>
      <c r="B6" s="4" t="s">
        <v>107</v>
      </c>
      <c r="C6" s="4" t="s">
        <v>117</v>
      </c>
      <c r="D6" s="4" t="s">
        <v>118</v>
      </c>
      <c r="E6" s="4" t="s">
        <v>119</v>
      </c>
      <c r="F6" s="7">
        <v>5.2</v>
      </c>
      <c r="G6" s="7">
        <v>2.74</v>
      </c>
      <c r="H6" s="4" t="s">
        <v>111</v>
      </c>
      <c r="I6" s="4" t="s">
        <v>112</v>
      </c>
    </row>
    <row r="7" spans="1:9">
      <c r="A7" s="4" t="s">
        <v>120</v>
      </c>
      <c r="B7" s="4" t="s">
        <v>107</v>
      </c>
      <c r="C7" s="4" t="s">
        <v>117</v>
      </c>
      <c r="D7" s="4" t="s">
        <v>121</v>
      </c>
      <c r="E7" s="4" t="s">
        <v>122</v>
      </c>
      <c r="F7" s="7">
        <v>8.06</v>
      </c>
      <c r="G7" s="7">
        <v>4.0599999999999996</v>
      </c>
      <c r="H7" s="4" t="s">
        <v>111</v>
      </c>
      <c r="I7" s="4" t="s">
        <v>112</v>
      </c>
    </row>
    <row r="8" spans="1:9">
      <c r="A8" s="4" t="s">
        <v>123</v>
      </c>
      <c r="B8" s="4" t="s">
        <v>107</v>
      </c>
      <c r="C8" s="4" t="s">
        <v>124</v>
      </c>
      <c r="D8" s="4" t="s">
        <v>125</v>
      </c>
      <c r="E8" s="4" t="s">
        <v>126</v>
      </c>
      <c r="F8" s="7">
        <v>4.8</v>
      </c>
      <c r="G8" s="7">
        <v>2.29</v>
      </c>
      <c r="H8" s="4" t="s">
        <v>111</v>
      </c>
      <c r="I8" s="4" t="s">
        <v>112</v>
      </c>
    </row>
    <row r="9" spans="1:9">
      <c r="A9" s="4" t="s">
        <v>127</v>
      </c>
      <c r="B9" s="4" t="s">
        <v>107</v>
      </c>
      <c r="C9" s="4" t="s">
        <v>124</v>
      </c>
      <c r="D9" s="4" t="s">
        <v>128</v>
      </c>
      <c r="E9" s="4" t="s">
        <v>129</v>
      </c>
      <c r="F9" s="7">
        <v>7.44</v>
      </c>
      <c r="G9" s="7">
        <v>3.6</v>
      </c>
      <c r="H9" s="4" t="s">
        <v>111</v>
      </c>
      <c r="I9" s="4" t="s">
        <v>112</v>
      </c>
    </row>
    <row r="10" spans="1:9">
      <c r="A10" s="4" t="s">
        <v>130</v>
      </c>
      <c r="B10" s="4" t="s">
        <v>107</v>
      </c>
      <c r="C10" s="4" t="s">
        <v>131</v>
      </c>
      <c r="D10" s="4" t="s">
        <v>132</v>
      </c>
      <c r="E10" s="4" t="s">
        <v>133</v>
      </c>
      <c r="F10" s="7">
        <v>6.4</v>
      </c>
      <c r="G10" s="7">
        <v>2.99</v>
      </c>
      <c r="H10" s="4" t="s">
        <v>134</v>
      </c>
      <c r="I10" s="4" t="s">
        <v>112</v>
      </c>
    </row>
    <row r="11" spans="1:9">
      <c r="A11" s="4" t="s">
        <v>135</v>
      </c>
      <c r="B11" s="4" t="s">
        <v>107</v>
      </c>
      <c r="C11" s="4" t="s">
        <v>131</v>
      </c>
      <c r="D11" s="4" t="s">
        <v>136</v>
      </c>
      <c r="E11" s="4" t="s">
        <v>137</v>
      </c>
      <c r="F11" s="7">
        <v>9.92</v>
      </c>
      <c r="G11" s="7">
        <v>4.57</v>
      </c>
      <c r="H11" s="4" t="s">
        <v>111</v>
      </c>
      <c r="I11" s="4" t="s">
        <v>112</v>
      </c>
    </row>
    <row r="12" spans="1:9">
      <c r="A12" s="4" t="s">
        <v>138</v>
      </c>
      <c r="B12" s="4" t="s">
        <v>107</v>
      </c>
      <c r="C12" s="4" t="s">
        <v>139</v>
      </c>
      <c r="D12" s="4" t="s">
        <v>140</v>
      </c>
      <c r="E12" s="4" t="s">
        <v>141</v>
      </c>
      <c r="F12" s="7">
        <v>8.1999999999999993</v>
      </c>
      <c r="G12" s="7">
        <v>4.03</v>
      </c>
      <c r="H12" s="4" t="s">
        <v>111</v>
      </c>
      <c r="I12" s="4" t="s">
        <v>112</v>
      </c>
    </row>
    <row r="13" spans="1:9">
      <c r="A13" s="4" t="s">
        <v>142</v>
      </c>
      <c r="B13" s="4" t="s">
        <v>107</v>
      </c>
      <c r="C13" s="4" t="s">
        <v>139</v>
      </c>
      <c r="D13" s="4" t="s">
        <v>143</v>
      </c>
      <c r="E13" s="4" t="s">
        <v>119</v>
      </c>
      <c r="F13" s="7">
        <v>8.1999999999999993</v>
      </c>
      <c r="G13" s="7">
        <v>4.1399999999999997</v>
      </c>
      <c r="H13" s="4" t="s">
        <v>111</v>
      </c>
      <c r="I13" s="4" t="s">
        <v>112</v>
      </c>
    </row>
    <row r="14" spans="1:9">
      <c r="A14" s="4" t="s">
        <v>144</v>
      </c>
      <c r="B14" s="4" t="s">
        <v>107</v>
      </c>
      <c r="C14" s="4" t="s">
        <v>145</v>
      </c>
      <c r="D14" s="4" t="s">
        <v>146</v>
      </c>
      <c r="E14" s="4" t="s">
        <v>147</v>
      </c>
      <c r="F14" s="7">
        <v>14.5</v>
      </c>
      <c r="G14" s="7">
        <v>8.0299999999999994</v>
      </c>
      <c r="H14" s="4" t="s">
        <v>111</v>
      </c>
      <c r="I14" s="4" t="s">
        <v>112</v>
      </c>
    </row>
    <row r="15" spans="1:9">
      <c r="A15" s="4" t="s">
        <v>148</v>
      </c>
      <c r="B15" s="4" t="s">
        <v>107</v>
      </c>
      <c r="C15" s="4" t="s">
        <v>145</v>
      </c>
      <c r="D15" s="4" t="s">
        <v>149</v>
      </c>
      <c r="E15" s="4" t="s">
        <v>150</v>
      </c>
      <c r="F15" s="7">
        <v>22.48</v>
      </c>
      <c r="G15" s="7">
        <v>12.47</v>
      </c>
      <c r="H15" s="4" t="s">
        <v>111</v>
      </c>
      <c r="I15" s="4" t="s">
        <v>112</v>
      </c>
    </row>
    <row r="16" spans="1:9">
      <c r="A16" s="4" t="s">
        <v>151</v>
      </c>
      <c r="B16" s="4" t="s">
        <v>152</v>
      </c>
      <c r="C16" s="4" t="s">
        <v>108</v>
      </c>
      <c r="D16" s="4" t="s">
        <v>153</v>
      </c>
      <c r="E16" s="4" t="s">
        <v>110</v>
      </c>
      <c r="F16" s="7">
        <v>9.9700000000000006</v>
      </c>
      <c r="G16" s="7">
        <v>5.82</v>
      </c>
      <c r="H16" s="4" t="s">
        <v>111</v>
      </c>
      <c r="I16" s="4" t="s">
        <v>112</v>
      </c>
    </row>
    <row r="17" spans="1:9">
      <c r="A17" s="4" t="s">
        <v>154</v>
      </c>
      <c r="B17" s="4" t="s">
        <v>152</v>
      </c>
      <c r="C17" s="4" t="s">
        <v>108</v>
      </c>
      <c r="D17" s="4" t="s">
        <v>155</v>
      </c>
      <c r="E17" s="4" t="s">
        <v>115</v>
      </c>
      <c r="F17" s="7">
        <v>15.46</v>
      </c>
      <c r="G17" s="7">
        <v>8.49</v>
      </c>
      <c r="H17" s="4" t="s">
        <v>134</v>
      </c>
      <c r="I17" s="4" t="s">
        <v>112</v>
      </c>
    </row>
    <row r="18" spans="1:9">
      <c r="A18" s="4" t="s">
        <v>156</v>
      </c>
      <c r="B18" s="4" t="s">
        <v>152</v>
      </c>
      <c r="C18" s="4" t="s">
        <v>117</v>
      </c>
      <c r="D18" s="4" t="s">
        <v>157</v>
      </c>
      <c r="E18" s="4" t="s">
        <v>119</v>
      </c>
      <c r="F18" s="7">
        <v>4.9400000000000004</v>
      </c>
      <c r="G18" s="7">
        <v>2.73</v>
      </c>
      <c r="H18" s="4" t="s">
        <v>111</v>
      </c>
      <c r="I18" s="4" t="s">
        <v>112</v>
      </c>
    </row>
    <row r="19" spans="1:9">
      <c r="A19" s="4" t="s">
        <v>158</v>
      </c>
      <c r="B19" s="4" t="s">
        <v>152</v>
      </c>
      <c r="C19" s="4" t="s">
        <v>117</v>
      </c>
      <c r="D19" s="4" t="s">
        <v>159</v>
      </c>
      <c r="E19" s="4" t="s">
        <v>122</v>
      </c>
      <c r="F19" s="7">
        <v>7.66</v>
      </c>
      <c r="G19" s="7">
        <v>4.09</v>
      </c>
      <c r="H19" s="4" t="s">
        <v>111</v>
      </c>
      <c r="I19" s="4" t="s">
        <v>112</v>
      </c>
    </row>
    <row r="20" spans="1:9">
      <c r="A20" s="4" t="s">
        <v>160</v>
      </c>
      <c r="B20" s="4" t="s">
        <v>152</v>
      </c>
      <c r="C20" s="4" t="s">
        <v>124</v>
      </c>
      <c r="D20" s="4" t="s">
        <v>161</v>
      </c>
      <c r="E20" s="4" t="s">
        <v>126</v>
      </c>
      <c r="F20" s="7">
        <v>4.5599999999999996</v>
      </c>
      <c r="G20" s="7">
        <v>2.2000000000000002</v>
      </c>
      <c r="H20" s="4" t="s">
        <v>111</v>
      </c>
      <c r="I20" s="4" t="s">
        <v>112</v>
      </c>
    </row>
    <row r="21" spans="1:9">
      <c r="A21" s="4" t="s">
        <v>162</v>
      </c>
      <c r="B21" s="4" t="s">
        <v>152</v>
      </c>
      <c r="C21" s="4" t="s">
        <v>124</v>
      </c>
      <c r="D21" s="4" t="s">
        <v>163</v>
      </c>
      <c r="E21" s="4" t="s">
        <v>129</v>
      </c>
      <c r="F21" s="7">
        <v>7.07</v>
      </c>
      <c r="G21" s="7">
        <v>3.45</v>
      </c>
      <c r="H21" s="4" t="s">
        <v>111</v>
      </c>
      <c r="I21" s="4" t="s">
        <v>112</v>
      </c>
    </row>
    <row r="22" spans="1:9">
      <c r="A22" s="4" t="s">
        <v>164</v>
      </c>
      <c r="B22" s="4" t="s">
        <v>152</v>
      </c>
      <c r="C22" s="4" t="s">
        <v>131</v>
      </c>
      <c r="D22" s="4" t="s">
        <v>165</v>
      </c>
      <c r="E22" s="4" t="s">
        <v>133</v>
      </c>
      <c r="F22" s="7">
        <v>6.08</v>
      </c>
      <c r="G22" s="7">
        <v>2.85</v>
      </c>
      <c r="H22" s="4" t="s">
        <v>111</v>
      </c>
      <c r="I22" s="4" t="s">
        <v>112</v>
      </c>
    </row>
    <row r="23" spans="1:9">
      <c r="A23" s="4" t="s">
        <v>166</v>
      </c>
      <c r="B23" s="4" t="s">
        <v>152</v>
      </c>
      <c r="C23" s="4" t="s">
        <v>131</v>
      </c>
      <c r="D23" s="4" t="s">
        <v>167</v>
      </c>
      <c r="E23" s="4" t="s">
        <v>137</v>
      </c>
      <c r="F23" s="7">
        <v>9.42</v>
      </c>
      <c r="G23" s="7">
        <v>4.62</v>
      </c>
      <c r="H23" s="4" t="s">
        <v>111</v>
      </c>
      <c r="I23" s="4" t="s">
        <v>112</v>
      </c>
    </row>
    <row r="24" spans="1:9">
      <c r="A24" s="4" t="s">
        <v>168</v>
      </c>
      <c r="B24" s="4" t="s">
        <v>152</v>
      </c>
      <c r="C24" s="4" t="s">
        <v>139</v>
      </c>
      <c r="D24" s="4" t="s">
        <v>169</v>
      </c>
      <c r="E24" s="4" t="s">
        <v>141</v>
      </c>
      <c r="F24" s="7">
        <v>7.79</v>
      </c>
      <c r="G24" s="7">
        <v>3.94</v>
      </c>
      <c r="H24" s="4" t="s">
        <v>134</v>
      </c>
      <c r="I24" s="4" t="s">
        <v>112</v>
      </c>
    </row>
    <row r="25" spans="1:9">
      <c r="A25" s="4" t="s">
        <v>170</v>
      </c>
      <c r="B25" s="4" t="s">
        <v>152</v>
      </c>
      <c r="C25" s="4" t="s">
        <v>139</v>
      </c>
      <c r="D25" s="4" t="s">
        <v>171</v>
      </c>
      <c r="E25" s="4" t="s">
        <v>119</v>
      </c>
      <c r="F25" s="7">
        <v>7.79</v>
      </c>
      <c r="G25" s="7">
        <v>4.01</v>
      </c>
      <c r="H25" s="4" t="s">
        <v>111</v>
      </c>
      <c r="I25" s="4" t="s">
        <v>112</v>
      </c>
    </row>
    <row r="26" spans="1:9">
      <c r="A26" s="4" t="s">
        <v>172</v>
      </c>
      <c r="B26" s="4" t="s">
        <v>152</v>
      </c>
      <c r="C26" s="4" t="s">
        <v>145</v>
      </c>
      <c r="D26" s="4" t="s">
        <v>173</v>
      </c>
      <c r="E26" s="4" t="s">
        <v>147</v>
      </c>
      <c r="F26" s="7">
        <v>13.77</v>
      </c>
      <c r="G26" s="7">
        <v>7.56</v>
      </c>
      <c r="H26" s="4" t="s">
        <v>111</v>
      </c>
      <c r="I26" s="4" t="s">
        <v>112</v>
      </c>
    </row>
    <row r="27" spans="1:9">
      <c r="A27" s="4" t="s">
        <v>174</v>
      </c>
      <c r="B27" s="4" t="s">
        <v>152</v>
      </c>
      <c r="C27" s="4" t="s">
        <v>145</v>
      </c>
      <c r="D27" s="4" t="s">
        <v>175</v>
      </c>
      <c r="E27" s="4" t="s">
        <v>150</v>
      </c>
      <c r="F27" s="7">
        <v>21.35</v>
      </c>
      <c r="G27" s="7">
        <v>12.47</v>
      </c>
      <c r="H27" s="4" t="s">
        <v>111</v>
      </c>
      <c r="I27" s="4" t="s">
        <v>112</v>
      </c>
    </row>
    <row r="28" spans="1:9">
      <c r="A28" s="4" t="s">
        <v>176</v>
      </c>
      <c r="B28" s="4" t="s">
        <v>177</v>
      </c>
      <c r="C28" s="4" t="s">
        <v>108</v>
      </c>
      <c r="D28" s="4" t="s">
        <v>178</v>
      </c>
      <c r="E28" s="4" t="s">
        <v>110</v>
      </c>
      <c r="F28" s="7">
        <v>11.34</v>
      </c>
      <c r="G28" s="7">
        <v>5.53</v>
      </c>
      <c r="H28" s="4" t="s">
        <v>111</v>
      </c>
      <c r="I28" s="4" t="s">
        <v>112</v>
      </c>
    </row>
    <row r="29" spans="1:9">
      <c r="A29" s="4" t="s">
        <v>179</v>
      </c>
      <c r="B29" s="4" t="s">
        <v>177</v>
      </c>
      <c r="C29" s="4" t="s">
        <v>108</v>
      </c>
      <c r="D29" s="4" t="s">
        <v>180</v>
      </c>
      <c r="E29" s="4" t="s">
        <v>115</v>
      </c>
      <c r="F29" s="7">
        <v>17.579999999999998</v>
      </c>
      <c r="G29" s="7">
        <v>8.5299999999999994</v>
      </c>
      <c r="H29" s="4" t="s">
        <v>111</v>
      </c>
      <c r="I29" s="4" t="s">
        <v>112</v>
      </c>
    </row>
    <row r="30" spans="1:9">
      <c r="A30" s="4" t="s">
        <v>181</v>
      </c>
      <c r="B30" s="4" t="s">
        <v>177</v>
      </c>
      <c r="C30" s="4" t="s">
        <v>117</v>
      </c>
      <c r="D30" s="4" t="s">
        <v>182</v>
      </c>
      <c r="E30" s="4" t="s">
        <v>119</v>
      </c>
      <c r="F30" s="7">
        <v>5.62</v>
      </c>
      <c r="G30" s="7">
        <v>2.69</v>
      </c>
      <c r="H30" s="4" t="s">
        <v>111</v>
      </c>
      <c r="I30" s="4" t="s">
        <v>112</v>
      </c>
    </row>
    <row r="31" spans="1:9">
      <c r="A31" s="4" t="s">
        <v>183</v>
      </c>
      <c r="B31" s="4" t="s">
        <v>177</v>
      </c>
      <c r="C31" s="4" t="s">
        <v>117</v>
      </c>
      <c r="D31" s="4" t="s">
        <v>184</v>
      </c>
      <c r="E31" s="4" t="s">
        <v>122</v>
      </c>
      <c r="F31" s="7">
        <v>8.6999999999999993</v>
      </c>
      <c r="G31" s="7">
        <v>4.25</v>
      </c>
      <c r="H31" s="4" t="s">
        <v>134</v>
      </c>
      <c r="I31" s="4" t="s">
        <v>112</v>
      </c>
    </row>
    <row r="32" spans="1:9">
      <c r="A32" s="4" t="s">
        <v>185</v>
      </c>
      <c r="B32" s="4" t="s">
        <v>177</v>
      </c>
      <c r="C32" s="4" t="s">
        <v>124</v>
      </c>
      <c r="D32" s="4" t="s">
        <v>186</v>
      </c>
      <c r="E32" s="4" t="s">
        <v>126</v>
      </c>
      <c r="F32" s="7">
        <v>5.18</v>
      </c>
      <c r="G32" s="7">
        <v>2.19</v>
      </c>
      <c r="H32" s="4" t="s">
        <v>111</v>
      </c>
      <c r="I32" s="4" t="s">
        <v>112</v>
      </c>
    </row>
    <row r="33" spans="1:9">
      <c r="A33" s="4" t="s">
        <v>187</v>
      </c>
      <c r="B33" s="4" t="s">
        <v>177</v>
      </c>
      <c r="C33" s="4" t="s">
        <v>124</v>
      </c>
      <c r="D33" s="4" t="s">
        <v>188</v>
      </c>
      <c r="E33" s="4" t="s">
        <v>129</v>
      </c>
      <c r="F33" s="7">
        <v>8.0399999999999991</v>
      </c>
      <c r="G33" s="7">
        <v>3.47</v>
      </c>
      <c r="H33" s="4" t="s">
        <v>111</v>
      </c>
      <c r="I33" s="4" t="s">
        <v>112</v>
      </c>
    </row>
    <row r="34" spans="1:9">
      <c r="A34" s="4" t="s">
        <v>189</v>
      </c>
      <c r="B34" s="4" t="s">
        <v>177</v>
      </c>
      <c r="C34" s="4" t="s">
        <v>131</v>
      </c>
      <c r="D34" s="4" t="s">
        <v>190</v>
      </c>
      <c r="E34" s="4" t="s">
        <v>133</v>
      </c>
      <c r="F34" s="7">
        <v>6.91</v>
      </c>
      <c r="G34" s="7">
        <v>2.89</v>
      </c>
      <c r="H34" s="4" t="s">
        <v>111</v>
      </c>
      <c r="I34" s="4" t="s">
        <v>112</v>
      </c>
    </row>
    <row r="35" spans="1:9">
      <c r="A35" s="4" t="s">
        <v>191</v>
      </c>
      <c r="B35" s="4" t="s">
        <v>177</v>
      </c>
      <c r="C35" s="4" t="s">
        <v>131</v>
      </c>
      <c r="D35" s="4" t="s">
        <v>192</v>
      </c>
      <c r="E35" s="4" t="s">
        <v>137</v>
      </c>
      <c r="F35" s="7">
        <v>10.71</v>
      </c>
      <c r="G35" s="7">
        <v>4.51</v>
      </c>
      <c r="H35" s="4" t="s">
        <v>111</v>
      </c>
      <c r="I35" s="4" t="s">
        <v>112</v>
      </c>
    </row>
    <row r="36" spans="1:9">
      <c r="A36" s="4" t="s">
        <v>193</v>
      </c>
      <c r="B36" s="4" t="s">
        <v>177</v>
      </c>
      <c r="C36" s="4" t="s">
        <v>139</v>
      </c>
      <c r="D36" s="4" t="s">
        <v>194</v>
      </c>
      <c r="E36" s="4" t="s">
        <v>141</v>
      </c>
      <c r="F36" s="7">
        <v>8.86</v>
      </c>
      <c r="G36" s="7">
        <v>4.13</v>
      </c>
      <c r="H36" s="4" t="s">
        <v>111</v>
      </c>
      <c r="I36" s="4" t="s">
        <v>112</v>
      </c>
    </row>
    <row r="37" spans="1:9">
      <c r="A37" s="4" t="s">
        <v>195</v>
      </c>
      <c r="B37" s="4" t="s">
        <v>177</v>
      </c>
      <c r="C37" s="4" t="s">
        <v>139</v>
      </c>
      <c r="D37" s="4" t="s">
        <v>196</v>
      </c>
      <c r="E37" s="4" t="s">
        <v>119</v>
      </c>
      <c r="F37" s="7">
        <v>8.86</v>
      </c>
      <c r="G37" s="7">
        <v>4.01</v>
      </c>
      <c r="H37" s="4" t="s">
        <v>111</v>
      </c>
      <c r="I37" s="4" t="s">
        <v>112</v>
      </c>
    </row>
    <row r="38" spans="1:9">
      <c r="A38" s="4" t="s">
        <v>197</v>
      </c>
      <c r="B38" s="4" t="s">
        <v>177</v>
      </c>
      <c r="C38" s="4" t="s">
        <v>145</v>
      </c>
      <c r="D38" s="4" t="s">
        <v>198</v>
      </c>
      <c r="E38" s="4" t="s">
        <v>147</v>
      </c>
      <c r="F38" s="7">
        <v>15.66</v>
      </c>
      <c r="G38" s="7">
        <v>8</v>
      </c>
      <c r="H38" s="4" t="s">
        <v>134</v>
      </c>
      <c r="I38" s="4" t="s">
        <v>112</v>
      </c>
    </row>
    <row r="39" spans="1:9">
      <c r="A39" s="4" t="s">
        <v>199</v>
      </c>
      <c r="B39" s="4" t="s">
        <v>177</v>
      </c>
      <c r="C39" s="4" t="s">
        <v>145</v>
      </c>
      <c r="D39" s="4" t="s">
        <v>200</v>
      </c>
      <c r="E39" s="4" t="s">
        <v>150</v>
      </c>
      <c r="F39" s="7">
        <v>24.27</v>
      </c>
      <c r="G39" s="7">
        <v>11.99</v>
      </c>
      <c r="H39" s="4" t="s">
        <v>111</v>
      </c>
      <c r="I39" s="4" t="s">
        <v>112</v>
      </c>
    </row>
    <row r="40" spans="1:9">
      <c r="A40" s="4" t="s">
        <v>201</v>
      </c>
      <c r="B40" s="4" t="s">
        <v>202</v>
      </c>
      <c r="C40" s="4" t="s">
        <v>108</v>
      </c>
      <c r="D40" s="4" t="s">
        <v>203</v>
      </c>
      <c r="E40" s="4" t="s">
        <v>110</v>
      </c>
      <c r="F40" s="7">
        <v>9.4499999999999993</v>
      </c>
      <c r="G40" s="7">
        <v>5.56</v>
      </c>
      <c r="H40" s="4" t="s">
        <v>111</v>
      </c>
      <c r="I40" s="4" t="s">
        <v>112</v>
      </c>
    </row>
    <row r="41" spans="1:9">
      <c r="A41" s="4" t="s">
        <v>204</v>
      </c>
      <c r="B41" s="4" t="s">
        <v>202</v>
      </c>
      <c r="C41" s="4" t="s">
        <v>108</v>
      </c>
      <c r="D41" s="4" t="s">
        <v>205</v>
      </c>
      <c r="E41" s="4" t="s">
        <v>115</v>
      </c>
      <c r="F41" s="7">
        <v>14.65</v>
      </c>
      <c r="G41" s="7">
        <v>9.1</v>
      </c>
      <c r="H41" s="4" t="s">
        <v>111</v>
      </c>
      <c r="I41" s="4" t="s">
        <v>112</v>
      </c>
    </row>
    <row r="42" spans="1:9">
      <c r="A42" s="4" t="s">
        <v>206</v>
      </c>
      <c r="B42" s="4" t="s">
        <v>202</v>
      </c>
      <c r="C42" s="4" t="s">
        <v>117</v>
      </c>
      <c r="D42" s="4" t="s">
        <v>207</v>
      </c>
      <c r="E42" s="4" t="s">
        <v>119</v>
      </c>
      <c r="F42" s="7">
        <v>4.68</v>
      </c>
      <c r="G42" s="7">
        <v>2.59</v>
      </c>
      <c r="H42" s="4" t="s">
        <v>111</v>
      </c>
      <c r="I42" s="4" t="s">
        <v>112</v>
      </c>
    </row>
    <row r="43" spans="1:9">
      <c r="A43" s="4" t="s">
        <v>208</v>
      </c>
      <c r="B43" s="4" t="s">
        <v>202</v>
      </c>
      <c r="C43" s="4" t="s">
        <v>117</v>
      </c>
      <c r="D43" s="4" t="s">
        <v>209</v>
      </c>
      <c r="E43" s="4" t="s">
        <v>122</v>
      </c>
      <c r="F43" s="7">
        <v>7.25</v>
      </c>
      <c r="G43" s="7">
        <v>4.21</v>
      </c>
      <c r="H43" s="4" t="s">
        <v>111</v>
      </c>
      <c r="I43" s="4" t="s">
        <v>112</v>
      </c>
    </row>
    <row r="44" spans="1:9">
      <c r="A44" s="4" t="s">
        <v>210</v>
      </c>
      <c r="B44" s="4" t="s">
        <v>202</v>
      </c>
      <c r="C44" s="4" t="s">
        <v>124</v>
      </c>
      <c r="D44" s="4" t="s">
        <v>211</v>
      </c>
      <c r="E44" s="4" t="s">
        <v>126</v>
      </c>
      <c r="F44" s="7">
        <v>4.32</v>
      </c>
      <c r="G44" s="7">
        <v>2.33</v>
      </c>
      <c r="H44" s="4" t="s">
        <v>111</v>
      </c>
      <c r="I44" s="4" t="s">
        <v>112</v>
      </c>
    </row>
    <row r="45" spans="1:9">
      <c r="A45" s="4" t="s">
        <v>212</v>
      </c>
      <c r="B45" s="4" t="s">
        <v>202</v>
      </c>
      <c r="C45" s="4" t="s">
        <v>124</v>
      </c>
      <c r="D45" s="4" t="s">
        <v>213</v>
      </c>
      <c r="E45" s="4" t="s">
        <v>129</v>
      </c>
      <c r="F45" s="7">
        <v>6.7</v>
      </c>
      <c r="G45" s="7">
        <v>3.41</v>
      </c>
      <c r="H45" s="4" t="s">
        <v>134</v>
      </c>
      <c r="I45" s="4" t="s">
        <v>112</v>
      </c>
    </row>
    <row r="46" spans="1:9">
      <c r="A46" s="4" t="s">
        <v>214</v>
      </c>
      <c r="B46" s="4" t="s">
        <v>202</v>
      </c>
      <c r="C46" s="4" t="s">
        <v>131</v>
      </c>
      <c r="D46" s="4" t="s">
        <v>215</v>
      </c>
      <c r="E46" s="4" t="s">
        <v>133</v>
      </c>
      <c r="F46" s="7">
        <v>5.76</v>
      </c>
      <c r="G46" s="7">
        <v>2.91</v>
      </c>
      <c r="H46" s="4" t="s">
        <v>111</v>
      </c>
      <c r="I46" s="4" t="s">
        <v>112</v>
      </c>
    </row>
    <row r="47" spans="1:9">
      <c r="A47" s="4" t="s">
        <v>216</v>
      </c>
      <c r="B47" s="4" t="s">
        <v>202</v>
      </c>
      <c r="C47" s="4" t="s">
        <v>131</v>
      </c>
      <c r="D47" s="4" t="s">
        <v>217</v>
      </c>
      <c r="E47" s="4" t="s">
        <v>137</v>
      </c>
      <c r="F47" s="7">
        <v>8.93</v>
      </c>
      <c r="G47" s="7">
        <v>4.3899999999999997</v>
      </c>
      <c r="H47" s="4" t="s">
        <v>111</v>
      </c>
      <c r="I47" s="4" t="s">
        <v>112</v>
      </c>
    </row>
    <row r="48" spans="1:9">
      <c r="A48" s="4" t="s">
        <v>218</v>
      </c>
      <c r="B48" s="4" t="s">
        <v>202</v>
      </c>
      <c r="C48" s="4" t="s">
        <v>139</v>
      </c>
      <c r="D48" s="4" t="s">
        <v>219</v>
      </c>
      <c r="E48" s="4" t="s">
        <v>141</v>
      </c>
      <c r="F48" s="7">
        <v>7.38</v>
      </c>
      <c r="G48" s="7">
        <v>4.0199999999999996</v>
      </c>
      <c r="H48" s="4" t="s">
        <v>111</v>
      </c>
      <c r="I48" s="4" t="s">
        <v>112</v>
      </c>
    </row>
    <row r="49" spans="1:9">
      <c r="A49" s="4" t="s">
        <v>220</v>
      </c>
      <c r="B49" s="4" t="s">
        <v>202</v>
      </c>
      <c r="C49" s="4" t="s">
        <v>139</v>
      </c>
      <c r="D49" s="4" t="s">
        <v>221</v>
      </c>
      <c r="E49" s="4" t="s">
        <v>119</v>
      </c>
      <c r="F49" s="7">
        <v>7.38</v>
      </c>
      <c r="G49" s="7">
        <v>4.2300000000000004</v>
      </c>
      <c r="H49" s="4" t="s">
        <v>111</v>
      </c>
      <c r="I49" s="4" t="s">
        <v>112</v>
      </c>
    </row>
    <row r="50" spans="1:9">
      <c r="A50" s="4" t="s">
        <v>222</v>
      </c>
      <c r="B50" s="4" t="s">
        <v>202</v>
      </c>
      <c r="C50" s="4" t="s">
        <v>145</v>
      </c>
      <c r="D50" s="4" t="s">
        <v>223</v>
      </c>
      <c r="E50" s="4" t="s">
        <v>147</v>
      </c>
      <c r="F50" s="7">
        <v>13.05</v>
      </c>
      <c r="G50" s="7">
        <v>7.93</v>
      </c>
      <c r="H50" s="4" t="s">
        <v>111</v>
      </c>
      <c r="I50" s="4" t="s">
        <v>112</v>
      </c>
    </row>
    <row r="51" spans="1:9">
      <c r="A51" s="4" t="s">
        <v>224</v>
      </c>
      <c r="B51" s="4" t="s">
        <v>202</v>
      </c>
      <c r="C51" s="4" t="s">
        <v>145</v>
      </c>
      <c r="D51" s="4" t="s">
        <v>225</v>
      </c>
      <c r="E51" s="4" t="s">
        <v>150</v>
      </c>
      <c r="F51" s="7">
        <v>20.23</v>
      </c>
      <c r="G51" s="7">
        <v>11.65</v>
      </c>
      <c r="H51" s="4" t="s">
        <v>111</v>
      </c>
      <c r="I51" s="4" t="s">
        <v>112</v>
      </c>
    </row>
  </sheetData>
  <mergeCells count="1">
    <mergeCell ref="A1:I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3"/>
  <sheetViews>
    <sheetView workbookViewId="0">
      <selection sqref="A1:H1"/>
    </sheetView>
  </sheetViews>
  <sheetFormatPr baseColWidth="10" defaultColWidth="8.83203125" defaultRowHeight="15"/>
  <cols>
    <col min="1" max="1" width="12" customWidth="1"/>
    <col min="2" max="2" width="32" customWidth="1"/>
    <col min="3" max="4" width="22" customWidth="1"/>
    <col min="5" max="5" width="12" customWidth="1"/>
    <col min="6" max="6" width="20" customWidth="1"/>
    <col min="7" max="7" width="15" customWidth="1"/>
    <col min="8" max="8" width="30" customWidth="1"/>
  </cols>
  <sheetData>
    <row r="1" spans="1:8" ht="37.25" customHeight="1">
      <c r="A1" s="61" t="s">
        <v>226</v>
      </c>
      <c r="B1" s="61"/>
      <c r="C1" s="61"/>
      <c r="D1" s="61"/>
      <c r="E1" s="61"/>
      <c r="F1" s="61"/>
      <c r="G1" s="61"/>
      <c r="H1" s="61"/>
    </row>
    <row r="3" spans="1:8" ht="32">
      <c r="A3" s="3" t="s">
        <v>87</v>
      </c>
      <c r="B3" s="3" t="s">
        <v>227</v>
      </c>
      <c r="C3" s="3" t="s">
        <v>32</v>
      </c>
      <c r="D3" s="3" t="s">
        <v>228</v>
      </c>
      <c r="E3" s="3" t="s">
        <v>229</v>
      </c>
      <c r="F3" s="3" t="s">
        <v>230</v>
      </c>
      <c r="G3" s="3" t="s">
        <v>231</v>
      </c>
      <c r="H3" s="3" t="s">
        <v>35</v>
      </c>
    </row>
    <row r="4" spans="1:8">
      <c r="A4" s="4" t="s">
        <v>232</v>
      </c>
      <c r="B4" s="4" t="s">
        <v>233</v>
      </c>
      <c r="C4" s="4" t="s">
        <v>36</v>
      </c>
      <c r="D4" s="4" t="s">
        <v>234</v>
      </c>
      <c r="E4" s="4" t="s">
        <v>235</v>
      </c>
      <c r="F4" s="4">
        <v>45</v>
      </c>
      <c r="G4" s="4" t="s">
        <v>236</v>
      </c>
      <c r="H4" s="4" t="s">
        <v>112</v>
      </c>
    </row>
    <row r="5" spans="1:8">
      <c r="A5" s="4" t="s">
        <v>237</v>
      </c>
      <c r="B5" s="4" t="s">
        <v>238</v>
      </c>
      <c r="C5" s="4" t="s">
        <v>36</v>
      </c>
      <c r="D5" s="4" t="s">
        <v>239</v>
      </c>
      <c r="E5" s="4" t="s">
        <v>235</v>
      </c>
      <c r="F5" s="4">
        <v>45</v>
      </c>
      <c r="G5" s="4" t="s">
        <v>236</v>
      </c>
      <c r="H5" s="4" t="s">
        <v>112</v>
      </c>
    </row>
    <row r="6" spans="1:8">
      <c r="A6" s="4" t="s">
        <v>240</v>
      </c>
      <c r="B6" s="4" t="s">
        <v>241</v>
      </c>
      <c r="C6" s="4" t="s">
        <v>36</v>
      </c>
      <c r="D6" s="4" t="s">
        <v>242</v>
      </c>
      <c r="E6" s="4" t="s">
        <v>235</v>
      </c>
      <c r="F6" s="4">
        <v>45</v>
      </c>
      <c r="G6" s="4" t="s">
        <v>236</v>
      </c>
      <c r="H6" s="4" t="s">
        <v>112</v>
      </c>
    </row>
    <row r="7" spans="1:8">
      <c r="A7" s="4" t="s">
        <v>243</v>
      </c>
      <c r="B7" s="4" t="s">
        <v>244</v>
      </c>
      <c r="C7" s="4" t="s">
        <v>36</v>
      </c>
      <c r="D7" s="4" t="s">
        <v>234</v>
      </c>
      <c r="E7" s="4" t="s">
        <v>111</v>
      </c>
      <c r="F7" s="4">
        <v>30</v>
      </c>
      <c r="G7" s="4" t="s">
        <v>236</v>
      </c>
      <c r="H7" s="4" t="s">
        <v>112</v>
      </c>
    </row>
    <row r="8" spans="1:8">
      <c r="A8" s="4" t="s">
        <v>245</v>
      </c>
      <c r="B8" s="4" t="s">
        <v>246</v>
      </c>
      <c r="C8" s="4" t="s">
        <v>36</v>
      </c>
      <c r="D8" s="4" t="s">
        <v>239</v>
      </c>
      <c r="E8" s="4" t="s">
        <v>111</v>
      </c>
      <c r="F8" s="4">
        <v>30</v>
      </c>
      <c r="G8" s="4" t="s">
        <v>236</v>
      </c>
      <c r="H8" s="4" t="s">
        <v>112</v>
      </c>
    </row>
    <row r="9" spans="1:8">
      <c r="A9" s="4" t="s">
        <v>247</v>
      </c>
      <c r="B9" s="4" t="s">
        <v>248</v>
      </c>
      <c r="C9" s="4" t="s">
        <v>36</v>
      </c>
      <c r="D9" s="4" t="s">
        <v>242</v>
      </c>
      <c r="E9" s="4" t="s">
        <v>111</v>
      </c>
      <c r="F9" s="4">
        <v>30</v>
      </c>
      <c r="G9" s="4" t="s">
        <v>236</v>
      </c>
      <c r="H9" s="4" t="s">
        <v>112</v>
      </c>
    </row>
    <row r="10" spans="1:8">
      <c r="A10" s="4" t="s">
        <v>249</v>
      </c>
      <c r="B10" s="4" t="s">
        <v>250</v>
      </c>
      <c r="C10" s="4" t="s">
        <v>36</v>
      </c>
      <c r="D10" s="4" t="s">
        <v>234</v>
      </c>
      <c r="E10" s="4" t="s">
        <v>111</v>
      </c>
      <c r="F10" s="4">
        <v>30</v>
      </c>
      <c r="G10" s="4" t="s">
        <v>236</v>
      </c>
      <c r="H10" s="4" t="s">
        <v>112</v>
      </c>
    </row>
    <row r="11" spans="1:8">
      <c r="A11" s="4" t="s">
        <v>251</v>
      </c>
      <c r="B11" s="4" t="s">
        <v>252</v>
      </c>
      <c r="C11" s="4" t="s">
        <v>36</v>
      </c>
      <c r="D11" s="4" t="s">
        <v>239</v>
      </c>
      <c r="E11" s="4" t="s">
        <v>111</v>
      </c>
      <c r="F11" s="4">
        <v>30</v>
      </c>
      <c r="G11" s="4" t="s">
        <v>236</v>
      </c>
      <c r="H11" s="4" t="s">
        <v>112</v>
      </c>
    </row>
    <row r="12" spans="1:8">
      <c r="A12" s="4" t="s">
        <v>253</v>
      </c>
      <c r="B12" s="4" t="s">
        <v>254</v>
      </c>
      <c r="C12" s="4" t="s">
        <v>36</v>
      </c>
      <c r="D12" s="4" t="s">
        <v>242</v>
      </c>
      <c r="E12" s="4" t="s">
        <v>111</v>
      </c>
      <c r="F12" s="4">
        <v>30</v>
      </c>
      <c r="G12" s="4" t="s">
        <v>236</v>
      </c>
      <c r="H12" s="4" t="s">
        <v>112</v>
      </c>
    </row>
    <row r="13" spans="1:8">
      <c r="A13" s="4" t="s">
        <v>255</v>
      </c>
      <c r="B13" s="4" t="s">
        <v>256</v>
      </c>
      <c r="C13" s="4" t="s">
        <v>36</v>
      </c>
      <c r="D13" s="4" t="s">
        <v>234</v>
      </c>
      <c r="E13" s="4" t="s">
        <v>257</v>
      </c>
      <c r="F13" s="4">
        <v>21</v>
      </c>
      <c r="G13" s="4" t="s">
        <v>236</v>
      </c>
      <c r="H13" s="4" t="s">
        <v>112</v>
      </c>
    </row>
    <row r="14" spans="1:8">
      <c r="A14" s="4" t="s">
        <v>258</v>
      </c>
      <c r="B14" s="4" t="s">
        <v>259</v>
      </c>
      <c r="C14" s="4" t="s">
        <v>36</v>
      </c>
      <c r="D14" s="4" t="s">
        <v>239</v>
      </c>
      <c r="E14" s="4" t="s">
        <v>257</v>
      </c>
      <c r="F14" s="4">
        <v>21</v>
      </c>
      <c r="G14" s="4" t="s">
        <v>236</v>
      </c>
      <c r="H14" s="4" t="s">
        <v>112</v>
      </c>
    </row>
    <row r="15" spans="1:8">
      <c r="A15" s="4" t="s">
        <v>260</v>
      </c>
      <c r="B15" s="4" t="s">
        <v>261</v>
      </c>
      <c r="C15" s="4" t="s">
        <v>36</v>
      </c>
      <c r="D15" s="4" t="s">
        <v>242</v>
      </c>
      <c r="E15" s="4" t="s">
        <v>257</v>
      </c>
      <c r="F15" s="4">
        <v>21</v>
      </c>
      <c r="G15" s="4" t="s">
        <v>236</v>
      </c>
      <c r="H15" s="4" t="s">
        <v>112</v>
      </c>
    </row>
    <row r="16" spans="1:8">
      <c r="A16" s="4" t="s">
        <v>262</v>
      </c>
      <c r="B16" s="4" t="s">
        <v>263</v>
      </c>
      <c r="C16" s="4" t="s">
        <v>36</v>
      </c>
      <c r="D16" s="4" t="s">
        <v>234</v>
      </c>
      <c r="E16" s="4" t="s">
        <v>257</v>
      </c>
      <c r="F16" s="4">
        <v>21</v>
      </c>
      <c r="G16" s="4" t="s">
        <v>236</v>
      </c>
      <c r="H16" s="4" t="s">
        <v>112</v>
      </c>
    </row>
    <row r="17" spans="1:8">
      <c r="A17" s="4" t="s">
        <v>264</v>
      </c>
      <c r="B17" s="4" t="s">
        <v>265</v>
      </c>
      <c r="C17" s="4" t="s">
        <v>36</v>
      </c>
      <c r="D17" s="4" t="s">
        <v>239</v>
      </c>
      <c r="E17" s="4" t="s">
        <v>257</v>
      </c>
      <c r="F17" s="4">
        <v>21</v>
      </c>
      <c r="G17" s="4" t="s">
        <v>236</v>
      </c>
      <c r="H17" s="4" t="s">
        <v>112</v>
      </c>
    </row>
    <row r="18" spans="1:8">
      <c r="A18" s="4" t="s">
        <v>266</v>
      </c>
      <c r="B18" s="4" t="s">
        <v>267</v>
      </c>
      <c r="C18" s="4" t="s">
        <v>36</v>
      </c>
      <c r="D18" s="4" t="s">
        <v>242</v>
      </c>
      <c r="E18" s="4" t="s">
        <v>257</v>
      </c>
      <c r="F18" s="4">
        <v>21</v>
      </c>
      <c r="G18" s="4" t="s">
        <v>236</v>
      </c>
      <c r="H18" s="4" t="s">
        <v>112</v>
      </c>
    </row>
    <row r="19" spans="1:8">
      <c r="A19" s="4" t="s">
        <v>268</v>
      </c>
      <c r="B19" s="4" t="s">
        <v>269</v>
      </c>
      <c r="C19" s="4" t="s">
        <v>39</v>
      </c>
      <c r="D19" s="4" t="s">
        <v>270</v>
      </c>
      <c r="E19" s="4" t="s">
        <v>235</v>
      </c>
      <c r="F19" s="4">
        <v>45</v>
      </c>
      <c r="G19" s="4" t="s">
        <v>236</v>
      </c>
      <c r="H19" s="4" t="s">
        <v>112</v>
      </c>
    </row>
    <row r="20" spans="1:8">
      <c r="A20" s="4" t="s">
        <v>271</v>
      </c>
      <c r="B20" s="4" t="s">
        <v>272</v>
      </c>
      <c r="C20" s="4" t="s">
        <v>39</v>
      </c>
      <c r="D20" s="4" t="s">
        <v>273</v>
      </c>
      <c r="E20" s="4" t="s">
        <v>235</v>
      </c>
      <c r="F20" s="4">
        <v>45</v>
      </c>
      <c r="G20" s="4" t="s">
        <v>236</v>
      </c>
      <c r="H20" s="4" t="s">
        <v>112</v>
      </c>
    </row>
    <row r="21" spans="1:8">
      <c r="A21" s="4" t="s">
        <v>274</v>
      </c>
      <c r="B21" s="4" t="s">
        <v>275</v>
      </c>
      <c r="C21" s="4" t="s">
        <v>39</v>
      </c>
      <c r="D21" s="4" t="s">
        <v>276</v>
      </c>
      <c r="E21" s="4" t="s">
        <v>235</v>
      </c>
      <c r="F21" s="4">
        <v>45</v>
      </c>
      <c r="G21" s="4" t="s">
        <v>236</v>
      </c>
      <c r="H21" s="4" t="s">
        <v>112</v>
      </c>
    </row>
    <row r="22" spans="1:8">
      <c r="A22" s="4" t="s">
        <v>277</v>
      </c>
      <c r="B22" s="4" t="s">
        <v>278</v>
      </c>
      <c r="C22" s="4" t="s">
        <v>39</v>
      </c>
      <c r="D22" s="4" t="s">
        <v>270</v>
      </c>
      <c r="E22" s="4" t="s">
        <v>111</v>
      </c>
      <c r="F22" s="4">
        <v>30</v>
      </c>
      <c r="G22" s="4" t="s">
        <v>236</v>
      </c>
      <c r="H22" s="4" t="s">
        <v>112</v>
      </c>
    </row>
    <row r="23" spans="1:8">
      <c r="A23" s="4" t="s">
        <v>279</v>
      </c>
      <c r="B23" s="4" t="s">
        <v>280</v>
      </c>
      <c r="C23" s="4" t="s">
        <v>39</v>
      </c>
      <c r="D23" s="4" t="s">
        <v>273</v>
      </c>
      <c r="E23" s="4" t="s">
        <v>111</v>
      </c>
      <c r="F23" s="4">
        <v>30</v>
      </c>
      <c r="G23" s="4" t="s">
        <v>236</v>
      </c>
      <c r="H23" s="4" t="s">
        <v>112</v>
      </c>
    </row>
    <row r="24" spans="1:8">
      <c r="A24" s="4" t="s">
        <v>281</v>
      </c>
      <c r="B24" s="4" t="s">
        <v>282</v>
      </c>
      <c r="C24" s="4" t="s">
        <v>39</v>
      </c>
      <c r="D24" s="4" t="s">
        <v>276</v>
      </c>
      <c r="E24" s="4" t="s">
        <v>111</v>
      </c>
      <c r="F24" s="4">
        <v>30</v>
      </c>
      <c r="G24" s="4" t="s">
        <v>236</v>
      </c>
      <c r="H24" s="4" t="s">
        <v>112</v>
      </c>
    </row>
    <row r="25" spans="1:8">
      <c r="A25" s="4" t="s">
        <v>283</v>
      </c>
      <c r="B25" s="4" t="s">
        <v>284</v>
      </c>
      <c r="C25" s="4" t="s">
        <v>39</v>
      </c>
      <c r="D25" s="4" t="s">
        <v>270</v>
      </c>
      <c r="E25" s="4" t="s">
        <v>111</v>
      </c>
      <c r="F25" s="4">
        <v>30</v>
      </c>
      <c r="G25" s="4" t="s">
        <v>236</v>
      </c>
      <c r="H25" s="4" t="s">
        <v>112</v>
      </c>
    </row>
    <row r="26" spans="1:8">
      <c r="A26" s="4" t="s">
        <v>285</v>
      </c>
      <c r="B26" s="4" t="s">
        <v>286</v>
      </c>
      <c r="C26" s="4" t="s">
        <v>39</v>
      </c>
      <c r="D26" s="4" t="s">
        <v>273</v>
      </c>
      <c r="E26" s="4" t="s">
        <v>111</v>
      </c>
      <c r="F26" s="4">
        <v>30</v>
      </c>
      <c r="G26" s="4" t="s">
        <v>236</v>
      </c>
      <c r="H26" s="4" t="s">
        <v>112</v>
      </c>
    </row>
    <row r="27" spans="1:8">
      <c r="A27" s="4" t="s">
        <v>287</v>
      </c>
      <c r="B27" s="4" t="s">
        <v>288</v>
      </c>
      <c r="C27" s="4" t="s">
        <v>39</v>
      </c>
      <c r="D27" s="4" t="s">
        <v>276</v>
      </c>
      <c r="E27" s="4" t="s">
        <v>111</v>
      </c>
      <c r="F27" s="4">
        <v>30</v>
      </c>
      <c r="G27" s="4" t="s">
        <v>236</v>
      </c>
      <c r="H27" s="4" t="s">
        <v>112</v>
      </c>
    </row>
    <row r="28" spans="1:8">
      <c r="A28" s="4" t="s">
        <v>289</v>
      </c>
      <c r="B28" s="4" t="s">
        <v>290</v>
      </c>
      <c r="C28" s="4" t="s">
        <v>39</v>
      </c>
      <c r="D28" s="4" t="s">
        <v>270</v>
      </c>
      <c r="E28" s="4" t="s">
        <v>257</v>
      </c>
      <c r="F28" s="4">
        <v>21</v>
      </c>
      <c r="G28" s="4" t="s">
        <v>236</v>
      </c>
      <c r="H28" s="4" t="s">
        <v>112</v>
      </c>
    </row>
    <row r="29" spans="1:8">
      <c r="A29" s="4" t="s">
        <v>291</v>
      </c>
      <c r="B29" s="4" t="s">
        <v>292</v>
      </c>
      <c r="C29" s="4" t="s">
        <v>39</v>
      </c>
      <c r="D29" s="4" t="s">
        <v>273</v>
      </c>
      <c r="E29" s="4" t="s">
        <v>257</v>
      </c>
      <c r="F29" s="4">
        <v>21</v>
      </c>
      <c r="G29" s="4" t="s">
        <v>236</v>
      </c>
      <c r="H29" s="4" t="s">
        <v>112</v>
      </c>
    </row>
    <row r="30" spans="1:8">
      <c r="A30" s="4" t="s">
        <v>293</v>
      </c>
      <c r="B30" s="4" t="s">
        <v>294</v>
      </c>
      <c r="C30" s="4" t="s">
        <v>39</v>
      </c>
      <c r="D30" s="4" t="s">
        <v>276</v>
      </c>
      <c r="E30" s="4" t="s">
        <v>257</v>
      </c>
      <c r="F30" s="4">
        <v>21</v>
      </c>
      <c r="G30" s="4" t="s">
        <v>236</v>
      </c>
      <c r="H30" s="4" t="s">
        <v>112</v>
      </c>
    </row>
    <row r="31" spans="1:8">
      <c r="A31" s="4" t="s">
        <v>295</v>
      </c>
      <c r="B31" s="4" t="s">
        <v>296</v>
      </c>
      <c r="C31" s="4" t="s">
        <v>39</v>
      </c>
      <c r="D31" s="4" t="s">
        <v>270</v>
      </c>
      <c r="E31" s="4" t="s">
        <v>257</v>
      </c>
      <c r="F31" s="4">
        <v>21</v>
      </c>
      <c r="G31" s="4" t="s">
        <v>236</v>
      </c>
      <c r="H31" s="4" t="s">
        <v>112</v>
      </c>
    </row>
    <row r="32" spans="1:8">
      <c r="A32" s="4" t="s">
        <v>297</v>
      </c>
      <c r="B32" s="4" t="s">
        <v>298</v>
      </c>
      <c r="C32" s="4" t="s">
        <v>39</v>
      </c>
      <c r="D32" s="4" t="s">
        <v>273</v>
      </c>
      <c r="E32" s="4" t="s">
        <v>257</v>
      </c>
      <c r="F32" s="4">
        <v>21</v>
      </c>
      <c r="G32" s="4" t="s">
        <v>236</v>
      </c>
      <c r="H32" s="4" t="s">
        <v>112</v>
      </c>
    </row>
    <row r="33" spans="1:8">
      <c r="A33" s="4" t="s">
        <v>299</v>
      </c>
      <c r="B33" s="4" t="s">
        <v>300</v>
      </c>
      <c r="C33" s="4" t="s">
        <v>39</v>
      </c>
      <c r="D33" s="4" t="s">
        <v>276</v>
      </c>
      <c r="E33" s="4" t="s">
        <v>257</v>
      </c>
      <c r="F33" s="4">
        <v>21</v>
      </c>
      <c r="G33" s="4" t="s">
        <v>236</v>
      </c>
      <c r="H33" s="4" t="s">
        <v>112</v>
      </c>
    </row>
    <row r="34" spans="1:8">
      <c r="A34" s="4" t="s">
        <v>301</v>
      </c>
      <c r="B34" s="4" t="s">
        <v>302</v>
      </c>
      <c r="C34" s="4" t="s">
        <v>41</v>
      </c>
      <c r="D34" s="4" t="s">
        <v>234</v>
      </c>
      <c r="E34" s="4" t="s">
        <v>235</v>
      </c>
      <c r="F34" s="4">
        <v>45</v>
      </c>
      <c r="G34" s="4" t="s">
        <v>236</v>
      </c>
      <c r="H34" s="4" t="s">
        <v>112</v>
      </c>
    </row>
    <row r="35" spans="1:8">
      <c r="A35" s="4" t="s">
        <v>303</v>
      </c>
      <c r="B35" s="4" t="s">
        <v>304</v>
      </c>
      <c r="C35" s="4" t="s">
        <v>41</v>
      </c>
      <c r="D35" s="4" t="s">
        <v>239</v>
      </c>
      <c r="E35" s="4" t="s">
        <v>235</v>
      </c>
      <c r="F35" s="4">
        <v>45</v>
      </c>
      <c r="G35" s="4" t="s">
        <v>236</v>
      </c>
      <c r="H35" s="4" t="s">
        <v>112</v>
      </c>
    </row>
    <row r="36" spans="1:8">
      <c r="A36" s="4" t="s">
        <v>305</v>
      </c>
      <c r="B36" s="4" t="s">
        <v>306</v>
      </c>
      <c r="C36" s="4" t="s">
        <v>41</v>
      </c>
      <c r="D36" s="4" t="s">
        <v>242</v>
      </c>
      <c r="E36" s="4" t="s">
        <v>235</v>
      </c>
      <c r="F36" s="4">
        <v>45</v>
      </c>
      <c r="G36" s="4" t="s">
        <v>236</v>
      </c>
      <c r="H36" s="4" t="s">
        <v>112</v>
      </c>
    </row>
    <row r="37" spans="1:8">
      <c r="A37" s="4" t="s">
        <v>307</v>
      </c>
      <c r="B37" s="4" t="s">
        <v>308</v>
      </c>
      <c r="C37" s="4" t="s">
        <v>41</v>
      </c>
      <c r="D37" s="4" t="s">
        <v>234</v>
      </c>
      <c r="E37" s="4" t="s">
        <v>111</v>
      </c>
      <c r="F37" s="4">
        <v>30</v>
      </c>
      <c r="G37" s="4" t="s">
        <v>236</v>
      </c>
      <c r="H37" s="4" t="s">
        <v>112</v>
      </c>
    </row>
    <row r="38" spans="1:8">
      <c r="A38" s="4" t="s">
        <v>309</v>
      </c>
      <c r="B38" s="4" t="s">
        <v>310</v>
      </c>
      <c r="C38" s="4" t="s">
        <v>41</v>
      </c>
      <c r="D38" s="4" t="s">
        <v>239</v>
      </c>
      <c r="E38" s="4" t="s">
        <v>111</v>
      </c>
      <c r="F38" s="4">
        <v>30</v>
      </c>
      <c r="G38" s="4" t="s">
        <v>236</v>
      </c>
      <c r="H38" s="4" t="s">
        <v>112</v>
      </c>
    </row>
    <row r="39" spans="1:8">
      <c r="A39" s="4" t="s">
        <v>311</v>
      </c>
      <c r="B39" s="4" t="s">
        <v>312</v>
      </c>
      <c r="C39" s="4" t="s">
        <v>41</v>
      </c>
      <c r="D39" s="4" t="s">
        <v>242</v>
      </c>
      <c r="E39" s="4" t="s">
        <v>111</v>
      </c>
      <c r="F39" s="4">
        <v>30</v>
      </c>
      <c r="G39" s="4" t="s">
        <v>236</v>
      </c>
      <c r="H39" s="4" t="s">
        <v>112</v>
      </c>
    </row>
    <row r="40" spans="1:8">
      <c r="A40" s="4" t="s">
        <v>313</v>
      </c>
      <c r="B40" s="4" t="s">
        <v>314</v>
      </c>
      <c r="C40" s="4" t="s">
        <v>41</v>
      </c>
      <c r="D40" s="4" t="s">
        <v>234</v>
      </c>
      <c r="E40" s="4" t="s">
        <v>111</v>
      </c>
      <c r="F40" s="4">
        <v>30</v>
      </c>
      <c r="G40" s="4" t="s">
        <v>236</v>
      </c>
      <c r="H40" s="4" t="s">
        <v>112</v>
      </c>
    </row>
    <row r="41" spans="1:8">
      <c r="A41" s="4" t="s">
        <v>315</v>
      </c>
      <c r="B41" s="4" t="s">
        <v>316</v>
      </c>
      <c r="C41" s="4" t="s">
        <v>41</v>
      </c>
      <c r="D41" s="4" t="s">
        <v>239</v>
      </c>
      <c r="E41" s="4" t="s">
        <v>111</v>
      </c>
      <c r="F41" s="4">
        <v>30</v>
      </c>
      <c r="G41" s="4" t="s">
        <v>236</v>
      </c>
      <c r="H41" s="4" t="s">
        <v>112</v>
      </c>
    </row>
    <row r="42" spans="1:8">
      <c r="A42" s="4" t="s">
        <v>317</v>
      </c>
      <c r="B42" s="4" t="s">
        <v>318</v>
      </c>
      <c r="C42" s="4" t="s">
        <v>41</v>
      </c>
      <c r="D42" s="4" t="s">
        <v>242</v>
      </c>
      <c r="E42" s="4" t="s">
        <v>111</v>
      </c>
      <c r="F42" s="4">
        <v>30</v>
      </c>
      <c r="G42" s="4" t="s">
        <v>236</v>
      </c>
      <c r="H42" s="4" t="s">
        <v>112</v>
      </c>
    </row>
    <row r="43" spans="1:8">
      <c r="A43" s="4" t="s">
        <v>319</v>
      </c>
      <c r="B43" s="4" t="s">
        <v>320</v>
      </c>
      <c r="C43" s="4" t="s">
        <v>41</v>
      </c>
      <c r="D43" s="4" t="s">
        <v>234</v>
      </c>
      <c r="E43" s="4" t="s">
        <v>257</v>
      </c>
      <c r="F43" s="4">
        <v>21</v>
      </c>
      <c r="G43" s="4" t="s">
        <v>236</v>
      </c>
      <c r="H43" s="4" t="s">
        <v>112</v>
      </c>
    </row>
    <row r="44" spans="1:8">
      <c r="A44" s="4" t="s">
        <v>321</v>
      </c>
      <c r="B44" s="4" t="s">
        <v>322</v>
      </c>
      <c r="C44" s="4" t="s">
        <v>41</v>
      </c>
      <c r="D44" s="4" t="s">
        <v>239</v>
      </c>
      <c r="E44" s="4" t="s">
        <v>257</v>
      </c>
      <c r="F44" s="4">
        <v>21</v>
      </c>
      <c r="G44" s="4" t="s">
        <v>236</v>
      </c>
      <c r="H44" s="4" t="s">
        <v>112</v>
      </c>
    </row>
    <row r="45" spans="1:8">
      <c r="A45" s="4" t="s">
        <v>323</v>
      </c>
      <c r="B45" s="4" t="s">
        <v>324</v>
      </c>
      <c r="C45" s="4" t="s">
        <v>41</v>
      </c>
      <c r="D45" s="4" t="s">
        <v>242</v>
      </c>
      <c r="E45" s="4" t="s">
        <v>257</v>
      </c>
      <c r="F45" s="4">
        <v>21</v>
      </c>
      <c r="G45" s="4" t="s">
        <v>236</v>
      </c>
      <c r="H45" s="4" t="s">
        <v>112</v>
      </c>
    </row>
    <row r="46" spans="1:8">
      <c r="A46" s="4" t="s">
        <v>325</v>
      </c>
      <c r="B46" s="4" t="s">
        <v>326</v>
      </c>
      <c r="C46" s="4" t="s">
        <v>41</v>
      </c>
      <c r="D46" s="4" t="s">
        <v>234</v>
      </c>
      <c r="E46" s="4" t="s">
        <v>257</v>
      </c>
      <c r="F46" s="4">
        <v>21</v>
      </c>
      <c r="G46" s="4" t="s">
        <v>236</v>
      </c>
      <c r="H46" s="4" t="s">
        <v>112</v>
      </c>
    </row>
    <row r="47" spans="1:8">
      <c r="A47" s="4" t="s">
        <v>327</v>
      </c>
      <c r="B47" s="4" t="s">
        <v>328</v>
      </c>
      <c r="C47" s="4" t="s">
        <v>41</v>
      </c>
      <c r="D47" s="4" t="s">
        <v>239</v>
      </c>
      <c r="E47" s="4" t="s">
        <v>257</v>
      </c>
      <c r="F47" s="4">
        <v>21</v>
      </c>
      <c r="G47" s="4" t="s">
        <v>236</v>
      </c>
      <c r="H47" s="4" t="s">
        <v>112</v>
      </c>
    </row>
    <row r="48" spans="1:8">
      <c r="A48" s="4" t="s">
        <v>329</v>
      </c>
      <c r="B48" s="4" t="s">
        <v>330</v>
      </c>
      <c r="C48" s="4" t="s">
        <v>41</v>
      </c>
      <c r="D48" s="4" t="s">
        <v>242</v>
      </c>
      <c r="E48" s="4" t="s">
        <v>257</v>
      </c>
      <c r="F48" s="4">
        <v>21</v>
      </c>
      <c r="G48" s="4" t="s">
        <v>236</v>
      </c>
      <c r="H48" s="4" t="s">
        <v>112</v>
      </c>
    </row>
    <row r="49" spans="1:8">
      <c r="A49" s="4" t="s">
        <v>331</v>
      </c>
      <c r="B49" s="4" t="s">
        <v>332</v>
      </c>
      <c r="C49" s="4" t="s">
        <v>43</v>
      </c>
      <c r="D49" s="4" t="s">
        <v>270</v>
      </c>
      <c r="E49" s="4" t="s">
        <v>235</v>
      </c>
      <c r="F49" s="4">
        <v>45</v>
      </c>
      <c r="G49" s="4" t="s">
        <v>236</v>
      </c>
      <c r="H49" s="4" t="s">
        <v>112</v>
      </c>
    </row>
    <row r="50" spans="1:8">
      <c r="A50" s="4" t="s">
        <v>333</v>
      </c>
      <c r="B50" s="4" t="s">
        <v>334</v>
      </c>
      <c r="C50" s="4" t="s">
        <v>43</v>
      </c>
      <c r="D50" s="4" t="s">
        <v>273</v>
      </c>
      <c r="E50" s="4" t="s">
        <v>235</v>
      </c>
      <c r="F50" s="4">
        <v>45</v>
      </c>
      <c r="G50" s="4" t="s">
        <v>236</v>
      </c>
      <c r="H50" s="4" t="s">
        <v>112</v>
      </c>
    </row>
    <row r="51" spans="1:8">
      <c r="A51" s="4" t="s">
        <v>335</v>
      </c>
      <c r="B51" s="4" t="s">
        <v>336</v>
      </c>
      <c r="C51" s="4" t="s">
        <v>43</v>
      </c>
      <c r="D51" s="4" t="s">
        <v>276</v>
      </c>
      <c r="E51" s="4" t="s">
        <v>235</v>
      </c>
      <c r="F51" s="4">
        <v>45</v>
      </c>
      <c r="G51" s="4" t="s">
        <v>236</v>
      </c>
      <c r="H51" s="4" t="s">
        <v>112</v>
      </c>
    </row>
    <row r="52" spans="1:8">
      <c r="A52" s="4" t="s">
        <v>337</v>
      </c>
      <c r="B52" s="4" t="s">
        <v>338</v>
      </c>
      <c r="C52" s="4" t="s">
        <v>43</v>
      </c>
      <c r="D52" s="4" t="s">
        <v>270</v>
      </c>
      <c r="E52" s="4" t="s">
        <v>111</v>
      </c>
      <c r="F52" s="4">
        <v>30</v>
      </c>
      <c r="G52" s="4" t="s">
        <v>236</v>
      </c>
      <c r="H52" s="4" t="s">
        <v>112</v>
      </c>
    </row>
    <row r="53" spans="1:8">
      <c r="A53" s="4" t="s">
        <v>339</v>
      </c>
      <c r="B53" s="4" t="s">
        <v>340</v>
      </c>
      <c r="C53" s="4" t="s">
        <v>43</v>
      </c>
      <c r="D53" s="4" t="s">
        <v>273</v>
      </c>
      <c r="E53" s="4" t="s">
        <v>111</v>
      </c>
      <c r="F53" s="4">
        <v>30</v>
      </c>
      <c r="G53" s="4" t="s">
        <v>236</v>
      </c>
      <c r="H53" s="4" t="s">
        <v>112</v>
      </c>
    </row>
    <row r="54" spans="1:8">
      <c r="A54" s="4" t="s">
        <v>341</v>
      </c>
      <c r="B54" s="4" t="s">
        <v>342</v>
      </c>
      <c r="C54" s="4" t="s">
        <v>43</v>
      </c>
      <c r="D54" s="4" t="s">
        <v>276</v>
      </c>
      <c r="E54" s="4" t="s">
        <v>111</v>
      </c>
      <c r="F54" s="4">
        <v>30</v>
      </c>
      <c r="G54" s="4" t="s">
        <v>236</v>
      </c>
      <c r="H54" s="4" t="s">
        <v>112</v>
      </c>
    </row>
    <row r="55" spans="1:8">
      <c r="A55" s="4" t="s">
        <v>343</v>
      </c>
      <c r="B55" s="4" t="s">
        <v>344</v>
      </c>
      <c r="C55" s="4" t="s">
        <v>43</v>
      </c>
      <c r="D55" s="4" t="s">
        <v>270</v>
      </c>
      <c r="E55" s="4" t="s">
        <v>111</v>
      </c>
      <c r="F55" s="4">
        <v>30</v>
      </c>
      <c r="G55" s="4" t="s">
        <v>236</v>
      </c>
      <c r="H55" s="4" t="s">
        <v>112</v>
      </c>
    </row>
    <row r="56" spans="1:8">
      <c r="A56" s="4" t="s">
        <v>345</v>
      </c>
      <c r="B56" s="4" t="s">
        <v>346</v>
      </c>
      <c r="C56" s="4" t="s">
        <v>43</v>
      </c>
      <c r="D56" s="4" t="s">
        <v>273</v>
      </c>
      <c r="E56" s="4" t="s">
        <v>111</v>
      </c>
      <c r="F56" s="4">
        <v>30</v>
      </c>
      <c r="G56" s="4" t="s">
        <v>236</v>
      </c>
      <c r="H56" s="4" t="s">
        <v>112</v>
      </c>
    </row>
    <row r="57" spans="1:8">
      <c r="A57" s="4" t="s">
        <v>347</v>
      </c>
      <c r="B57" s="4" t="s">
        <v>348</v>
      </c>
      <c r="C57" s="4" t="s">
        <v>43</v>
      </c>
      <c r="D57" s="4" t="s">
        <v>276</v>
      </c>
      <c r="E57" s="4" t="s">
        <v>111</v>
      </c>
      <c r="F57" s="4">
        <v>30</v>
      </c>
      <c r="G57" s="4" t="s">
        <v>236</v>
      </c>
      <c r="H57" s="4" t="s">
        <v>112</v>
      </c>
    </row>
    <row r="58" spans="1:8">
      <c r="A58" s="4" t="s">
        <v>349</v>
      </c>
      <c r="B58" s="4" t="s">
        <v>350</v>
      </c>
      <c r="C58" s="4" t="s">
        <v>43</v>
      </c>
      <c r="D58" s="4" t="s">
        <v>270</v>
      </c>
      <c r="E58" s="4" t="s">
        <v>257</v>
      </c>
      <c r="F58" s="4">
        <v>21</v>
      </c>
      <c r="G58" s="4" t="s">
        <v>236</v>
      </c>
      <c r="H58" s="4" t="s">
        <v>112</v>
      </c>
    </row>
    <row r="59" spans="1:8">
      <c r="A59" s="4" t="s">
        <v>351</v>
      </c>
      <c r="B59" s="4" t="s">
        <v>352</v>
      </c>
      <c r="C59" s="4" t="s">
        <v>43</v>
      </c>
      <c r="D59" s="4" t="s">
        <v>273</v>
      </c>
      <c r="E59" s="4" t="s">
        <v>257</v>
      </c>
      <c r="F59" s="4">
        <v>21</v>
      </c>
      <c r="G59" s="4" t="s">
        <v>236</v>
      </c>
      <c r="H59" s="4" t="s">
        <v>112</v>
      </c>
    </row>
    <row r="60" spans="1:8">
      <c r="A60" s="4" t="s">
        <v>353</v>
      </c>
      <c r="B60" s="4" t="s">
        <v>354</v>
      </c>
      <c r="C60" s="4" t="s">
        <v>43</v>
      </c>
      <c r="D60" s="4" t="s">
        <v>276</v>
      </c>
      <c r="E60" s="4" t="s">
        <v>257</v>
      </c>
      <c r="F60" s="4">
        <v>21</v>
      </c>
      <c r="G60" s="4" t="s">
        <v>236</v>
      </c>
      <c r="H60" s="4" t="s">
        <v>112</v>
      </c>
    </row>
    <row r="61" spans="1:8">
      <c r="A61" s="4" t="s">
        <v>355</v>
      </c>
      <c r="B61" s="4" t="s">
        <v>356</v>
      </c>
      <c r="C61" s="4" t="s">
        <v>43</v>
      </c>
      <c r="D61" s="4" t="s">
        <v>270</v>
      </c>
      <c r="E61" s="4" t="s">
        <v>257</v>
      </c>
      <c r="F61" s="4">
        <v>21</v>
      </c>
      <c r="G61" s="4" t="s">
        <v>236</v>
      </c>
      <c r="H61" s="4" t="s">
        <v>112</v>
      </c>
    </row>
    <row r="62" spans="1:8">
      <c r="A62" s="4" t="s">
        <v>357</v>
      </c>
      <c r="B62" s="4" t="s">
        <v>358</v>
      </c>
      <c r="C62" s="4" t="s">
        <v>43</v>
      </c>
      <c r="D62" s="4" t="s">
        <v>273</v>
      </c>
      <c r="E62" s="4" t="s">
        <v>257</v>
      </c>
      <c r="F62" s="4">
        <v>21</v>
      </c>
      <c r="G62" s="4" t="s">
        <v>236</v>
      </c>
      <c r="H62" s="4" t="s">
        <v>112</v>
      </c>
    </row>
    <row r="63" spans="1:8">
      <c r="A63" s="4" t="s">
        <v>359</v>
      </c>
      <c r="B63" s="4" t="s">
        <v>360</v>
      </c>
      <c r="C63" s="4" t="s">
        <v>43</v>
      </c>
      <c r="D63" s="4" t="s">
        <v>276</v>
      </c>
      <c r="E63" s="4" t="s">
        <v>257</v>
      </c>
      <c r="F63" s="4">
        <v>21</v>
      </c>
      <c r="G63" s="4" t="s">
        <v>236</v>
      </c>
      <c r="H63" s="4" t="s">
        <v>112</v>
      </c>
    </row>
    <row r="64" spans="1:8">
      <c r="A64" s="4" t="s">
        <v>361</v>
      </c>
      <c r="B64" s="4" t="s">
        <v>362</v>
      </c>
      <c r="C64" s="4" t="s">
        <v>45</v>
      </c>
      <c r="D64" s="4" t="s">
        <v>234</v>
      </c>
      <c r="E64" s="4" t="s">
        <v>235</v>
      </c>
      <c r="F64" s="4">
        <v>45</v>
      </c>
      <c r="G64" s="4" t="s">
        <v>236</v>
      </c>
      <c r="H64" s="4" t="s">
        <v>112</v>
      </c>
    </row>
    <row r="65" spans="1:8">
      <c r="A65" s="4" t="s">
        <v>363</v>
      </c>
      <c r="B65" s="4" t="s">
        <v>364</v>
      </c>
      <c r="C65" s="4" t="s">
        <v>45</v>
      </c>
      <c r="D65" s="4" t="s">
        <v>239</v>
      </c>
      <c r="E65" s="4" t="s">
        <v>235</v>
      </c>
      <c r="F65" s="4">
        <v>45</v>
      </c>
      <c r="G65" s="4" t="s">
        <v>236</v>
      </c>
      <c r="H65" s="4" t="s">
        <v>112</v>
      </c>
    </row>
    <row r="66" spans="1:8">
      <c r="A66" s="4" t="s">
        <v>365</v>
      </c>
      <c r="B66" s="4" t="s">
        <v>366</v>
      </c>
      <c r="C66" s="4" t="s">
        <v>45</v>
      </c>
      <c r="D66" s="4" t="s">
        <v>242</v>
      </c>
      <c r="E66" s="4" t="s">
        <v>235</v>
      </c>
      <c r="F66" s="4">
        <v>45</v>
      </c>
      <c r="G66" s="4" t="s">
        <v>236</v>
      </c>
      <c r="H66" s="4" t="s">
        <v>112</v>
      </c>
    </row>
    <row r="67" spans="1:8">
      <c r="A67" s="4" t="s">
        <v>367</v>
      </c>
      <c r="B67" s="4" t="s">
        <v>368</v>
      </c>
      <c r="C67" s="4" t="s">
        <v>45</v>
      </c>
      <c r="D67" s="4" t="s">
        <v>234</v>
      </c>
      <c r="E67" s="4" t="s">
        <v>111</v>
      </c>
      <c r="F67" s="4">
        <v>30</v>
      </c>
      <c r="G67" s="4" t="s">
        <v>236</v>
      </c>
      <c r="H67" s="4" t="s">
        <v>112</v>
      </c>
    </row>
    <row r="68" spans="1:8">
      <c r="A68" s="4" t="s">
        <v>369</v>
      </c>
      <c r="B68" s="4" t="s">
        <v>370</v>
      </c>
      <c r="C68" s="4" t="s">
        <v>45</v>
      </c>
      <c r="D68" s="4" t="s">
        <v>239</v>
      </c>
      <c r="E68" s="4" t="s">
        <v>111</v>
      </c>
      <c r="F68" s="4">
        <v>30</v>
      </c>
      <c r="G68" s="4" t="s">
        <v>236</v>
      </c>
      <c r="H68" s="4" t="s">
        <v>112</v>
      </c>
    </row>
    <row r="69" spans="1:8">
      <c r="A69" s="4" t="s">
        <v>371</v>
      </c>
      <c r="B69" s="4" t="s">
        <v>372</v>
      </c>
      <c r="C69" s="4" t="s">
        <v>45</v>
      </c>
      <c r="D69" s="4" t="s">
        <v>242</v>
      </c>
      <c r="E69" s="4" t="s">
        <v>111</v>
      </c>
      <c r="F69" s="4">
        <v>30</v>
      </c>
      <c r="G69" s="4" t="s">
        <v>236</v>
      </c>
      <c r="H69" s="4" t="s">
        <v>112</v>
      </c>
    </row>
    <row r="70" spans="1:8">
      <c r="A70" s="4" t="s">
        <v>373</v>
      </c>
      <c r="B70" s="4" t="s">
        <v>374</v>
      </c>
      <c r="C70" s="4" t="s">
        <v>45</v>
      </c>
      <c r="D70" s="4" t="s">
        <v>234</v>
      </c>
      <c r="E70" s="4" t="s">
        <v>111</v>
      </c>
      <c r="F70" s="4">
        <v>30</v>
      </c>
      <c r="G70" s="4" t="s">
        <v>236</v>
      </c>
      <c r="H70" s="4" t="s">
        <v>112</v>
      </c>
    </row>
    <row r="71" spans="1:8">
      <c r="A71" s="4" t="s">
        <v>375</v>
      </c>
      <c r="B71" s="4" t="s">
        <v>376</v>
      </c>
      <c r="C71" s="4" t="s">
        <v>45</v>
      </c>
      <c r="D71" s="4" t="s">
        <v>239</v>
      </c>
      <c r="E71" s="4" t="s">
        <v>111</v>
      </c>
      <c r="F71" s="4">
        <v>30</v>
      </c>
      <c r="G71" s="4" t="s">
        <v>236</v>
      </c>
      <c r="H71" s="4" t="s">
        <v>112</v>
      </c>
    </row>
    <row r="72" spans="1:8">
      <c r="A72" s="4" t="s">
        <v>377</v>
      </c>
      <c r="B72" s="4" t="s">
        <v>378</v>
      </c>
      <c r="C72" s="4" t="s">
        <v>45</v>
      </c>
      <c r="D72" s="4" t="s">
        <v>242</v>
      </c>
      <c r="E72" s="4" t="s">
        <v>111</v>
      </c>
      <c r="F72" s="4">
        <v>30</v>
      </c>
      <c r="G72" s="4" t="s">
        <v>236</v>
      </c>
      <c r="H72" s="4" t="s">
        <v>112</v>
      </c>
    </row>
    <row r="73" spans="1:8">
      <c r="A73" s="4" t="s">
        <v>379</v>
      </c>
      <c r="B73" s="4" t="s">
        <v>380</v>
      </c>
      <c r="C73" s="4" t="s">
        <v>45</v>
      </c>
      <c r="D73" s="4" t="s">
        <v>234</v>
      </c>
      <c r="E73" s="4" t="s">
        <v>257</v>
      </c>
      <c r="F73" s="4">
        <v>21</v>
      </c>
      <c r="G73" s="4" t="s">
        <v>236</v>
      </c>
      <c r="H73" s="4" t="s">
        <v>112</v>
      </c>
    </row>
    <row r="74" spans="1:8">
      <c r="A74" s="4" t="s">
        <v>381</v>
      </c>
      <c r="B74" s="4" t="s">
        <v>382</v>
      </c>
      <c r="C74" s="4" t="s">
        <v>45</v>
      </c>
      <c r="D74" s="4" t="s">
        <v>239</v>
      </c>
      <c r="E74" s="4" t="s">
        <v>257</v>
      </c>
      <c r="F74" s="4">
        <v>21</v>
      </c>
      <c r="G74" s="4" t="s">
        <v>236</v>
      </c>
      <c r="H74" s="4" t="s">
        <v>112</v>
      </c>
    </row>
    <row r="75" spans="1:8">
      <c r="A75" s="4" t="s">
        <v>383</v>
      </c>
      <c r="B75" s="4" t="s">
        <v>384</v>
      </c>
      <c r="C75" s="4" t="s">
        <v>45</v>
      </c>
      <c r="D75" s="4" t="s">
        <v>242</v>
      </c>
      <c r="E75" s="4" t="s">
        <v>257</v>
      </c>
      <c r="F75" s="4">
        <v>21</v>
      </c>
      <c r="G75" s="4" t="s">
        <v>236</v>
      </c>
      <c r="H75" s="4" t="s">
        <v>112</v>
      </c>
    </row>
    <row r="76" spans="1:8">
      <c r="A76" s="4" t="s">
        <v>385</v>
      </c>
      <c r="B76" s="4" t="s">
        <v>386</v>
      </c>
      <c r="C76" s="4" t="s">
        <v>45</v>
      </c>
      <c r="D76" s="4" t="s">
        <v>234</v>
      </c>
      <c r="E76" s="4" t="s">
        <v>257</v>
      </c>
      <c r="F76" s="4">
        <v>21</v>
      </c>
      <c r="G76" s="4" t="s">
        <v>236</v>
      </c>
      <c r="H76" s="4" t="s">
        <v>112</v>
      </c>
    </row>
    <row r="77" spans="1:8">
      <c r="A77" s="4" t="s">
        <v>387</v>
      </c>
      <c r="B77" s="4" t="s">
        <v>388</v>
      </c>
      <c r="C77" s="4" t="s">
        <v>45</v>
      </c>
      <c r="D77" s="4" t="s">
        <v>239</v>
      </c>
      <c r="E77" s="4" t="s">
        <v>257</v>
      </c>
      <c r="F77" s="4">
        <v>21</v>
      </c>
      <c r="G77" s="4" t="s">
        <v>236</v>
      </c>
      <c r="H77" s="4" t="s">
        <v>112</v>
      </c>
    </row>
    <row r="78" spans="1:8">
      <c r="A78" s="4" t="s">
        <v>389</v>
      </c>
      <c r="B78" s="4" t="s">
        <v>390</v>
      </c>
      <c r="C78" s="4" t="s">
        <v>45</v>
      </c>
      <c r="D78" s="4" t="s">
        <v>242</v>
      </c>
      <c r="E78" s="4" t="s">
        <v>257</v>
      </c>
      <c r="F78" s="4">
        <v>21</v>
      </c>
      <c r="G78" s="4" t="s">
        <v>236</v>
      </c>
      <c r="H78" s="4" t="s">
        <v>112</v>
      </c>
    </row>
    <row r="79" spans="1:8">
      <c r="A79" s="4" t="s">
        <v>391</v>
      </c>
      <c r="B79" s="4" t="s">
        <v>392</v>
      </c>
      <c r="C79" s="4" t="s">
        <v>47</v>
      </c>
      <c r="D79" s="4" t="s">
        <v>270</v>
      </c>
      <c r="E79" s="4" t="s">
        <v>235</v>
      </c>
      <c r="F79" s="4">
        <v>45</v>
      </c>
      <c r="G79" s="4" t="s">
        <v>236</v>
      </c>
      <c r="H79" s="4" t="s">
        <v>112</v>
      </c>
    </row>
    <row r="80" spans="1:8">
      <c r="A80" s="4" t="s">
        <v>393</v>
      </c>
      <c r="B80" s="4" t="s">
        <v>394</v>
      </c>
      <c r="C80" s="4" t="s">
        <v>47</v>
      </c>
      <c r="D80" s="4" t="s">
        <v>273</v>
      </c>
      <c r="E80" s="4" t="s">
        <v>235</v>
      </c>
      <c r="F80" s="4">
        <v>45</v>
      </c>
      <c r="G80" s="4" t="s">
        <v>236</v>
      </c>
      <c r="H80" s="4" t="s">
        <v>112</v>
      </c>
    </row>
    <row r="81" spans="1:8">
      <c r="A81" s="4" t="s">
        <v>395</v>
      </c>
      <c r="B81" s="4" t="s">
        <v>396</v>
      </c>
      <c r="C81" s="4" t="s">
        <v>47</v>
      </c>
      <c r="D81" s="4" t="s">
        <v>276</v>
      </c>
      <c r="E81" s="4" t="s">
        <v>235</v>
      </c>
      <c r="F81" s="4">
        <v>45</v>
      </c>
      <c r="G81" s="4" t="s">
        <v>236</v>
      </c>
      <c r="H81" s="4" t="s">
        <v>112</v>
      </c>
    </row>
    <row r="82" spans="1:8">
      <c r="A82" s="4" t="s">
        <v>397</v>
      </c>
      <c r="B82" s="4" t="s">
        <v>398</v>
      </c>
      <c r="C82" s="4" t="s">
        <v>47</v>
      </c>
      <c r="D82" s="4" t="s">
        <v>270</v>
      </c>
      <c r="E82" s="4" t="s">
        <v>111</v>
      </c>
      <c r="F82" s="4">
        <v>30</v>
      </c>
      <c r="G82" s="4" t="s">
        <v>236</v>
      </c>
      <c r="H82" s="4" t="s">
        <v>112</v>
      </c>
    </row>
    <row r="83" spans="1:8">
      <c r="A83" s="4" t="s">
        <v>399</v>
      </c>
      <c r="B83" s="4" t="s">
        <v>400</v>
      </c>
      <c r="C83" s="4" t="s">
        <v>47</v>
      </c>
      <c r="D83" s="4" t="s">
        <v>273</v>
      </c>
      <c r="E83" s="4" t="s">
        <v>111</v>
      </c>
      <c r="F83" s="4">
        <v>30</v>
      </c>
      <c r="G83" s="4" t="s">
        <v>236</v>
      </c>
      <c r="H83" s="4" t="s">
        <v>112</v>
      </c>
    </row>
    <row r="84" spans="1:8">
      <c r="A84" s="4" t="s">
        <v>401</v>
      </c>
      <c r="B84" s="4" t="s">
        <v>402</v>
      </c>
      <c r="C84" s="4" t="s">
        <v>47</v>
      </c>
      <c r="D84" s="4" t="s">
        <v>276</v>
      </c>
      <c r="E84" s="4" t="s">
        <v>111</v>
      </c>
      <c r="F84" s="4">
        <v>30</v>
      </c>
      <c r="G84" s="4" t="s">
        <v>236</v>
      </c>
      <c r="H84" s="4" t="s">
        <v>112</v>
      </c>
    </row>
    <row r="85" spans="1:8">
      <c r="A85" s="4" t="s">
        <v>403</v>
      </c>
      <c r="B85" s="4" t="s">
        <v>404</v>
      </c>
      <c r="C85" s="4" t="s">
        <v>47</v>
      </c>
      <c r="D85" s="4" t="s">
        <v>270</v>
      </c>
      <c r="E85" s="4" t="s">
        <v>111</v>
      </c>
      <c r="F85" s="4">
        <v>30</v>
      </c>
      <c r="G85" s="4" t="s">
        <v>236</v>
      </c>
      <c r="H85" s="4" t="s">
        <v>112</v>
      </c>
    </row>
    <row r="86" spans="1:8">
      <c r="A86" s="4" t="s">
        <v>405</v>
      </c>
      <c r="B86" s="4" t="s">
        <v>406</v>
      </c>
      <c r="C86" s="4" t="s">
        <v>47</v>
      </c>
      <c r="D86" s="4" t="s">
        <v>273</v>
      </c>
      <c r="E86" s="4" t="s">
        <v>111</v>
      </c>
      <c r="F86" s="4">
        <v>30</v>
      </c>
      <c r="G86" s="4" t="s">
        <v>236</v>
      </c>
      <c r="H86" s="4" t="s">
        <v>112</v>
      </c>
    </row>
    <row r="87" spans="1:8">
      <c r="A87" s="4" t="s">
        <v>407</v>
      </c>
      <c r="B87" s="4" t="s">
        <v>408</v>
      </c>
      <c r="C87" s="4" t="s">
        <v>47</v>
      </c>
      <c r="D87" s="4" t="s">
        <v>276</v>
      </c>
      <c r="E87" s="4" t="s">
        <v>111</v>
      </c>
      <c r="F87" s="4">
        <v>30</v>
      </c>
      <c r="G87" s="4" t="s">
        <v>236</v>
      </c>
      <c r="H87" s="4" t="s">
        <v>112</v>
      </c>
    </row>
    <row r="88" spans="1:8">
      <c r="A88" s="4" t="s">
        <v>409</v>
      </c>
      <c r="B88" s="4" t="s">
        <v>410</v>
      </c>
      <c r="C88" s="4" t="s">
        <v>47</v>
      </c>
      <c r="D88" s="4" t="s">
        <v>270</v>
      </c>
      <c r="E88" s="4" t="s">
        <v>257</v>
      </c>
      <c r="F88" s="4">
        <v>21</v>
      </c>
      <c r="G88" s="4" t="s">
        <v>236</v>
      </c>
      <c r="H88" s="4" t="s">
        <v>112</v>
      </c>
    </row>
    <row r="89" spans="1:8">
      <c r="A89" s="4" t="s">
        <v>411</v>
      </c>
      <c r="B89" s="4" t="s">
        <v>412</v>
      </c>
      <c r="C89" s="4" t="s">
        <v>47</v>
      </c>
      <c r="D89" s="4" t="s">
        <v>273</v>
      </c>
      <c r="E89" s="4" t="s">
        <v>257</v>
      </c>
      <c r="F89" s="4">
        <v>21</v>
      </c>
      <c r="G89" s="4" t="s">
        <v>236</v>
      </c>
      <c r="H89" s="4" t="s">
        <v>112</v>
      </c>
    </row>
    <row r="90" spans="1:8">
      <c r="A90" s="4" t="s">
        <v>413</v>
      </c>
      <c r="B90" s="4" t="s">
        <v>414</v>
      </c>
      <c r="C90" s="4" t="s">
        <v>47</v>
      </c>
      <c r="D90" s="4" t="s">
        <v>276</v>
      </c>
      <c r="E90" s="4" t="s">
        <v>257</v>
      </c>
      <c r="F90" s="4">
        <v>21</v>
      </c>
      <c r="G90" s="4" t="s">
        <v>236</v>
      </c>
      <c r="H90" s="4" t="s">
        <v>112</v>
      </c>
    </row>
    <row r="91" spans="1:8">
      <c r="A91" s="4" t="s">
        <v>415</v>
      </c>
      <c r="B91" s="4" t="s">
        <v>416</v>
      </c>
      <c r="C91" s="4" t="s">
        <v>47</v>
      </c>
      <c r="D91" s="4" t="s">
        <v>270</v>
      </c>
      <c r="E91" s="4" t="s">
        <v>257</v>
      </c>
      <c r="F91" s="4">
        <v>21</v>
      </c>
      <c r="G91" s="4" t="s">
        <v>236</v>
      </c>
      <c r="H91" s="4" t="s">
        <v>112</v>
      </c>
    </row>
    <row r="92" spans="1:8">
      <c r="A92" s="4" t="s">
        <v>417</v>
      </c>
      <c r="B92" s="4" t="s">
        <v>418</v>
      </c>
      <c r="C92" s="4" t="s">
        <v>47</v>
      </c>
      <c r="D92" s="4" t="s">
        <v>273</v>
      </c>
      <c r="E92" s="4" t="s">
        <v>257</v>
      </c>
      <c r="F92" s="4">
        <v>21</v>
      </c>
      <c r="G92" s="4" t="s">
        <v>236</v>
      </c>
      <c r="H92" s="4" t="s">
        <v>112</v>
      </c>
    </row>
    <row r="93" spans="1:8">
      <c r="A93" s="4" t="s">
        <v>419</v>
      </c>
      <c r="B93" s="4" t="s">
        <v>420</v>
      </c>
      <c r="C93" s="4" t="s">
        <v>47</v>
      </c>
      <c r="D93" s="4" t="s">
        <v>276</v>
      </c>
      <c r="E93" s="4" t="s">
        <v>257</v>
      </c>
      <c r="F93" s="4">
        <v>21</v>
      </c>
      <c r="G93" s="4" t="s">
        <v>236</v>
      </c>
      <c r="H93" s="4" t="s">
        <v>112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41"/>
  <sheetViews>
    <sheetView workbookViewId="0">
      <selection sqref="A1:G1"/>
    </sheetView>
  </sheetViews>
  <sheetFormatPr baseColWidth="10" defaultColWidth="8.83203125" defaultRowHeight="15"/>
  <cols>
    <col min="1" max="1" width="15" customWidth="1"/>
    <col min="2" max="5" width="10" customWidth="1"/>
    <col min="6" max="6" width="13" customWidth="1"/>
    <col min="7" max="7" width="14" customWidth="1"/>
  </cols>
  <sheetData>
    <row r="1" spans="1:7" ht="37.25" customHeight="1">
      <c r="A1" s="61" t="s">
        <v>421</v>
      </c>
      <c r="B1" s="61"/>
      <c r="C1" s="61"/>
      <c r="D1" s="61"/>
      <c r="E1" s="61"/>
      <c r="F1" s="61"/>
      <c r="G1" s="61"/>
    </row>
    <row r="3" spans="1:7" ht="32">
      <c r="A3" s="3" t="s">
        <v>75</v>
      </c>
      <c r="B3" s="3" t="s">
        <v>422</v>
      </c>
      <c r="C3" s="3" t="s">
        <v>423</v>
      </c>
      <c r="D3" s="3" t="s">
        <v>424</v>
      </c>
      <c r="E3" s="3" t="s">
        <v>425</v>
      </c>
      <c r="F3" s="3" t="s">
        <v>426</v>
      </c>
      <c r="G3" s="3" t="s">
        <v>427</v>
      </c>
    </row>
    <row r="4" spans="1:7">
      <c r="A4" s="8">
        <v>45658</v>
      </c>
      <c r="B4" s="4">
        <v>2025</v>
      </c>
      <c r="C4" s="4" t="s">
        <v>428</v>
      </c>
      <c r="D4" s="4">
        <v>1</v>
      </c>
      <c r="E4" s="4" t="s">
        <v>429</v>
      </c>
      <c r="F4" s="4" t="s">
        <v>430</v>
      </c>
      <c r="G4" s="4" t="s">
        <v>431</v>
      </c>
    </row>
    <row r="5" spans="1:7">
      <c r="A5" s="8">
        <v>45659</v>
      </c>
      <c r="B5" s="4">
        <v>2025</v>
      </c>
      <c r="C5" s="4" t="s">
        <v>428</v>
      </c>
      <c r="D5" s="4">
        <v>1</v>
      </c>
      <c r="E5" s="4" t="s">
        <v>429</v>
      </c>
      <c r="F5" s="4" t="s">
        <v>430</v>
      </c>
      <c r="G5" s="4" t="s">
        <v>432</v>
      </c>
    </row>
    <row r="6" spans="1:7">
      <c r="A6" s="8">
        <v>45660</v>
      </c>
      <c r="B6" s="4">
        <v>2025</v>
      </c>
      <c r="C6" s="4" t="s">
        <v>428</v>
      </c>
      <c r="D6" s="4">
        <v>1</v>
      </c>
      <c r="E6" s="4" t="s">
        <v>429</v>
      </c>
      <c r="F6" s="4" t="s">
        <v>430</v>
      </c>
      <c r="G6" s="4" t="s">
        <v>433</v>
      </c>
    </row>
    <row r="7" spans="1:7">
      <c r="A7" s="8">
        <v>45661</v>
      </c>
      <c r="B7" s="4">
        <v>2025</v>
      </c>
      <c r="C7" s="4" t="s">
        <v>428</v>
      </c>
      <c r="D7" s="4">
        <v>1</v>
      </c>
      <c r="E7" s="4" t="s">
        <v>429</v>
      </c>
      <c r="F7" s="4" t="s">
        <v>430</v>
      </c>
      <c r="G7" s="4" t="s">
        <v>434</v>
      </c>
    </row>
    <row r="8" spans="1:7">
      <c r="A8" s="8">
        <v>45662</v>
      </c>
      <c r="B8" s="4">
        <v>2025</v>
      </c>
      <c r="C8" s="4" t="s">
        <v>428</v>
      </c>
      <c r="D8" s="4">
        <v>1</v>
      </c>
      <c r="E8" s="4" t="s">
        <v>429</v>
      </c>
      <c r="F8" s="4" t="s">
        <v>430</v>
      </c>
      <c r="G8" s="4" t="s">
        <v>435</v>
      </c>
    </row>
    <row r="9" spans="1:7">
      <c r="A9" s="8">
        <v>45663</v>
      </c>
      <c r="B9" s="4">
        <v>2025</v>
      </c>
      <c r="C9" s="4" t="s">
        <v>428</v>
      </c>
      <c r="D9" s="4">
        <v>1</v>
      </c>
      <c r="E9" s="4" t="s">
        <v>429</v>
      </c>
      <c r="F9" s="4" t="s">
        <v>430</v>
      </c>
      <c r="G9" s="4" t="s">
        <v>436</v>
      </c>
    </row>
    <row r="10" spans="1:7">
      <c r="A10" s="8">
        <v>45664</v>
      </c>
      <c r="B10" s="4">
        <v>2025</v>
      </c>
      <c r="C10" s="4" t="s">
        <v>428</v>
      </c>
      <c r="D10" s="4">
        <v>1</v>
      </c>
      <c r="E10" s="4" t="s">
        <v>429</v>
      </c>
      <c r="F10" s="4" t="s">
        <v>430</v>
      </c>
      <c r="G10" s="4" t="s">
        <v>437</v>
      </c>
    </row>
    <row r="11" spans="1:7">
      <c r="A11" s="8">
        <v>45665</v>
      </c>
      <c r="B11" s="4">
        <v>2025</v>
      </c>
      <c r="C11" s="4" t="s">
        <v>428</v>
      </c>
      <c r="D11" s="4">
        <v>1</v>
      </c>
      <c r="E11" s="4" t="s">
        <v>429</v>
      </c>
      <c r="F11" s="4" t="s">
        <v>430</v>
      </c>
      <c r="G11" s="4" t="s">
        <v>431</v>
      </c>
    </row>
    <row r="12" spans="1:7">
      <c r="A12" s="8">
        <v>45666</v>
      </c>
      <c r="B12" s="4">
        <v>2025</v>
      </c>
      <c r="C12" s="4" t="s">
        <v>428</v>
      </c>
      <c r="D12" s="4">
        <v>1</v>
      </c>
      <c r="E12" s="4" t="s">
        <v>429</v>
      </c>
      <c r="F12" s="4" t="s">
        <v>430</v>
      </c>
      <c r="G12" s="4" t="s">
        <v>432</v>
      </c>
    </row>
    <row r="13" spans="1:7">
      <c r="A13" s="8">
        <v>45667</v>
      </c>
      <c r="B13" s="4">
        <v>2025</v>
      </c>
      <c r="C13" s="4" t="s">
        <v>428</v>
      </c>
      <c r="D13" s="4">
        <v>1</v>
      </c>
      <c r="E13" s="4" t="s">
        <v>429</v>
      </c>
      <c r="F13" s="4" t="s">
        <v>430</v>
      </c>
      <c r="G13" s="4" t="s">
        <v>433</v>
      </c>
    </row>
    <row r="14" spans="1:7">
      <c r="A14" s="8">
        <v>45668</v>
      </c>
      <c r="B14" s="4">
        <v>2025</v>
      </c>
      <c r="C14" s="4" t="s">
        <v>428</v>
      </c>
      <c r="D14" s="4">
        <v>1</v>
      </c>
      <c r="E14" s="4" t="s">
        <v>429</v>
      </c>
      <c r="F14" s="4" t="s">
        <v>430</v>
      </c>
      <c r="G14" s="4" t="s">
        <v>434</v>
      </c>
    </row>
    <row r="15" spans="1:7">
      <c r="A15" s="8">
        <v>45669</v>
      </c>
      <c r="B15" s="4">
        <v>2025</v>
      </c>
      <c r="C15" s="4" t="s">
        <v>428</v>
      </c>
      <c r="D15" s="4">
        <v>1</v>
      </c>
      <c r="E15" s="4" t="s">
        <v>429</v>
      </c>
      <c r="F15" s="4" t="s">
        <v>430</v>
      </c>
      <c r="G15" s="4" t="s">
        <v>435</v>
      </c>
    </row>
    <row r="16" spans="1:7">
      <c r="A16" s="8">
        <v>45670</v>
      </c>
      <c r="B16" s="4">
        <v>2025</v>
      </c>
      <c r="C16" s="4" t="s">
        <v>428</v>
      </c>
      <c r="D16" s="4">
        <v>1</v>
      </c>
      <c r="E16" s="4" t="s">
        <v>429</v>
      </c>
      <c r="F16" s="4" t="s">
        <v>430</v>
      </c>
      <c r="G16" s="4" t="s">
        <v>436</v>
      </c>
    </row>
    <row r="17" spans="1:7">
      <c r="A17" s="8">
        <v>45671</v>
      </c>
      <c r="B17" s="4">
        <v>2025</v>
      </c>
      <c r="C17" s="4" t="s">
        <v>428</v>
      </c>
      <c r="D17" s="4">
        <v>1</v>
      </c>
      <c r="E17" s="4" t="s">
        <v>429</v>
      </c>
      <c r="F17" s="4" t="s">
        <v>430</v>
      </c>
      <c r="G17" s="4" t="s">
        <v>437</v>
      </c>
    </row>
    <row r="18" spans="1:7">
      <c r="A18" s="8">
        <v>45672</v>
      </c>
      <c r="B18" s="4">
        <v>2025</v>
      </c>
      <c r="C18" s="4" t="s">
        <v>428</v>
      </c>
      <c r="D18" s="4">
        <v>1</v>
      </c>
      <c r="E18" s="4" t="s">
        <v>429</v>
      </c>
      <c r="F18" s="4" t="s">
        <v>430</v>
      </c>
      <c r="G18" s="4" t="s">
        <v>431</v>
      </c>
    </row>
    <row r="19" spans="1:7">
      <c r="A19" s="8">
        <v>45673</v>
      </c>
      <c r="B19" s="4">
        <v>2025</v>
      </c>
      <c r="C19" s="4" t="s">
        <v>428</v>
      </c>
      <c r="D19" s="4">
        <v>1</v>
      </c>
      <c r="E19" s="4" t="s">
        <v>429</v>
      </c>
      <c r="F19" s="4" t="s">
        <v>430</v>
      </c>
      <c r="G19" s="4" t="s">
        <v>432</v>
      </c>
    </row>
    <row r="20" spans="1:7">
      <c r="A20" s="8">
        <v>45674</v>
      </c>
      <c r="B20" s="4">
        <v>2025</v>
      </c>
      <c r="C20" s="4" t="s">
        <v>428</v>
      </c>
      <c r="D20" s="4">
        <v>1</v>
      </c>
      <c r="E20" s="4" t="s">
        <v>429</v>
      </c>
      <c r="F20" s="4" t="s">
        <v>430</v>
      </c>
      <c r="G20" s="4" t="s">
        <v>433</v>
      </c>
    </row>
    <row r="21" spans="1:7">
      <c r="A21" s="8">
        <v>45675</v>
      </c>
      <c r="B21" s="4">
        <v>2025</v>
      </c>
      <c r="C21" s="4" t="s">
        <v>428</v>
      </c>
      <c r="D21" s="4">
        <v>1</v>
      </c>
      <c r="E21" s="4" t="s">
        <v>429</v>
      </c>
      <c r="F21" s="4" t="s">
        <v>430</v>
      </c>
      <c r="G21" s="4" t="s">
        <v>434</v>
      </c>
    </row>
    <row r="22" spans="1:7">
      <c r="A22" s="8">
        <v>45676</v>
      </c>
      <c r="B22" s="4">
        <v>2025</v>
      </c>
      <c r="C22" s="4" t="s">
        <v>428</v>
      </c>
      <c r="D22" s="4">
        <v>1</v>
      </c>
      <c r="E22" s="4" t="s">
        <v>429</v>
      </c>
      <c r="F22" s="4" t="s">
        <v>430</v>
      </c>
      <c r="G22" s="4" t="s">
        <v>435</v>
      </c>
    </row>
    <row r="23" spans="1:7">
      <c r="A23" s="8">
        <v>45677</v>
      </c>
      <c r="B23" s="4">
        <v>2025</v>
      </c>
      <c r="C23" s="4" t="s">
        <v>428</v>
      </c>
      <c r="D23" s="4">
        <v>1</v>
      </c>
      <c r="E23" s="4" t="s">
        <v>429</v>
      </c>
      <c r="F23" s="4" t="s">
        <v>430</v>
      </c>
      <c r="G23" s="4" t="s">
        <v>436</v>
      </c>
    </row>
    <row r="24" spans="1:7">
      <c r="A24" s="8">
        <v>45678</v>
      </c>
      <c r="B24" s="4">
        <v>2025</v>
      </c>
      <c r="C24" s="4" t="s">
        <v>428</v>
      </c>
      <c r="D24" s="4">
        <v>1</v>
      </c>
      <c r="E24" s="4" t="s">
        <v>429</v>
      </c>
      <c r="F24" s="4" t="s">
        <v>430</v>
      </c>
      <c r="G24" s="4" t="s">
        <v>437</v>
      </c>
    </row>
    <row r="25" spans="1:7">
      <c r="A25" s="8">
        <v>45679</v>
      </c>
      <c r="B25" s="4">
        <v>2025</v>
      </c>
      <c r="C25" s="4" t="s">
        <v>428</v>
      </c>
      <c r="D25" s="4">
        <v>1</v>
      </c>
      <c r="E25" s="4" t="s">
        <v>429</v>
      </c>
      <c r="F25" s="4" t="s">
        <v>430</v>
      </c>
      <c r="G25" s="4" t="s">
        <v>431</v>
      </c>
    </row>
    <row r="26" spans="1:7">
      <c r="A26" s="8">
        <v>45680</v>
      </c>
      <c r="B26" s="4">
        <v>2025</v>
      </c>
      <c r="C26" s="4" t="s">
        <v>428</v>
      </c>
      <c r="D26" s="4">
        <v>1</v>
      </c>
      <c r="E26" s="4" t="s">
        <v>429</v>
      </c>
      <c r="F26" s="4" t="s">
        <v>430</v>
      </c>
      <c r="G26" s="4" t="s">
        <v>432</v>
      </c>
    </row>
    <row r="27" spans="1:7">
      <c r="A27" s="8">
        <v>45681</v>
      </c>
      <c r="B27" s="4">
        <v>2025</v>
      </c>
      <c r="C27" s="4" t="s">
        <v>428</v>
      </c>
      <c r="D27" s="4">
        <v>1</v>
      </c>
      <c r="E27" s="4" t="s">
        <v>429</v>
      </c>
      <c r="F27" s="4" t="s">
        <v>430</v>
      </c>
      <c r="G27" s="4" t="s">
        <v>433</v>
      </c>
    </row>
    <row r="28" spans="1:7">
      <c r="A28" s="8">
        <v>45682</v>
      </c>
      <c r="B28" s="4">
        <v>2025</v>
      </c>
      <c r="C28" s="4" t="s">
        <v>428</v>
      </c>
      <c r="D28" s="4">
        <v>1</v>
      </c>
      <c r="E28" s="4" t="s">
        <v>429</v>
      </c>
      <c r="F28" s="4" t="s">
        <v>430</v>
      </c>
      <c r="G28" s="4" t="s">
        <v>434</v>
      </c>
    </row>
    <row r="29" spans="1:7">
      <c r="A29" s="8">
        <v>45683</v>
      </c>
      <c r="B29" s="4">
        <v>2025</v>
      </c>
      <c r="C29" s="4" t="s">
        <v>428</v>
      </c>
      <c r="D29" s="4">
        <v>1</v>
      </c>
      <c r="E29" s="4" t="s">
        <v>429</v>
      </c>
      <c r="F29" s="4" t="s">
        <v>430</v>
      </c>
      <c r="G29" s="4" t="s">
        <v>435</v>
      </c>
    </row>
    <row r="30" spans="1:7">
      <c r="A30" s="8">
        <v>45684</v>
      </c>
      <c r="B30" s="4">
        <v>2025</v>
      </c>
      <c r="C30" s="4" t="s">
        <v>428</v>
      </c>
      <c r="D30" s="4">
        <v>1</v>
      </c>
      <c r="E30" s="4" t="s">
        <v>429</v>
      </c>
      <c r="F30" s="4" t="s">
        <v>430</v>
      </c>
      <c r="G30" s="4" t="s">
        <v>436</v>
      </c>
    </row>
    <row r="31" spans="1:7">
      <c r="A31" s="8">
        <v>45685</v>
      </c>
      <c r="B31" s="4">
        <v>2025</v>
      </c>
      <c r="C31" s="4" t="s">
        <v>428</v>
      </c>
      <c r="D31" s="4">
        <v>1</v>
      </c>
      <c r="E31" s="4" t="s">
        <v>429</v>
      </c>
      <c r="F31" s="4" t="s">
        <v>430</v>
      </c>
      <c r="G31" s="4" t="s">
        <v>437</v>
      </c>
    </row>
    <row r="32" spans="1:7">
      <c r="A32" s="8">
        <v>45686</v>
      </c>
      <c r="B32" s="4">
        <v>2025</v>
      </c>
      <c r="C32" s="4" t="s">
        <v>428</v>
      </c>
      <c r="D32" s="4">
        <v>1</v>
      </c>
      <c r="E32" s="4" t="s">
        <v>429</v>
      </c>
      <c r="F32" s="4" t="s">
        <v>430</v>
      </c>
      <c r="G32" s="4" t="s">
        <v>431</v>
      </c>
    </row>
    <row r="33" spans="1:7">
      <c r="A33" s="8">
        <v>45687</v>
      </c>
      <c r="B33" s="4">
        <v>2025</v>
      </c>
      <c r="C33" s="4" t="s">
        <v>428</v>
      </c>
      <c r="D33" s="4">
        <v>1</v>
      </c>
      <c r="E33" s="4" t="s">
        <v>429</v>
      </c>
      <c r="F33" s="4" t="s">
        <v>430</v>
      </c>
      <c r="G33" s="4" t="s">
        <v>432</v>
      </c>
    </row>
    <row r="34" spans="1:7">
      <c r="A34" s="8">
        <v>45688</v>
      </c>
      <c r="B34" s="4">
        <v>2025</v>
      </c>
      <c r="C34" s="4" t="s">
        <v>428</v>
      </c>
      <c r="D34" s="4">
        <v>1</v>
      </c>
      <c r="E34" s="4" t="s">
        <v>429</v>
      </c>
      <c r="F34" s="4" t="s">
        <v>430</v>
      </c>
      <c r="G34" s="4" t="s">
        <v>433</v>
      </c>
    </row>
    <row r="35" spans="1:7">
      <c r="A35" s="8">
        <v>45689</v>
      </c>
      <c r="B35" s="4">
        <v>2025</v>
      </c>
      <c r="C35" s="4" t="s">
        <v>428</v>
      </c>
      <c r="D35" s="4">
        <v>2</v>
      </c>
      <c r="E35" s="4" t="s">
        <v>438</v>
      </c>
      <c r="F35" s="4" t="s">
        <v>439</v>
      </c>
      <c r="G35" s="4" t="s">
        <v>434</v>
      </c>
    </row>
    <row r="36" spans="1:7">
      <c r="A36" s="8">
        <v>45690</v>
      </c>
      <c r="B36" s="4">
        <v>2025</v>
      </c>
      <c r="C36" s="4" t="s">
        <v>428</v>
      </c>
      <c r="D36" s="4">
        <v>2</v>
      </c>
      <c r="E36" s="4" t="s">
        <v>438</v>
      </c>
      <c r="F36" s="4" t="s">
        <v>439</v>
      </c>
      <c r="G36" s="4" t="s">
        <v>435</v>
      </c>
    </row>
    <row r="37" spans="1:7">
      <c r="A37" s="8">
        <v>45691</v>
      </c>
      <c r="B37" s="4">
        <v>2025</v>
      </c>
      <c r="C37" s="4" t="s">
        <v>428</v>
      </c>
      <c r="D37" s="4">
        <v>2</v>
      </c>
      <c r="E37" s="4" t="s">
        <v>438</v>
      </c>
      <c r="F37" s="4" t="s">
        <v>439</v>
      </c>
      <c r="G37" s="4" t="s">
        <v>436</v>
      </c>
    </row>
    <row r="38" spans="1:7">
      <c r="A38" s="8">
        <v>45692</v>
      </c>
      <c r="B38" s="4">
        <v>2025</v>
      </c>
      <c r="C38" s="4" t="s">
        <v>428</v>
      </c>
      <c r="D38" s="4">
        <v>2</v>
      </c>
      <c r="E38" s="4" t="s">
        <v>438</v>
      </c>
      <c r="F38" s="4" t="s">
        <v>439</v>
      </c>
      <c r="G38" s="4" t="s">
        <v>437</v>
      </c>
    </row>
    <row r="39" spans="1:7">
      <c r="A39" s="8">
        <v>45693</v>
      </c>
      <c r="B39" s="4">
        <v>2025</v>
      </c>
      <c r="C39" s="4" t="s">
        <v>428</v>
      </c>
      <c r="D39" s="4">
        <v>2</v>
      </c>
      <c r="E39" s="4" t="s">
        <v>438</v>
      </c>
      <c r="F39" s="4" t="s">
        <v>439</v>
      </c>
      <c r="G39" s="4" t="s">
        <v>431</v>
      </c>
    </row>
    <row r="40" spans="1:7">
      <c r="A40" s="8">
        <v>45694</v>
      </c>
      <c r="B40" s="4">
        <v>2025</v>
      </c>
      <c r="C40" s="4" t="s">
        <v>428</v>
      </c>
      <c r="D40" s="4">
        <v>2</v>
      </c>
      <c r="E40" s="4" t="s">
        <v>438</v>
      </c>
      <c r="F40" s="4" t="s">
        <v>439</v>
      </c>
      <c r="G40" s="4" t="s">
        <v>432</v>
      </c>
    </row>
    <row r="41" spans="1:7">
      <c r="A41" s="8">
        <v>45695</v>
      </c>
      <c r="B41" s="4">
        <v>2025</v>
      </c>
      <c r="C41" s="4" t="s">
        <v>428</v>
      </c>
      <c r="D41" s="4">
        <v>2</v>
      </c>
      <c r="E41" s="4" t="s">
        <v>438</v>
      </c>
      <c r="F41" s="4" t="s">
        <v>439</v>
      </c>
      <c r="G41" s="4" t="s">
        <v>433</v>
      </c>
    </row>
    <row r="42" spans="1:7">
      <c r="A42" s="8">
        <v>45696</v>
      </c>
      <c r="B42" s="4">
        <v>2025</v>
      </c>
      <c r="C42" s="4" t="s">
        <v>428</v>
      </c>
      <c r="D42" s="4">
        <v>2</v>
      </c>
      <c r="E42" s="4" t="s">
        <v>438</v>
      </c>
      <c r="F42" s="4" t="s">
        <v>439</v>
      </c>
      <c r="G42" s="4" t="s">
        <v>434</v>
      </c>
    </row>
    <row r="43" spans="1:7">
      <c r="A43" s="8">
        <v>45697</v>
      </c>
      <c r="B43" s="4">
        <v>2025</v>
      </c>
      <c r="C43" s="4" t="s">
        <v>428</v>
      </c>
      <c r="D43" s="4">
        <v>2</v>
      </c>
      <c r="E43" s="4" t="s">
        <v>438</v>
      </c>
      <c r="F43" s="4" t="s">
        <v>439</v>
      </c>
      <c r="G43" s="4" t="s">
        <v>435</v>
      </c>
    </row>
    <row r="44" spans="1:7">
      <c r="A44" s="8">
        <v>45698</v>
      </c>
      <c r="B44" s="4">
        <v>2025</v>
      </c>
      <c r="C44" s="4" t="s">
        <v>428</v>
      </c>
      <c r="D44" s="4">
        <v>2</v>
      </c>
      <c r="E44" s="4" t="s">
        <v>438</v>
      </c>
      <c r="F44" s="4" t="s">
        <v>439</v>
      </c>
      <c r="G44" s="4" t="s">
        <v>436</v>
      </c>
    </row>
    <row r="45" spans="1:7">
      <c r="A45" s="8">
        <v>45699</v>
      </c>
      <c r="B45" s="4">
        <v>2025</v>
      </c>
      <c r="C45" s="4" t="s">
        <v>428</v>
      </c>
      <c r="D45" s="4">
        <v>2</v>
      </c>
      <c r="E45" s="4" t="s">
        <v>438</v>
      </c>
      <c r="F45" s="4" t="s">
        <v>439</v>
      </c>
      <c r="G45" s="4" t="s">
        <v>437</v>
      </c>
    </row>
    <row r="46" spans="1:7">
      <c r="A46" s="8">
        <v>45700</v>
      </c>
      <c r="B46" s="4">
        <v>2025</v>
      </c>
      <c r="C46" s="4" t="s">
        <v>428</v>
      </c>
      <c r="D46" s="4">
        <v>2</v>
      </c>
      <c r="E46" s="4" t="s">
        <v>438</v>
      </c>
      <c r="F46" s="4" t="s">
        <v>439</v>
      </c>
      <c r="G46" s="4" t="s">
        <v>431</v>
      </c>
    </row>
    <row r="47" spans="1:7">
      <c r="A47" s="8">
        <v>45701</v>
      </c>
      <c r="B47" s="4">
        <v>2025</v>
      </c>
      <c r="C47" s="4" t="s">
        <v>428</v>
      </c>
      <c r="D47" s="4">
        <v>2</v>
      </c>
      <c r="E47" s="4" t="s">
        <v>438</v>
      </c>
      <c r="F47" s="4" t="s">
        <v>439</v>
      </c>
      <c r="G47" s="4" t="s">
        <v>432</v>
      </c>
    </row>
    <row r="48" spans="1:7">
      <c r="A48" s="8">
        <v>45702</v>
      </c>
      <c r="B48" s="4">
        <v>2025</v>
      </c>
      <c r="C48" s="4" t="s">
        <v>428</v>
      </c>
      <c r="D48" s="4">
        <v>2</v>
      </c>
      <c r="E48" s="4" t="s">
        <v>438</v>
      </c>
      <c r="F48" s="4" t="s">
        <v>439</v>
      </c>
      <c r="G48" s="4" t="s">
        <v>433</v>
      </c>
    </row>
    <row r="49" spans="1:7">
      <c r="A49" s="8">
        <v>45703</v>
      </c>
      <c r="B49" s="4">
        <v>2025</v>
      </c>
      <c r="C49" s="4" t="s">
        <v>428</v>
      </c>
      <c r="D49" s="4">
        <v>2</v>
      </c>
      <c r="E49" s="4" t="s">
        <v>438</v>
      </c>
      <c r="F49" s="4" t="s">
        <v>439</v>
      </c>
      <c r="G49" s="4" t="s">
        <v>434</v>
      </c>
    </row>
    <row r="50" spans="1:7">
      <c r="A50" s="8">
        <v>45704</v>
      </c>
      <c r="B50" s="4">
        <v>2025</v>
      </c>
      <c r="C50" s="4" t="s">
        <v>428</v>
      </c>
      <c r="D50" s="4">
        <v>2</v>
      </c>
      <c r="E50" s="4" t="s">
        <v>438</v>
      </c>
      <c r="F50" s="4" t="s">
        <v>439</v>
      </c>
      <c r="G50" s="4" t="s">
        <v>435</v>
      </c>
    </row>
    <row r="51" spans="1:7">
      <c r="A51" s="8">
        <v>45705</v>
      </c>
      <c r="B51" s="4">
        <v>2025</v>
      </c>
      <c r="C51" s="4" t="s">
        <v>428</v>
      </c>
      <c r="D51" s="4">
        <v>2</v>
      </c>
      <c r="E51" s="4" t="s">
        <v>438</v>
      </c>
      <c r="F51" s="4" t="s">
        <v>439</v>
      </c>
      <c r="G51" s="4" t="s">
        <v>436</v>
      </c>
    </row>
    <row r="52" spans="1:7">
      <c r="A52" s="8">
        <v>45706</v>
      </c>
      <c r="B52" s="4">
        <v>2025</v>
      </c>
      <c r="C52" s="4" t="s">
        <v>428</v>
      </c>
      <c r="D52" s="4">
        <v>2</v>
      </c>
      <c r="E52" s="4" t="s">
        <v>438</v>
      </c>
      <c r="F52" s="4" t="s">
        <v>439</v>
      </c>
      <c r="G52" s="4" t="s">
        <v>437</v>
      </c>
    </row>
    <row r="53" spans="1:7">
      <c r="A53" s="8">
        <v>45707</v>
      </c>
      <c r="B53" s="4">
        <v>2025</v>
      </c>
      <c r="C53" s="4" t="s">
        <v>428</v>
      </c>
      <c r="D53" s="4">
        <v>2</v>
      </c>
      <c r="E53" s="4" t="s">
        <v>438</v>
      </c>
      <c r="F53" s="4" t="s">
        <v>439</v>
      </c>
      <c r="G53" s="4" t="s">
        <v>431</v>
      </c>
    </row>
    <row r="54" spans="1:7">
      <c r="A54" s="8">
        <v>45708</v>
      </c>
      <c r="B54" s="4">
        <v>2025</v>
      </c>
      <c r="C54" s="4" t="s">
        <v>428</v>
      </c>
      <c r="D54" s="4">
        <v>2</v>
      </c>
      <c r="E54" s="4" t="s">
        <v>438</v>
      </c>
      <c r="F54" s="4" t="s">
        <v>439</v>
      </c>
      <c r="G54" s="4" t="s">
        <v>432</v>
      </c>
    </row>
    <row r="55" spans="1:7">
      <c r="A55" s="8">
        <v>45709</v>
      </c>
      <c r="B55" s="4">
        <v>2025</v>
      </c>
      <c r="C55" s="4" t="s">
        <v>428</v>
      </c>
      <c r="D55" s="4">
        <v>2</v>
      </c>
      <c r="E55" s="4" t="s">
        <v>438</v>
      </c>
      <c r="F55" s="4" t="s">
        <v>439</v>
      </c>
      <c r="G55" s="4" t="s">
        <v>433</v>
      </c>
    </row>
    <row r="56" spans="1:7">
      <c r="A56" s="8">
        <v>45710</v>
      </c>
      <c r="B56" s="4">
        <v>2025</v>
      </c>
      <c r="C56" s="4" t="s">
        <v>428</v>
      </c>
      <c r="D56" s="4">
        <v>2</v>
      </c>
      <c r="E56" s="4" t="s">
        <v>438</v>
      </c>
      <c r="F56" s="4" t="s">
        <v>439</v>
      </c>
      <c r="G56" s="4" t="s">
        <v>434</v>
      </c>
    </row>
    <row r="57" spans="1:7">
      <c r="A57" s="8">
        <v>45711</v>
      </c>
      <c r="B57" s="4">
        <v>2025</v>
      </c>
      <c r="C57" s="4" t="s">
        <v>428</v>
      </c>
      <c r="D57" s="4">
        <v>2</v>
      </c>
      <c r="E57" s="4" t="s">
        <v>438</v>
      </c>
      <c r="F57" s="4" t="s">
        <v>439</v>
      </c>
      <c r="G57" s="4" t="s">
        <v>435</v>
      </c>
    </row>
    <row r="58" spans="1:7">
      <c r="A58" s="8">
        <v>45712</v>
      </c>
      <c r="B58" s="4">
        <v>2025</v>
      </c>
      <c r="C58" s="4" t="s">
        <v>428</v>
      </c>
      <c r="D58" s="4">
        <v>2</v>
      </c>
      <c r="E58" s="4" t="s">
        <v>438</v>
      </c>
      <c r="F58" s="4" t="s">
        <v>439</v>
      </c>
      <c r="G58" s="4" t="s">
        <v>436</v>
      </c>
    </row>
    <row r="59" spans="1:7">
      <c r="A59" s="8">
        <v>45713</v>
      </c>
      <c r="B59" s="4">
        <v>2025</v>
      </c>
      <c r="C59" s="4" t="s">
        <v>428</v>
      </c>
      <c r="D59" s="4">
        <v>2</v>
      </c>
      <c r="E59" s="4" t="s">
        <v>438</v>
      </c>
      <c r="F59" s="4" t="s">
        <v>439</v>
      </c>
      <c r="G59" s="4" t="s">
        <v>437</v>
      </c>
    </row>
    <row r="60" spans="1:7">
      <c r="A60" s="8">
        <v>45714</v>
      </c>
      <c r="B60" s="4">
        <v>2025</v>
      </c>
      <c r="C60" s="4" t="s">
        <v>428</v>
      </c>
      <c r="D60" s="4">
        <v>2</v>
      </c>
      <c r="E60" s="4" t="s">
        <v>438</v>
      </c>
      <c r="F60" s="4" t="s">
        <v>439</v>
      </c>
      <c r="G60" s="4" t="s">
        <v>431</v>
      </c>
    </row>
    <row r="61" spans="1:7">
      <c r="A61" s="8">
        <v>45715</v>
      </c>
      <c r="B61" s="4">
        <v>2025</v>
      </c>
      <c r="C61" s="4" t="s">
        <v>428</v>
      </c>
      <c r="D61" s="4">
        <v>2</v>
      </c>
      <c r="E61" s="4" t="s">
        <v>438</v>
      </c>
      <c r="F61" s="4" t="s">
        <v>439</v>
      </c>
      <c r="G61" s="4" t="s">
        <v>432</v>
      </c>
    </row>
    <row r="62" spans="1:7">
      <c r="A62" s="8">
        <v>45716</v>
      </c>
      <c r="B62" s="4">
        <v>2025</v>
      </c>
      <c r="C62" s="4" t="s">
        <v>428</v>
      </c>
      <c r="D62" s="4">
        <v>2</v>
      </c>
      <c r="E62" s="4" t="s">
        <v>438</v>
      </c>
      <c r="F62" s="4" t="s">
        <v>439</v>
      </c>
      <c r="G62" s="4" t="s">
        <v>433</v>
      </c>
    </row>
    <row r="63" spans="1:7">
      <c r="A63" s="8">
        <v>45717</v>
      </c>
      <c r="B63" s="4">
        <v>2025</v>
      </c>
      <c r="C63" s="4" t="s">
        <v>428</v>
      </c>
      <c r="D63" s="4">
        <v>3</v>
      </c>
      <c r="E63" s="4" t="s">
        <v>440</v>
      </c>
      <c r="F63" s="4" t="s">
        <v>441</v>
      </c>
      <c r="G63" s="4" t="s">
        <v>434</v>
      </c>
    </row>
    <row r="64" spans="1:7">
      <c r="A64" s="8">
        <v>45718</v>
      </c>
      <c r="B64" s="4">
        <v>2025</v>
      </c>
      <c r="C64" s="4" t="s">
        <v>428</v>
      </c>
      <c r="D64" s="4">
        <v>3</v>
      </c>
      <c r="E64" s="4" t="s">
        <v>440</v>
      </c>
      <c r="F64" s="4" t="s">
        <v>441</v>
      </c>
      <c r="G64" s="4" t="s">
        <v>435</v>
      </c>
    </row>
    <row r="65" spans="1:7">
      <c r="A65" s="8">
        <v>45719</v>
      </c>
      <c r="B65" s="4">
        <v>2025</v>
      </c>
      <c r="C65" s="4" t="s">
        <v>428</v>
      </c>
      <c r="D65" s="4">
        <v>3</v>
      </c>
      <c r="E65" s="4" t="s">
        <v>440</v>
      </c>
      <c r="F65" s="4" t="s">
        <v>441</v>
      </c>
      <c r="G65" s="4" t="s">
        <v>436</v>
      </c>
    </row>
    <row r="66" spans="1:7">
      <c r="A66" s="8">
        <v>45720</v>
      </c>
      <c r="B66" s="4">
        <v>2025</v>
      </c>
      <c r="C66" s="4" t="s">
        <v>428</v>
      </c>
      <c r="D66" s="4">
        <v>3</v>
      </c>
      <c r="E66" s="4" t="s">
        <v>440</v>
      </c>
      <c r="F66" s="4" t="s">
        <v>441</v>
      </c>
      <c r="G66" s="4" t="s">
        <v>437</v>
      </c>
    </row>
    <row r="67" spans="1:7">
      <c r="A67" s="8">
        <v>45721</v>
      </c>
      <c r="B67" s="4">
        <v>2025</v>
      </c>
      <c r="C67" s="4" t="s">
        <v>428</v>
      </c>
      <c r="D67" s="4">
        <v>3</v>
      </c>
      <c r="E67" s="4" t="s">
        <v>440</v>
      </c>
      <c r="F67" s="4" t="s">
        <v>441</v>
      </c>
      <c r="G67" s="4" t="s">
        <v>431</v>
      </c>
    </row>
    <row r="68" spans="1:7">
      <c r="A68" s="8">
        <v>45722</v>
      </c>
      <c r="B68" s="4">
        <v>2025</v>
      </c>
      <c r="C68" s="4" t="s">
        <v>428</v>
      </c>
      <c r="D68" s="4">
        <v>3</v>
      </c>
      <c r="E68" s="4" t="s">
        <v>440</v>
      </c>
      <c r="F68" s="4" t="s">
        <v>441</v>
      </c>
      <c r="G68" s="4" t="s">
        <v>432</v>
      </c>
    </row>
    <row r="69" spans="1:7">
      <c r="A69" s="8">
        <v>45723</v>
      </c>
      <c r="B69" s="4">
        <v>2025</v>
      </c>
      <c r="C69" s="4" t="s">
        <v>428</v>
      </c>
      <c r="D69" s="4">
        <v>3</v>
      </c>
      <c r="E69" s="4" t="s">
        <v>440</v>
      </c>
      <c r="F69" s="4" t="s">
        <v>441</v>
      </c>
      <c r="G69" s="4" t="s">
        <v>433</v>
      </c>
    </row>
    <row r="70" spans="1:7">
      <c r="A70" s="8">
        <v>45724</v>
      </c>
      <c r="B70" s="4">
        <v>2025</v>
      </c>
      <c r="C70" s="4" t="s">
        <v>428</v>
      </c>
      <c r="D70" s="4">
        <v>3</v>
      </c>
      <c r="E70" s="4" t="s">
        <v>440</v>
      </c>
      <c r="F70" s="4" t="s">
        <v>441</v>
      </c>
      <c r="G70" s="4" t="s">
        <v>434</v>
      </c>
    </row>
    <row r="71" spans="1:7">
      <c r="A71" s="8">
        <v>45725</v>
      </c>
      <c r="B71" s="4">
        <v>2025</v>
      </c>
      <c r="C71" s="4" t="s">
        <v>428</v>
      </c>
      <c r="D71" s="4">
        <v>3</v>
      </c>
      <c r="E71" s="4" t="s">
        <v>440</v>
      </c>
      <c r="F71" s="4" t="s">
        <v>441</v>
      </c>
      <c r="G71" s="4" t="s">
        <v>435</v>
      </c>
    </row>
    <row r="72" spans="1:7">
      <c r="A72" s="8">
        <v>45726</v>
      </c>
      <c r="B72" s="4">
        <v>2025</v>
      </c>
      <c r="C72" s="4" t="s">
        <v>428</v>
      </c>
      <c r="D72" s="4">
        <v>3</v>
      </c>
      <c r="E72" s="4" t="s">
        <v>440</v>
      </c>
      <c r="F72" s="4" t="s">
        <v>441</v>
      </c>
      <c r="G72" s="4" t="s">
        <v>436</v>
      </c>
    </row>
    <row r="73" spans="1:7">
      <c r="A73" s="8">
        <v>45727</v>
      </c>
      <c r="B73" s="4">
        <v>2025</v>
      </c>
      <c r="C73" s="4" t="s">
        <v>428</v>
      </c>
      <c r="D73" s="4">
        <v>3</v>
      </c>
      <c r="E73" s="4" t="s">
        <v>440</v>
      </c>
      <c r="F73" s="4" t="s">
        <v>441</v>
      </c>
      <c r="G73" s="4" t="s">
        <v>437</v>
      </c>
    </row>
    <row r="74" spans="1:7">
      <c r="A74" s="8">
        <v>45728</v>
      </c>
      <c r="B74" s="4">
        <v>2025</v>
      </c>
      <c r="C74" s="4" t="s">
        <v>428</v>
      </c>
      <c r="D74" s="4">
        <v>3</v>
      </c>
      <c r="E74" s="4" t="s">
        <v>440</v>
      </c>
      <c r="F74" s="4" t="s">
        <v>441</v>
      </c>
      <c r="G74" s="4" t="s">
        <v>431</v>
      </c>
    </row>
    <row r="75" spans="1:7">
      <c r="A75" s="8">
        <v>45729</v>
      </c>
      <c r="B75" s="4">
        <v>2025</v>
      </c>
      <c r="C75" s="4" t="s">
        <v>428</v>
      </c>
      <c r="D75" s="4">
        <v>3</v>
      </c>
      <c r="E75" s="4" t="s">
        <v>440</v>
      </c>
      <c r="F75" s="4" t="s">
        <v>441</v>
      </c>
      <c r="G75" s="4" t="s">
        <v>432</v>
      </c>
    </row>
    <row r="76" spans="1:7">
      <c r="A76" s="8">
        <v>45730</v>
      </c>
      <c r="B76" s="4">
        <v>2025</v>
      </c>
      <c r="C76" s="4" t="s">
        <v>428</v>
      </c>
      <c r="D76" s="4">
        <v>3</v>
      </c>
      <c r="E76" s="4" t="s">
        <v>440</v>
      </c>
      <c r="F76" s="4" t="s">
        <v>441</v>
      </c>
      <c r="G76" s="4" t="s">
        <v>433</v>
      </c>
    </row>
    <row r="77" spans="1:7">
      <c r="A77" s="8">
        <v>45731</v>
      </c>
      <c r="B77" s="4">
        <v>2025</v>
      </c>
      <c r="C77" s="4" t="s">
        <v>428</v>
      </c>
      <c r="D77" s="4">
        <v>3</v>
      </c>
      <c r="E77" s="4" t="s">
        <v>440</v>
      </c>
      <c r="F77" s="4" t="s">
        <v>441</v>
      </c>
      <c r="G77" s="4" t="s">
        <v>434</v>
      </c>
    </row>
    <row r="78" spans="1:7">
      <c r="A78" s="8">
        <v>45732</v>
      </c>
      <c r="B78" s="4">
        <v>2025</v>
      </c>
      <c r="C78" s="4" t="s">
        <v>428</v>
      </c>
      <c r="D78" s="4">
        <v>3</v>
      </c>
      <c r="E78" s="4" t="s">
        <v>440</v>
      </c>
      <c r="F78" s="4" t="s">
        <v>441</v>
      </c>
      <c r="G78" s="4" t="s">
        <v>435</v>
      </c>
    </row>
    <row r="79" spans="1:7">
      <c r="A79" s="8">
        <v>45733</v>
      </c>
      <c r="B79" s="4">
        <v>2025</v>
      </c>
      <c r="C79" s="4" t="s">
        <v>428</v>
      </c>
      <c r="D79" s="4">
        <v>3</v>
      </c>
      <c r="E79" s="4" t="s">
        <v>440</v>
      </c>
      <c r="F79" s="4" t="s">
        <v>441</v>
      </c>
      <c r="G79" s="4" t="s">
        <v>436</v>
      </c>
    </row>
    <row r="80" spans="1:7">
      <c r="A80" s="8">
        <v>45734</v>
      </c>
      <c r="B80" s="4">
        <v>2025</v>
      </c>
      <c r="C80" s="4" t="s">
        <v>428</v>
      </c>
      <c r="D80" s="4">
        <v>3</v>
      </c>
      <c r="E80" s="4" t="s">
        <v>440</v>
      </c>
      <c r="F80" s="4" t="s">
        <v>441</v>
      </c>
      <c r="G80" s="4" t="s">
        <v>437</v>
      </c>
    </row>
    <row r="81" spans="1:7">
      <c r="A81" s="8">
        <v>45735</v>
      </c>
      <c r="B81" s="4">
        <v>2025</v>
      </c>
      <c r="C81" s="4" t="s">
        <v>428</v>
      </c>
      <c r="D81" s="4">
        <v>3</v>
      </c>
      <c r="E81" s="4" t="s">
        <v>440</v>
      </c>
      <c r="F81" s="4" t="s">
        <v>441</v>
      </c>
      <c r="G81" s="4" t="s">
        <v>431</v>
      </c>
    </row>
    <row r="82" spans="1:7">
      <c r="A82" s="8">
        <v>45736</v>
      </c>
      <c r="B82" s="4">
        <v>2025</v>
      </c>
      <c r="C82" s="4" t="s">
        <v>428</v>
      </c>
      <c r="D82" s="4">
        <v>3</v>
      </c>
      <c r="E82" s="4" t="s">
        <v>440</v>
      </c>
      <c r="F82" s="4" t="s">
        <v>441</v>
      </c>
      <c r="G82" s="4" t="s">
        <v>432</v>
      </c>
    </row>
    <row r="83" spans="1:7">
      <c r="A83" s="8">
        <v>45737</v>
      </c>
      <c r="B83" s="4">
        <v>2025</v>
      </c>
      <c r="C83" s="4" t="s">
        <v>428</v>
      </c>
      <c r="D83" s="4">
        <v>3</v>
      </c>
      <c r="E83" s="4" t="s">
        <v>440</v>
      </c>
      <c r="F83" s="4" t="s">
        <v>441</v>
      </c>
      <c r="G83" s="4" t="s">
        <v>433</v>
      </c>
    </row>
    <row r="84" spans="1:7">
      <c r="A84" s="8">
        <v>45738</v>
      </c>
      <c r="B84" s="4">
        <v>2025</v>
      </c>
      <c r="C84" s="4" t="s">
        <v>428</v>
      </c>
      <c r="D84" s="4">
        <v>3</v>
      </c>
      <c r="E84" s="4" t="s">
        <v>440</v>
      </c>
      <c r="F84" s="4" t="s">
        <v>441</v>
      </c>
      <c r="G84" s="4" t="s">
        <v>434</v>
      </c>
    </row>
    <row r="85" spans="1:7">
      <c r="A85" s="8">
        <v>45739</v>
      </c>
      <c r="B85" s="4">
        <v>2025</v>
      </c>
      <c r="C85" s="4" t="s">
        <v>428</v>
      </c>
      <c r="D85" s="4">
        <v>3</v>
      </c>
      <c r="E85" s="4" t="s">
        <v>440</v>
      </c>
      <c r="F85" s="4" t="s">
        <v>441</v>
      </c>
      <c r="G85" s="4" t="s">
        <v>435</v>
      </c>
    </row>
    <row r="86" spans="1:7">
      <c r="A86" s="8">
        <v>45740</v>
      </c>
      <c r="B86" s="4">
        <v>2025</v>
      </c>
      <c r="C86" s="4" t="s">
        <v>428</v>
      </c>
      <c r="D86" s="4">
        <v>3</v>
      </c>
      <c r="E86" s="4" t="s">
        <v>440</v>
      </c>
      <c r="F86" s="4" t="s">
        <v>441</v>
      </c>
      <c r="G86" s="4" t="s">
        <v>436</v>
      </c>
    </row>
    <row r="87" spans="1:7">
      <c r="A87" s="8">
        <v>45741</v>
      </c>
      <c r="B87" s="4">
        <v>2025</v>
      </c>
      <c r="C87" s="4" t="s">
        <v>428</v>
      </c>
      <c r="D87" s="4">
        <v>3</v>
      </c>
      <c r="E87" s="4" t="s">
        <v>440</v>
      </c>
      <c r="F87" s="4" t="s">
        <v>441</v>
      </c>
      <c r="G87" s="4" t="s">
        <v>437</v>
      </c>
    </row>
    <row r="88" spans="1:7">
      <c r="A88" s="8">
        <v>45742</v>
      </c>
      <c r="B88" s="4">
        <v>2025</v>
      </c>
      <c r="C88" s="4" t="s">
        <v>428</v>
      </c>
      <c r="D88" s="4">
        <v>3</v>
      </c>
      <c r="E88" s="4" t="s">
        <v>440</v>
      </c>
      <c r="F88" s="4" t="s">
        <v>441</v>
      </c>
      <c r="G88" s="4" t="s">
        <v>431</v>
      </c>
    </row>
    <row r="89" spans="1:7">
      <c r="A89" s="8">
        <v>45743</v>
      </c>
      <c r="B89" s="4">
        <v>2025</v>
      </c>
      <c r="C89" s="4" t="s">
        <v>428</v>
      </c>
      <c r="D89" s="4">
        <v>3</v>
      </c>
      <c r="E89" s="4" t="s">
        <v>440</v>
      </c>
      <c r="F89" s="4" t="s">
        <v>441</v>
      </c>
      <c r="G89" s="4" t="s">
        <v>432</v>
      </c>
    </row>
    <row r="90" spans="1:7">
      <c r="A90" s="8">
        <v>45744</v>
      </c>
      <c r="B90" s="4">
        <v>2025</v>
      </c>
      <c r="C90" s="4" t="s">
        <v>428</v>
      </c>
      <c r="D90" s="4">
        <v>3</v>
      </c>
      <c r="E90" s="4" t="s">
        <v>440</v>
      </c>
      <c r="F90" s="4" t="s">
        <v>441</v>
      </c>
      <c r="G90" s="4" t="s">
        <v>433</v>
      </c>
    </row>
    <row r="91" spans="1:7">
      <c r="A91" s="8">
        <v>45745</v>
      </c>
      <c r="B91" s="4">
        <v>2025</v>
      </c>
      <c r="C91" s="4" t="s">
        <v>428</v>
      </c>
      <c r="D91" s="4">
        <v>3</v>
      </c>
      <c r="E91" s="4" t="s">
        <v>440</v>
      </c>
      <c r="F91" s="4" t="s">
        <v>441</v>
      </c>
      <c r="G91" s="4" t="s">
        <v>434</v>
      </c>
    </row>
    <row r="92" spans="1:7">
      <c r="A92" s="8">
        <v>45746</v>
      </c>
      <c r="B92" s="4">
        <v>2025</v>
      </c>
      <c r="C92" s="4" t="s">
        <v>428</v>
      </c>
      <c r="D92" s="4">
        <v>3</v>
      </c>
      <c r="E92" s="4" t="s">
        <v>440</v>
      </c>
      <c r="F92" s="4" t="s">
        <v>441</v>
      </c>
      <c r="G92" s="4" t="s">
        <v>435</v>
      </c>
    </row>
    <row r="93" spans="1:7">
      <c r="A93" s="8">
        <v>45747</v>
      </c>
      <c r="B93" s="4">
        <v>2025</v>
      </c>
      <c r="C93" s="4" t="s">
        <v>428</v>
      </c>
      <c r="D93" s="4">
        <v>3</v>
      </c>
      <c r="E93" s="4" t="s">
        <v>440</v>
      </c>
      <c r="F93" s="4" t="s">
        <v>441</v>
      </c>
      <c r="G93" s="4" t="s">
        <v>436</v>
      </c>
    </row>
    <row r="94" spans="1:7">
      <c r="A94" s="8">
        <v>45748</v>
      </c>
      <c r="B94" s="4">
        <v>2025</v>
      </c>
      <c r="C94" s="4" t="s">
        <v>442</v>
      </c>
      <c r="D94" s="4">
        <v>4</v>
      </c>
      <c r="E94" s="4" t="s">
        <v>443</v>
      </c>
      <c r="F94" s="4" t="s">
        <v>444</v>
      </c>
      <c r="G94" s="4" t="s">
        <v>437</v>
      </c>
    </row>
    <row r="95" spans="1:7">
      <c r="A95" s="8">
        <v>45749</v>
      </c>
      <c r="B95" s="4">
        <v>2025</v>
      </c>
      <c r="C95" s="4" t="s">
        <v>442</v>
      </c>
      <c r="D95" s="4">
        <v>4</v>
      </c>
      <c r="E95" s="4" t="s">
        <v>443</v>
      </c>
      <c r="F95" s="4" t="s">
        <v>444</v>
      </c>
      <c r="G95" s="4" t="s">
        <v>431</v>
      </c>
    </row>
    <row r="96" spans="1:7">
      <c r="A96" s="8">
        <v>45750</v>
      </c>
      <c r="B96" s="4">
        <v>2025</v>
      </c>
      <c r="C96" s="4" t="s">
        <v>442</v>
      </c>
      <c r="D96" s="4">
        <v>4</v>
      </c>
      <c r="E96" s="4" t="s">
        <v>443</v>
      </c>
      <c r="F96" s="4" t="s">
        <v>444</v>
      </c>
      <c r="G96" s="4" t="s">
        <v>432</v>
      </c>
    </row>
    <row r="97" spans="1:7">
      <c r="A97" s="8">
        <v>45751</v>
      </c>
      <c r="B97" s="4">
        <v>2025</v>
      </c>
      <c r="C97" s="4" t="s">
        <v>442</v>
      </c>
      <c r="D97" s="4">
        <v>4</v>
      </c>
      <c r="E97" s="4" t="s">
        <v>443</v>
      </c>
      <c r="F97" s="4" t="s">
        <v>444</v>
      </c>
      <c r="G97" s="4" t="s">
        <v>433</v>
      </c>
    </row>
    <row r="98" spans="1:7">
      <c r="A98" s="8">
        <v>45752</v>
      </c>
      <c r="B98" s="4">
        <v>2025</v>
      </c>
      <c r="C98" s="4" t="s">
        <v>442</v>
      </c>
      <c r="D98" s="4">
        <v>4</v>
      </c>
      <c r="E98" s="4" t="s">
        <v>443</v>
      </c>
      <c r="F98" s="4" t="s">
        <v>444</v>
      </c>
      <c r="G98" s="4" t="s">
        <v>434</v>
      </c>
    </row>
    <row r="99" spans="1:7">
      <c r="A99" s="8">
        <v>45753</v>
      </c>
      <c r="B99" s="4">
        <v>2025</v>
      </c>
      <c r="C99" s="4" t="s">
        <v>442</v>
      </c>
      <c r="D99" s="4">
        <v>4</v>
      </c>
      <c r="E99" s="4" t="s">
        <v>443</v>
      </c>
      <c r="F99" s="4" t="s">
        <v>444</v>
      </c>
      <c r="G99" s="4" t="s">
        <v>435</v>
      </c>
    </row>
    <row r="100" spans="1:7">
      <c r="A100" s="8">
        <v>45754</v>
      </c>
      <c r="B100" s="4">
        <v>2025</v>
      </c>
      <c r="C100" s="4" t="s">
        <v>442</v>
      </c>
      <c r="D100" s="4">
        <v>4</v>
      </c>
      <c r="E100" s="4" t="s">
        <v>443</v>
      </c>
      <c r="F100" s="4" t="s">
        <v>444</v>
      </c>
      <c r="G100" s="4" t="s">
        <v>436</v>
      </c>
    </row>
    <row r="101" spans="1:7">
      <c r="A101" s="8">
        <v>45755</v>
      </c>
      <c r="B101" s="4">
        <v>2025</v>
      </c>
      <c r="C101" s="4" t="s">
        <v>442</v>
      </c>
      <c r="D101" s="4">
        <v>4</v>
      </c>
      <c r="E101" s="4" t="s">
        <v>443</v>
      </c>
      <c r="F101" s="4" t="s">
        <v>444</v>
      </c>
      <c r="G101" s="4" t="s">
        <v>437</v>
      </c>
    </row>
    <row r="102" spans="1:7">
      <c r="A102" s="8">
        <v>45756</v>
      </c>
      <c r="B102" s="4">
        <v>2025</v>
      </c>
      <c r="C102" s="4" t="s">
        <v>442</v>
      </c>
      <c r="D102" s="4">
        <v>4</v>
      </c>
      <c r="E102" s="4" t="s">
        <v>443</v>
      </c>
      <c r="F102" s="4" t="s">
        <v>444</v>
      </c>
      <c r="G102" s="4" t="s">
        <v>431</v>
      </c>
    </row>
    <row r="103" spans="1:7">
      <c r="A103" s="8">
        <v>45757</v>
      </c>
      <c r="B103" s="4">
        <v>2025</v>
      </c>
      <c r="C103" s="4" t="s">
        <v>442</v>
      </c>
      <c r="D103" s="4">
        <v>4</v>
      </c>
      <c r="E103" s="4" t="s">
        <v>443</v>
      </c>
      <c r="F103" s="4" t="s">
        <v>444</v>
      </c>
      <c r="G103" s="4" t="s">
        <v>432</v>
      </c>
    </row>
    <row r="104" spans="1:7">
      <c r="A104" s="8">
        <v>45758</v>
      </c>
      <c r="B104" s="4">
        <v>2025</v>
      </c>
      <c r="C104" s="4" t="s">
        <v>442</v>
      </c>
      <c r="D104" s="4">
        <v>4</v>
      </c>
      <c r="E104" s="4" t="s">
        <v>443</v>
      </c>
      <c r="F104" s="4" t="s">
        <v>444</v>
      </c>
      <c r="G104" s="4" t="s">
        <v>433</v>
      </c>
    </row>
    <row r="105" spans="1:7">
      <c r="A105" s="8">
        <v>45759</v>
      </c>
      <c r="B105" s="4">
        <v>2025</v>
      </c>
      <c r="C105" s="4" t="s">
        <v>442</v>
      </c>
      <c r="D105" s="4">
        <v>4</v>
      </c>
      <c r="E105" s="4" t="s">
        <v>443</v>
      </c>
      <c r="F105" s="4" t="s">
        <v>444</v>
      </c>
      <c r="G105" s="4" t="s">
        <v>434</v>
      </c>
    </row>
    <row r="106" spans="1:7">
      <c r="A106" s="8">
        <v>45760</v>
      </c>
      <c r="B106" s="4">
        <v>2025</v>
      </c>
      <c r="C106" s="4" t="s">
        <v>442</v>
      </c>
      <c r="D106" s="4">
        <v>4</v>
      </c>
      <c r="E106" s="4" t="s">
        <v>443</v>
      </c>
      <c r="F106" s="4" t="s">
        <v>444</v>
      </c>
      <c r="G106" s="4" t="s">
        <v>435</v>
      </c>
    </row>
    <row r="107" spans="1:7">
      <c r="A107" s="8">
        <v>45761</v>
      </c>
      <c r="B107" s="4">
        <v>2025</v>
      </c>
      <c r="C107" s="4" t="s">
        <v>442</v>
      </c>
      <c r="D107" s="4">
        <v>4</v>
      </c>
      <c r="E107" s="4" t="s">
        <v>443</v>
      </c>
      <c r="F107" s="4" t="s">
        <v>444</v>
      </c>
      <c r="G107" s="4" t="s">
        <v>436</v>
      </c>
    </row>
    <row r="108" spans="1:7">
      <c r="A108" s="8">
        <v>45762</v>
      </c>
      <c r="B108" s="4">
        <v>2025</v>
      </c>
      <c r="C108" s="4" t="s">
        <v>442</v>
      </c>
      <c r="D108" s="4">
        <v>4</v>
      </c>
      <c r="E108" s="4" t="s">
        <v>443</v>
      </c>
      <c r="F108" s="4" t="s">
        <v>444</v>
      </c>
      <c r="G108" s="4" t="s">
        <v>437</v>
      </c>
    </row>
    <row r="109" spans="1:7">
      <c r="A109" s="8">
        <v>45763</v>
      </c>
      <c r="B109" s="4">
        <v>2025</v>
      </c>
      <c r="C109" s="4" t="s">
        <v>442</v>
      </c>
      <c r="D109" s="4">
        <v>4</v>
      </c>
      <c r="E109" s="4" t="s">
        <v>443</v>
      </c>
      <c r="F109" s="4" t="s">
        <v>444</v>
      </c>
      <c r="G109" s="4" t="s">
        <v>431</v>
      </c>
    </row>
    <row r="110" spans="1:7">
      <c r="A110" s="8">
        <v>45764</v>
      </c>
      <c r="B110" s="4">
        <v>2025</v>
      </c>
      <c r="C110" s="4" t="s">
        <v>442</v>
      </c>
      <c r="D110" s="4">
        <v>4</v>
      </c>
      <c r="E110" s="4" t="s">
        <v>443</v>
      </c>
      <c r="F110" s="4" t="s">
        <v>444</v>
      </c>
      <c r="G110" s="4" t="s">
        <v>432</v>
      </c>
    </row>
    <row r="111" spans="1:7">
      <c r="A111" s="8">
        <v>45765</v>
      </c>
      <c r="B111" s="4">
        <v>2025</v>
      </c>
      <c r="C111" s="4" t="s">
        <v>442</v>
      </c>
      <c r="D111" s="4">
        <v>4</v>
      </c>
      <c r="E111" s="4" t="s">
        <v>443</v>
      </c>
      <c r="F111" s="4" t="s">
        <v>444</v>
      </c>
      <c r="G111" s="4" t="s">
        <v>433</v>
      </c>
    </row>
    <row r="112" spans="1:7">
      <c r="A112" s="8">
        <v>45766</v>
      </c>
      <c r="B112" s="4">
        <v>2025</v>
      </c>
      <c r="C112" s="4" t="s">
        <v>442</v>
      </c>
      <c r="D112" s="4">
        <v>4</v>
      </c>
      <c r="E112" s="4" t="s">
        <v>443</v>
      </c>
      <c r="F112" s="4" t="s">
        <v>444</v>
      </c>
      <c r="G112" s="4" t="s">
        <v>434</v>
      </c>
    </row>
    <row r="113" spans="1:7">
      <c r="A113" s="8">
        <v>45767</v>
      </c>
      <c r="B113" s="4">
        <v>2025</v>
      </c>
      <c r="C113" s="4" t="s">
        <v>442</v>
      </c>
      <c r="D113" s="4">
        <v>4</v>
      </c>
      <c r="E113" s="4" t="s">
        <v>443</v>
      </c>
      <c r="F113" s="4" t="s">
        <v>444</v>
      </c>
      <c r="G113" s="4" t="s">
        <v>435</v>
      </c>
    </row>
    <row r="114" spans="1:7">
      <c r="A114" s="8">
        <v>45768</v>
      </c>
      <c r="B114" s="4">
        <v>2025</v>
      </c>
      <c r="C114" s="4" t="s">
        <v>442</v>
      </c>
      <c r="D114" s="4">
        <v>4</v>
      </c>
      <c r="E114" s="4" t="s">
        <v>443</v>
      </c>
      <c r="F114" s="4" t="s">
        <v>444</v>
      </c>
      <c r="G114" s="4" t="s">
        <v>436</v>
      </c>
    </row>
    <row r="115" spans="1:7">
      <c r="A115" s="8">
        <v>45769</v>
      </c>
      <c r="B115" s="4">
        <v>2025</v>
      </c>
      <c r="C115" s="4" t="s">
        <v>442</v>
      </c>
      <c r="D115" s="4">
        <v>4</v>
      </c>
      <c r="E115" s="4" t="s">
        <v>443</v>
      </c>
      <c r="F115" s="4" t="s">
        <v>444</v>
      </c>
      <c r="G115" s="4" t="s">
        <v>437</v>
      </c>
    </row>
    <row r="116" spans="1:7">
      <c r="A116" s="8">
        <v>45770</v>
      </c>
      <c r="B116" s="4">
        <v>2025</v>
      </c>
      <c r="C116" s="4" t="s">
        <v>442</v>
      </c>
      <c r="D116" s="4">
        <v>4</v>
      </c>
      <c r="E116" s="4" t="s">
        <v>443</v>
      </c>
      <c r="F116" s="4" t="s">
        <v>444</v>
      </c>
      <c r="G116" s="4" t="s">
        <v>431</v>
      </c>
    </row>
    <row r="117" spans="1:7">
      <c r="A117" s="8">
        <v>45771</v>
      </c>
      <c r="B117" s="4">
        <v>2025</v>
      </c>
      <c r="C117" s="4" t="s">
        <v>442</v>
      </c>
      <c r="D117" s="4">
        <v>4</v>
      </c>
      <c r="E117" s="4" t="s">
        <v>443</v>
      </c>
      <c r="F117" s="4" t="s">
        <v>444</v>
      </c>
      <c r="G117" s="4" t="s">
        <v>432</v>
      </c>
    </row>
    <row r="118" spans="1:7">
      <c r="A118" s="8">
        <v>45772</v>
      </c>
      <c r="B118" s="4">
        <v>2025</v>
      </c>
      <c r="C118" s="4" t="s">
        <v>442</v>
      </c>
      <c r="D118" s="4">
        <v>4</v>
      </c>
      <c r="E118" s="4" t="s">
        <v>443</v>
      </c>
      <c r="F118" s="4" t="s">
        <v>444</v>
      </c>
      <c r="G118" s="4" t="s">
        <v>433</v>
      </c>
    </row>
    <row r="119" spans="1:7">
      <c r="A119" s="8">
        <v>45773</v>
      </c>
      <c r="B119" s="4">
        <v>2025</v>
      </c>
      <c r="C119" s="4" t="s">
        <v>442</v>
      </c>
      <c r="D119" s="4">
        <v>4</v>
      </c>
      <c r="E119" s="4" t="s">
        <v>443</v>
      </c>
      <c r="F119" s="4" t="s">
        <v>444</v>
      </c>
      <c r="G119" s="4" t="s">
        <v>434</v>
      </c>
    </row>
    <row r="120" spans="1:7">
      <c r="A120" s="8">
        <v>45774</v>
      </c>
      <c r="B120" s="4">
        <v>2025</v>
      </c>
      <c r="C120" s="4" t="s">
        <v>442</v>
      </c>
      <c r="D120" s="4">
        <v>4</v>
      </c>
      <c r="E120" s="4" t="s">
        <v>443</v>
      </c>
      <c r="F120" s="4" t="s">
        <v>444</v>
      </c>
      <c r="G120" s="4" t="s">
        <v>435</v>
      </c>
    </row>
    <row r="121" spans="1:7">
      <c r="A121" s="8">
        <v>45775</v>
      </c>
      <c r="B121" s="4">
        <v>2025</v>
      </c>
      <c r="C121" s="4" t="s">
        <v>442</v>
      </c>
      <c r="D121" s="4">
        <v>4</v>
      </c>
      <c r="E121" s="4" t="s">
        <v>443</v>
      </c>
      <c r="F121" s="4" t="s">
        <v>444</v>
      </c>
      <c r="G121" s="4" t="s">
        <v>436</v>
      </c>
    </row>
    <row r="122" spans="1:7">
      <c r="A122" s="8">
        <v>45776</v>
      </c>
      <c r="B122" s="4">
        <v>2025</v>
      </c>
      <c r="C122" s="4" t="s">
        <v>442</v>
      </c>
      <c r="D122" s="4">
        <v>4</v>
      </c>
      <c r="E122" s="4" t="s">
        <v>443</v>
      </c>
      <c r="F122" s="4" t="s">
        <v>444</v>
      </c>
      <c r="G122" s="4" t="s">
        <v>437</v>
      </c>
    </row>
    <row r="123" spans="1:7">
      <c r="A123" s="8">
        <v>45777</v>
      </c>
      <c r="B123" s="4">
        <v>2025</v>
      </c>
      <c r="C123" s="4" t="s">
        <v>442</v>
      </c>
      <c r="D123" s="4">
        <v>4</v>
      </c>
      <c r="E123" s="4" t="s">
        <v>443</v>
      </c>
      <c r="F123" s="4" t="s">
        <v>444</v>
      </c>
      <c r="G123" s="4" t="s">
        <v>431</v>
      </c>
    </row>
    <row r="124" spans="1:7">
      <c r="A124" s="8">
        <v>45778</v>
      </c>
      <c r="B124" s="4">
        <v>2025</v>
      </c>
      <c r="C124" s="4" t="s">
        <v>442</v>
      </c>
      <c r="D124" s="4">
        <v>5</v>
      </c>
      <c r="E124" s="4" t="s">
        <v>445</v>
      </c>
      <c r="F124" s="4" t="s">
        <v>446</v>
      </c>
      <c r="G124" s="4" t="s">
        <v>432</v>
      </c>
    </row>
    <row r="125" spans="1:7">
      <c r="A125" s="8">
        <v>45779</v>
      </c>
      <c r="B125" s="4">
        <v>2025</v>
      </c>
      <c r="C125" s="4" t="s">
        <v>442</v>
      </c>
      <c r="D125" s="4">
        <v>5</v>
      </c>
      <c r="E125" s="4" t="s">
        <v>445</v>
      </c>
      <c r="F125" s="4" t="s">
        <v>446</v>
      </c>
      <c r="G125" s="4" t="s">
        <v>433</v>
      </c>
    </row>
    <row r="126" spans="1:7">
      <c r="A126" s="8">
        <v>45780</v>
      </c>
      <c r="B126" s="4">
        <v>2025</v>
      </c>
      <c r="C126" s="4" t="s">
        <v>442</v>
      </c>
      <c r="D126" s="4">
        <v>5</v>
      </c>
      <c r="E126" s="4" t="s">
        <v>445</v>
      </c>
      <c r="F126" s="4" t="s">
        <v>446</v>
      </c>
      <c r="G126" s="4" t="s">
        <v>434</v>
      </c>
    </row>
    <row r="127" spans="1:7">
      <c r="A127" s="8">
        <v>45781</v>
      </c>
      <c r="B127" s="4">
        <v>2025</v>
      </c>
      <c r="C127" s="4" t="s">
        <v>442</v>
      </c>
      <c r="D127" s="4">
        <v>5</v>
      </c>
      <c r="E127" s="4" t="s">
        <v>445</v>
      </c>
      <c r="F127" s="4" t="s">
        <v>446</v>
      </c>
      <c r="G127" s="4" t="s">
        <v>435</v>
      </c>
    </row>
    <row r="128" spans="1:7">
      <c r="A128" s="8">
        <v>45782</v>
      </c>
      <c r="B128" s="4">
        <v>2025</v>
      </c>
      <c r="C128" s="4" t="s">
        <v>442</v>
      </c>
      <c r="D128" s="4">
        <v>5</v>
      </c>
      <c r="E128" s="4" t="s">
        <v>445</v>
      </c>
      <c r="F128" s="4" t="s">
        <v>446</v>
      </c>
      <c r="G128" s="4" t="s">
        <v>436</v>
      </c>
    </row>
    <row r="129" spans="1:7">
      <c r="A129" s="8">
        <v>45783</v>
      </c>
      <c r="B129" s="4">
        <v>2025</v>
      </c>
      <c r="C129" s="4" t="s">
        <v>442</v>
      </c>
      <c r="D129" s="4">
        <v>5</v>
      </c>
      <c r="E129" s="4" t="s">
        <v>445</v>
      </c>
      <c r="F129" s="4" t="s">
        <v>446</v>
      </c>
      <c r="G129" s="4" t="s">
        <v>437</v>
      </c>
    </row>
    <row r="130" spans="1:7">
      <c r="A130" s="8">
        <v>45784</v>
      </c>
      <c r="B130" s="4">
        <v>2025</v>
      </c>
      <c r="C130" s="4" t="s">
        <v>442</v>
      </c>
      <c r="D130" s="4">
        <v>5</v>
      </c>
      <c r="E130" s="4" t="s">
        <v>445</v>
      </c>
      <c r="F130" s="4" t="s">
        <v>446</v>
      </c>
      <c r="G130" s="4" t="s">
        <v>431</v>
      </c>
    </row>
    <row r="131" spans="1:7">
      <c r="A131" s="8">
        <v>45785</v>
      </c>
      <c r="B131" s="4">
        <v>2025</v>
      </c>
      <c r="C131" s="4" t="s">
        <v>442</v>
      </c>
      <c r="D131" s="4">
        <v>5</v>
      </c>
      <c r="E131" s="4" t="s">
        <v>445</v>
      </c>
      <c r="F131" s="4" t="s">
        <v>446</v>
      </c>
      <c r="G131" s="4" t="s">
        <v>432</v>
      </c>
    </row>
    <row r="132" spans="1:7">
      <c r="A132" s="8">
        <v>45786</v>
      </c>
      <c r="B132" s="4">
        <v>2025</v>
      </c>
      <c r="C132" s="4" t="s">
        <v>442</v>
      </c>
      <c r="D132" s="4">
        <v>5</v>
      </c>
      <c r="E132" s="4" t="s">
        <v>445</v>
      </c>
      <c r="F132" s="4" t="s">
        <v>446</v>
      </c>
      <c r="G132" s="4" t="s">
        <v>433</v>
      </c>
    </row>
    <row r="133" spans="1:7">
      <c r="A133" s="8">
        <v>45787</v>
      </c>
      <c r="B133" s="4">
        <v>2025</v>
      </c>
      <c r="C133" s="4" t="s">
        <v>442</v>
      </c>
      <c r="D133" s="4">
        <v>5</v>
      </c>
      <c r="E133" s="4" t="s">
        <v>445</v>
      </c>
      <c r="F133" s="4" t="s">
        <v>446</v>
      </c>
      <c r="G133" s="4" t="s">
        <v>434</v>
      </c>
    </row>
    <row r="134" spans="1:7">
      <c r="A134" s="8">
        <v>45788</v>
      </c>
      <c r="B134" s="4">
        <v>2025</v>
      </c>
      <c r="C134" s="4" t="s">
        <v>442</v>
      </c>
      <c r="D134" s="4">
        <v>5</v>
      </c>
      <c r="E134" s="4" t="s">
        <v>445</v>
      </c>
      <c r="F134" s="4" t="s">
        <v>446</v>
      </c>
      <c r="G134" s="4" t="s">
        <v>435</v>
      </c>
    </row>
    <row r="135" spans="1:7">
      <c r="A135" s="8">
        <v>45789</v>
      </c>
      <c r="B135" s="4">
        <v>2025</v>
      </c>
      <c r="C135" s="4" t="s">
        <v>442</v>
      </c>
      <c r="D135" s="4">
        <v>5</v>
      </c>
      <c r="E135" s="4" t="s">
        <v>445</v>
      </c>
      <c r="F135" s="4" t="s">
        <v>446</v>
      </c>
      <c r="G135" s="4" t="s">
        <v>436</v>
      </c>
    </row>
    <row r="136" spans="1:7">
      <c r="A136" s="8">
        <v>45790</v>
      </c>
      <c r="B136" s="4">
        <v>2025</v>
      </c>
      <c r="C136" s="4" t="s">
        <v>442</v>
      </c>
      <c r="D136" s="4">
        <v>5</v>
      </c>
      <c r="E136" s="4" t="s">
        <v>445</v>
      </c>
      <c r="F136" s="4" t="s">
        <v>446</v>
      </c>
      <c r="G136" s="4" t="s">
        <v>437</v>
      </c>
    </row>
    <row r="137" spans="1:7">
      <c r="A137" s="8">
        <v>45791</v>
      </c>
      <c r="B137" s="4">
        <v>2025</v>
      </c>
      <c r="C137" s="4" t="s">
        <v>442</v>
      </c>
      <c r="D137" s="4">
        <v>5</v>
      </c>
      <c r="E137" s="4" t="s">
        <v>445</v>
      </c>
      <c r="F137" s="4" t="s">
        <v>446</v>
      </c>
      <c r="G137" s="4" t="s">
        <v>431</v>
      </c>
    </row>
    <row r="138" spans="1:7">
      <c r="A138" s="8">
        <v>45792</v>
      </c>
      <c r="B138" s="4">
        <v>2025</v>
      </c>
      <c r="C138" s="4" t="s">
        <v>442</v>
      </c>
      <c r="D138" s="4">
        <v>5</v>
      </c>
      <c r="E138" s="4" t="s">
        <v>445</v>
      </c>
      <c r="F138" s="4" t="s">
        <v>446</v>
      </c>
      <c r="G138" s="4" t="s">
        <v>432</v>
      </c>
    </row>
    <row r="139" spans="1:7">
      <c r="A139" s="8">
        <v>45793</v>
      </c>
      <c r="B139" s="4">
        <v>2025</v>
      </c>
      <c r="C139" s="4" t="s">
        <v>442</v>
      </c>
      <c r="D139" s="4">
        <v>5</v>
      </c>
      <c r="E139" s="4" t="s">
        <v>445</v>
      </c>
      <c r="F139" s="4" t="s">
        <v>446</v>
      </c>
      <c r="G139" s="4" t="s">
        <v>433</v>
      </c>
    </row>
    <row r="140" spans="1:7">
      <c r="A140" s="8">
        <v>45794</v>
      </c>
      <c r="B140" s="4">
        <v>2025</v>
      </c>
      <c r="C140" s="4" t="s">
        <v>442</v>
      </c>
      <c r="D140" s="4">
        <v>5</v>
      </c>
      <c r="E140" s="4" t="s">
        <v>445</v>
      </c>
      <c r="F140" s="4" t="s">
        <v>446</v>
      </c>
      <c r="G140" s="4" t="s">
        <v>434</v>
      </c>
    </row>
    <row r="141" spans="1:7">
      <c r="A141" s="8">
        <v>45795</v>
      </c>
      <c r="B141" s="4">
        <v>2025</v>
      </c>
      <c r="C141" s="4" t="s">
        <v>442</v>
      </c>
      <c r="D141" s="4">
        <v>5</v>
      </c>
      <c r="E141" s="4" t="s">
        <v>445</v>
      </c>
      <c r="F141" s="4" t="s">
        <v>446</v>
      </c>
      <c r="G141" s="4" t="s">
        <v>435</v>
      </c>
    </row>
    <row r="142" spans="1:7">
      <c r="A142" s="8">
        <v>45796</v>
      </c>
      <c r="B142" s="4">
        <v>2025</v>
      </c>
      <c r="C142" s="4" t="s">
        <v>442</v>
      </c>
      <c r="D142" s="4">
        <v>5</v>
      </c>
      <c r="E142" s="4" t="s">
        <v>445</v>
      </c>
      <c r="F142" s="4" t="s">
        <v>446</v>
      </c>
      <c r="G142" s="4" t="s">
        <v>436</v>
      </c>
    </row>
    <row r="143" spans="1:7">
      <c r="A143" s="8">
        <v>45797</v>
      </c>
      <c r="B143" s="4">
        <v>2025</v>
      </c>
      <c r="C143" s="4" t="s">
        <v>442</v>
      </c>
      <c r="D143" s="4">
        <v>5</v>
      </c>
      <c r="E143" s="4" t="s">
        <v>445</v>
      </c>
      <c r="F143" s="4" t="s">
        <v>446</v>
      </c>
      <c r="G143" s="4" t="s">
        <v>437</v>
      </c>
    </row>
    <row r="144" spans="1:7">
      <c r="A144" s="8">
        <v>45798</v>
      </c>
      <c r="B144" s="4">
        <v>2025</v>
      </c>
      <c r="C144" s="4" t="s">
        <v>442</v>
      </c>
      <c r="D144" s="4">
        <v>5</v>
      </c>
      <c r="E144" s="4" t="s">
        <v>445</v>
      </c>
      <c r="F144" s="4" t="s">
        <v>446</v>
      </c>
      <c r="G144" s="4" t="s">
        <v>431</v>
      </c>
    </row>
    <row r="145" spans="1:7">
      <c r="A145" s="8">
        <v>45799</v>
      </c>
      <c r="B145" s="4">
        <v>2025</v>
      </c>
      <c r="C145" s="4" t="s">
        <v>442</v>
      </c>
      <c r="D145" s="4">
        <v>5</v>
      </c>
      <c r="E145" s="4" t="s">
        <v>445</v>
      </c>
      <c r="F145" s="4" t="s">
        <v>446</v>
      </c>
      <c r="G145" s="4" t="s">
        <v>432</v>
      </c>
    </row>
    <row r="146" spans="1:7">
      <c r="A146" s="8">
        <v>45800</v>
      </c>
      <c r="B146" s="4">
        <v>2025</v>
      </c>
      <c r="C146" s="4" t="s">
        <v>442</v>
      </c>
      <c r="D146" s="4">
        <v>5</v>
      </c>
      <c r="E146" s="4" t="s">
        <v>445</v>
      </c>
      <c r="F146" s="4" t="s">
        <v>446</v>
      </c>
      <c r="G146" s="4" t="s">
        <v>433</v>
      </c>
    </row>
    <row r="147" spans="1:7">
      <c r="A147" s="8">
        <v>45801</v>
      </c>
      <c r="B147" s="4">
        <v>2025</v>
      </c>
      <c r="C147" s="4" t="s">
        <v>442</v>
      </c>
      <c r="D147" s="4">
        <v>5</v>
      </c>
      <c r="E147" s="4" t="s">
        <v>445</v>
      </c>
      <c r="F147" s="4" t="s">
        <v>446</v>
      </c>
      <c r="G147" s="4" t="s">
        <v>434</v>
      </c>
    </row>
    <row r="148" spans="1:7">
      <c r="A148" s="8">
        <v>45802</v>
      </c>
      <c r="B148" s="4">
        <v>2025</v>
      </c>
      <c r="C148" s="4" t="s">
        <v>442</v>
      </c>
      <c r="D148" s="4">
        <v>5</v>
      </c>
      <c r="E148" s="4" t="s">
        <v>445</v>
      </c>
      <c r="F148" s="4" t="s">
        <v>446</v>
      </c>
      <c r="G148" s="4" t="s">
        <v>435</v>
      </c>
    </row>
    <row r="149" spans="1:7">
      <c r="A149" s="8">
        <v>45803</v>
      </c>
      <c r="B149" s="4">
        <v>2025</v>
      </c>
      <c r="C149" s="4" t="s">
        <v>442</v>
      </c>
      <c r="D149" s="4">
        <v>5</v>
      </c>
      <c r="E149" s="4" t="s">
        <v>445</v>
      </c>
      <c r="F149" s="4" t="s">
        <v>446</v>
      </c>
      <c r="G149" s="4" t="s">
        <v>436</v>
      </c>
    </row>
    <row r="150" spans="1:7">
      <c r="A150" s="8">
        <v>45804</v>
      </c>
      <c r="B150" s="4">
        <v>2025</v>
      </c>
      <c r="C150" s="4" t="s">
        <v>442</v>
      </c>
      <c r="D150" s="4">
        <v>5</v>
      </c>
      <c r="E150" s="4" t="s">
        <v>445</v>
      </c>
      <c r="F150" s="4" t="s">
        <v>446</v>
      </c>
      <c r="G150" s="4" t="s">
        <v>437</v>
      </c>
    </row>
    <row r="151" spans="1:7">
      <c r="A151" s="8">
        <v>45805</v>
      </c>
      <c r="B151" s="4">
        <v>2025</v>
      </c>
      <c r="C151" s="4" t="s">
        <v>442</v>
      </c>
      <c r="D151" s="4">
        <v>5</v>
      </c>
      <c r="E151" s="4" t="s">
        <v>445</v>
      </c>
      <c r="F151" s="4" t="s">
        <v>446</v>
      </c>
      <c r="G151" s="4" t="s">
        <v>431</v>
      </c>
    </row>
    <row r="152" spans="1:7">
      <c r="A152" s="8">
        <v>45806</v>
      </c>
      <c r="B152" s="4">
        <v>2025</v>
      </c>
      <c r="C152" s="4" t="s">
        <v>442</v>
      </c>
      <c r="D152" s="4">
        <v>5</v>
      </c>
      <c r="E152" s="4" t="s">
        <v>445</v>
      </c>
      <c r="F152" s="4" t="s">
        <v>446</v>
      </c>
      <c r="G152" s="4" t="s">
        <v>432</v>
      </c>
    </row>
    <row r="153" spans="1:7">
      <c r="A153" s="8">
        <v>45807</v>
      </c>
      <c r="B153" s="4">
        <v>2025</v>
      </c>
      <c r="C153" s="4" t="s">
        <v>442</v>
      </c>
      <c r="D153" s="4">
        <v>5</v>
      </c>
      <c r="E153" s="4" t="s">
        <v>445</v>
      </c>
      <c r="F153" s="4" t="s">
        <v>446</v>
      </c>
      <c r="G153" s="4" t="s">
        <v>433</v>
      </c>
    </row>
    <row r="154" spans="1:7">
      <c r="A154" s="8">
        <v>45808</v>
      </c>
      <c r="B154" s="4">
        <v>2025</v>
      </c>
      <c r="C154" s="4" t="s">
        <v>442</v>
      </c>
      <c r="D154" s="4">
        <v>5</v>
      </c>
      <c r="E154" s="4" t="s">
        <v>445</v>
      </c>
      <c r="F154" s="4" t="s">
        <v>446</v>
      </c>
      <c r="G154" s="4" t="s">
        <v>434</v>
      </c>
    </row>
    <row r="155" spans="1:7">
      <c r="A155" s="8">
        <v>45809</v>
      </c>
      <c r="B155" s="4">
        <v>2025</v>
      </c>
      <c r="C155" s="4" t="s">
        <v>442</v>
      </c>
      <c r="D155" s="4">
        <v>6</v>
      </c>
      <c r="E155" s="4" t="s">
        <v>447</v>
      </c>
      <c r="F155" s="4" t="s">
        <v>448</v>
      </c>
      <c r="G155" s="4" t="s">
        <v>435</v>
      </c>
    </row>
    <row r="156" spans="1:7">
      <c r="A156" s="8">
        <v>45810</v>
      </c>
      <c r="B156" s="4">
        <v>2025</v>
      </c>
      <c r="C156" s="4" t="s">
        <v>442</v>
      </c>
      <c r="D156" s="4">
        <v>6</v>
      </c>
      <c r="E156" s="4" t="s">
        <v>447</v>
      </c>
      <c r="F156" s="4" t="s">
        <v>448</v>
      </c>
      <c r="G156" s="4" t="s">
        <v>436</v>
      </c>
    </row>
    <row r="157" spans="1:7">
      <c r="A157" s="8">
        <v>45811</v>
      </c>
      <c r="B157" s="4">
        <v>2025</v>
      </c>
      <c r="C157" s="4" t="s">
        <v>442</v>
      </c>
      <c r="D157" s="4">
        <v>6</v>
      </c>
      <c r="E157" s="4" t="s">
        <v>447</v>
      </c>
      <c r="F157" s="4" t="s">
        <v>448</v>
      </c>
      <c r="G157" s="4" t="s">
        <v>437</v>
      </c>
    </row>
    <row r="158" spans="1:7">
      <c r="A158" s="8">
        <v>45812</v>
      </c>
      <c r="B158" s="4">
        <v>2025</v>
      </c>
      <c r="C158" s="4" t="s">
        <v>442</v>
      </c>
      <c r="D158" s="4">
        <v>6</v>
      </c>
      <c r="E158" s="4" t="s">
        <v>447</v>
      </c>
      <c r="F158" s="4" t="s">
        <v>448</v>
      </c>
      <c r="G158" s="4" t="s">
        <v>431</v>
      </c>
    </row>
    <row r="159" spans="1:7">
      <c r="A159" s="8">
        <v>45813</v>
      </c>
      <c r="B159" s="4">
        <v>2025</v>
      </c>
      <c r="C159" s="4" t="s">
        <v>442</v>
      </c>
      <c r="D159" s="4">
        <v>6</v>
      </c>
      <c r="E159" s="4" t="s">
        <v>447</v>
      </c>
      <c r="F159" s="4" t="s">
        <v>448</v>
      </c>
      <c r="G159" s="4" t="s">
        <v>432</v>
      </c>
    </row>
    <row r="160" spans="1:7">
      <c r="A160" s="8">
        <v>45814</v>
      </c>
      <c r="B160" s="4">
        <v>2025</v>
      </c>
      <c r="C160" s="4" t="s">
        <v>442</v>
      </c>
      <c r="D160" s="4">
        <v>6</v>
      </c>
      <c r="E160" s="4" t="s">
        <v>447</v>
      </c>
      <c r="F160" s="4" t="s">
        <v>448</v>
      </c>
      <c r="G160" s="4" t="s">
        <v>433</v>
      </c>
    </row>
    <row r="161" spans="1:7">
      <c r="A161" s="8">
        <v>45815</v>
      </c>
      <c r="B161" s="4">
        <v>2025</v>
      </c>
      <c r="C161" s="4" t="s">
        <v>442</v>
      </c>
      <c r="D161" s="4">
        <v>6</v>
      </c>
      <c r="E161" s="4" t="s">
        <v>447</v>
      </c>
      <c r="F161" s="4" t="s">
        <v>448</v>
      </c>
      <c r="G161" s="4" t="s">
        <v>434</v>
      </c>
    </row>
    <row r="162" spans="1:7">
      <c r="A162" s="8">
        <v>45816</v>
      </c>
      <c r="B162" s="4">
        <v>2025</v>
      </c>
      <c r="C162" s="4" t="s">
        <v>442</v>
      </c>
      <c r="D162" s="4">
        <v>6</v>
      </c>
      <c r="E162" s="4" t="s">
        <v>447</v>
      </c>
      <c r="F162" s="4" t="s">
        <v>448</v>
      </c>
      <c r="G162" s="4" t="s">
        <v>435</v>
      </c>
    </row>
    <row r="163" spans="1:7">
      <c r="A163" s="8">
        <v>45817</v>
      </c>
      <c r="B163" s="4">
        <v>2025</v>
      </c>
      <c r="C163" s="4" t="s">
        <v>442</v>
      </c>
      <c r="D163" s="4">
        <v>6</v>
      </c>
      <c r="E163" s="4" t="s">
        <v>447</v>
      </c>
      <c r="F163" s="4" t="s">
        <v>448</v>
      </c>
      <c r="G163" s="4" t="s">
        <v>436</v>
      </c>
    </row>
    <row r="164" spans="1:7">
      <c r="A164" s="8">
        <v>45818</v>
      </c>
      <c r="B164" s="4">
        <v>2025</v>
      </c>
      <c r="C164" s="4" t="s">
        <v>442</v>
      </c>
      <c r="D164" s="4">
        <v>6</v>
      </c>
      <c r="E164" s="4" t="s">
        <v>447</v>
      </c>
      <c r="F164" s="4" t="s">
        <v>448</v>
      </c>
      <c r="G164" s="4" t="s">
        <v>437</v>
      </c>
    </row>
    <row r="165" spans="1:7">
      <c r="A165" s="8">
        <v>45819</v>
      </c>
      <c r="B165" s="4">
        <v>2025</v>
      </c>
      <c r="C165" s="4" t="s">
        <v>442</v>
      </c>
      <c r="D165" s="4">
        <v>6</v>
      </c>
      <c r="E165" s="4" t="s">
        <v>447</v>
      </c>
      <c r="F165" s="4" t="s">
        <v>448</v>
      </c>
      <c r="G165" s="4" t="s">
        <v>431</v>
      </c>
    </row>
    <row r="166" spans="1:7">
      <c r="A166" s="8">
        <v>45820</v>
      </c>
      <c r="B166" s="4">
        <v>2025</v>
      </c>
      <c r="C166" s="4" t="s">
        <v>442</v>
      </c>
      <c r="D166" s="4">
        <v>6</v>
      </c>
      <c r="E166" s="4" t="s">
        <v>447</v>
      </c>
      <c r="F166" s="4" t="s">
        <v>448</v>
      </c>
      <c r="G166" s="4" t="s">
        <v>432</v>
      </c>
    </row>
    <row r="167" spans="1:7">
      <c r="A167" s="8">
        <v>45821</v>
      </c>
      <c r="B167" s="4">
        <v>2025</v>
      </c>
      <c r="C167" s="4" t="s">
        <v>442</v>
      </c>
      <c r="D167" s="4">
        <v>6</v>
      </c>
      <c r="E167" s="4" t="s">
        <v>447</v>
      </c>
      <c r="F167" s="4" t="s">
        <v>448</v>
      </c>
      <c r="G167" s="4" t="s">
        <v>433</v>
      </c>
    </row>
    <row r="168" spans="1:7">
      <c r="A168" s="8">
        <v>45822</v>
      </c>
      <c r="B168" s="4">
        <v>2025</v>
      </c>
      <c r="C168" s="4" t="s">
        <v>442</v>
      </c>
      <c r="D168" s="4">
        <v>6</v>
      </c>
      <c r="E168" s="4" t="s">
        <v>447</v>
      </c>
      <c r="F168" s="4" t="s">
        <v>448</v>
      </c>
      <c r="G168" s="4" t="s">
        <v>434</v>
      </c>
    </row>
    <row r="169" spans="1:7">
      <c r="A169" s="8">
        <v>45823</v>
      </c>
      <c r="B169" s="4">
        <v>2025</v>
      </c>
      <c r="C169" s="4" t="s">
        <v>442</v>
      </c>
      <c r="D169" s="4">
        <v>6</v>
      </c>
      <c r="E169" s="4" t="s">
        <v>447</v>
      </c>
      <c r="F169" s="4" t="s">
        <v>448</v>
      </c>
      <c r="G169" s="4" t="s">
        <v>435</v>
      </c>
    </row>
    <row r="170" spans="1:7">
      <c r="A170" s="8">
        <v>45824</v>
      </c>
      <c r="B170" s="4">
        <v>2025</v>
      </c>
      <c r="C170" s="4" t="s">
        <v>442</v>
      </c>
      <c r="D170" s="4">
        <v>6</v>
      </c>
      <c r="E170" s="4" t="s">
        <v>447</v>
      </c>
      <c r="F170" s="4" t="s">
        <v>448</v>
      </c>
      <c r="G170" s="4" t="s">
        <v>436</v>
      </c>
    </row>
    <row r="171" spans="1:7">
      <c r="A171" s="8">
        <v>45825</v>
      </c>
      <c r="B171" s="4">
        <v>2025</v>
      </c>
      <c r="C171" s="4" t="s">
        <v>442</v>
      </c>
      <c r="D171" s="4">
        <v>6</v>
      </c>
      <c r="E171" s="4" t="s">
        <v>447</v>
      </c>
      <c r="F171" s="4" t="s">
        <v>448</v>
      </c>
      <c r="G171" s="4" t="s">
        <v>437</v>
      </c>
    </row>
    <row r="172" spans="1:7">
      <c r="A172" s="8">
        <v>45826</v>
      </c>
      <c r="B172" s="4">
        <v>2025</v>
      </c>
      <c r="C172" s="4" t="s">
        <v>442</v>
      </c>
      <c r="D172" s="4">
        <v>6</v>
      </c>
      <c r="E172" s="4" t="s">
        <v>447</v>
      </c>
      <c r="F172" s="4" t="s">
        <v>448</v>
      </c>
      <c r="G172" s="4" t="s">
        <v>431</v>
      </c>
    </row>
    <row r="173" spans="1:7">
      <c r="A173" s="8">
        <v>45827</v>
      </c>
      <c r="B173" s="4">
        <v>2025</v>
      </c>
      <c r="C173" s="4" t="s">
        <v>442</v>
      </c>
      <c r="D173" s="4">
        <v>6</v>
      </c>
      <c r="E173" s="4" t="s">
        <v>447</v>
      </c>
      <c r="F173" s="4" t="s">
        <v>448</v>
      </c>
      <c r="G173" s="4" t="s">
        <v>432</v>
      </c>
    </row>
    <row r="174" spans="1:7">
      <c r="A174" s="8">
        <v>45828</v>
      </c>
      <c r="B174" s="4">
        <v>2025</v>
      </c>
      <c r="C174" s="4" t="s">
        <v>442</v>
      </c>
      <c r="D174" s="4">
        <v>6</v>
      </c>
      <c r="E174" s="4" t="s">
        <v>447</v>
      </c>
      <c r="F174" s="4" t="s">
        <v>448</v>
      </c>
      <c r="G174" s="4" t="s">
        <v>433</v>
      </c>
    </row>
    <row r="175" spans="1:7">
      <c r="A175" s="8">
        <v>45829</v>
      </c>
      <c r="B175" s="4">
        <v>2025</v>
      </c>
      <c r="C175" s="4" t="s">
        <v>442</v>
      </c>
      <c r="D175" s="4">
        <v>6</v>
      </c>
      <c r="E175" s="4" t="s">
        <v>447</v>
      </c>
      <c r="F175" s="4" t="s">
        <v>448</v>
      </c>
      <c r="G175" s="4" t="s">
        <v>434</v>
      </c>
    </row>
    <row r="176" spans="1:7">
      <c r="A176" s="8">
        <v>45830</v>
      </c>
      <c r="B176" s="4">
        <v>2025</v>
      </c>
      <c r="C176" s="4" t="s">
        <v>442</v>
      </c>
      <c r="D176" s="4">
        <v>6</v>
      </c>
      <c r="E176" s="4" t="s">
        <v>447</v>
      </c>
      <c r="F176" s="4" t="s">
        <v>448</v>
      </c>
      <c r="G176" s="4" t="s">
        <v>435</v>
      </c>
    </row>
    <row r="177" spans="1:7">
      <c r="A177" s="8">
        <v>45831</v>
      </c>
      <c r="B177" s="4">
        <v>2025</v>
      </c>
      <c r="C177" s="4" t="s">
        <v>442</v>
      </c>
      <c r="D177" s="4">
        <v>6</v>
      </c>
      <c r="E177" s="4" t="s">
        <v>447</v>
      </c>
      <c r="F177" s="4" t="s">
        <v>448</v>
      </c>
      <c r="G177" s="4" t="s">
        <v>436</v>
      </c>
    </row>
    <row r="178" spans="1:7">
      <c r="A178" s="8">
        <v>45832</v>
      </c>
      <c r="B178" s="4">
        <v>2025</v>
      </c>
      <c r="C178" s="4" t="s">
        <v>442</v>
      </c>
      <c r="D178" s="4">
        <v>6</v>
      </c>
      <c r="E178" s="4" t="s">
        <v>447</v>
      </c>
      <c r="F178" s="4" t="s">
        <v>448</v>
      </c>
      <c r="G178" s="4" t="s">
        <v>437</v>
      </c>
    </row>
    <row r="179" spans="1:7">
      <c r="A179" s="8">
        <v>45833</v>
      </c>
      <c r="B179" s="4">
        <v>2025</v>
      </c>
      <c r="C179" s="4" t="s">
        <v>442</v>
      </c>
      <c r="D179" s="4">
        <v>6</v>
      </c>
      <c r="E179" s="4" t="s">
        <v>447</v>
      </c>
      <c r="F179" s="4" t="s">
        <v>448</v>
      </c>
      <c r="G179" s="4" t="s">
        <v>431</v>
      </c>
    </row>
    <row r="180" spans="1:7">
      <c r="A180" s="8">
        <v>45834</v>
      </c>
      <c r="B180" s="4">
        <v>2025</v>
      </c>
      <c r="C180" s="4" t="s">
        <v>442</v>
      </c>
      <c r="D180" s="4">
        <v>6</v>
      </c>
      <c r="E180" s="4" t="s">
        <v>447</v>
      </c>
      <c r="F180" s="4" t="s">
        <v>448</v>
      </c>
      <c r="G180" s="4" t="s">
        <v>432</v>
      </c>
    </row>
    <row r="181" spans="1:7">
      <c r="A181" s="8">
        <v>45835</v>
      </c>
      <c r="B181" s="4">
        <v>2025</v>
      </c>
      <c r="C181" s="4" t="s">
        <v>442</v>
      </c>
      <c r="D181" s="4">
        <v>6</v>
      </c>
      <c r="E181" s="4" t="s">
        <v>447</v>
      </c>
      <c r="F181" s="4" t="s">
        <v>448</v>
      </c>
      <c r="G181" s="4" t="s">
        <v>433</v>
      </c>
    </row>
    <row r="182" spans="1:7">
      <c r="A182" s="8">
        <v>45836</v>
      </c>
      <c r="B182" s="4">
        <v>2025</v>
      </c>
      <c r="C182" s="4" t="s">
        <v>442</v>
      </c>
      <c r="D182" s="4">
        <v>6</v>
      </c>
      <c r="E182" s="4" t="s">
        <v>447</v>
      </c>
      <c r="F182" s="4" t="s">
        <v>448</v>
      </c>
      <c r="G182" s="4" t="s">
        <v>434</v>
      </c>
    </row>
    <row r="183" spans="1:7">
      <c r="A183" s="8">
        <v>45837</v>
      </c>
      <c r="B183" s="4">
        <v>2025</v>
      </c>
      <c r="C183" s="4" t="s">
        <v>442</v>
      </c>
      <c r="D183" s="4">
        <v>6</v>
      </c>
      <c r="E183" s="4" t="s">
        <v>447</v>
      </c>
      <c r="F183" s="4" t="s">
        <v>448</v>
      </c>
      <c r="G183" s="4" t="s">
        <v>435</v>
      </c>
    </row>
    <row r="184" spans="1:7">
      <c r="A184" s="8">
        <v>45838</v>
      </c>
      <c r="B184" s="4">
        <v>2025</v>
      </c>
      <c r="C184" s="4" t="s">
        <v>442</v>
      </c>
      <c r="D184" s="4">
        <v>6</v>
      </c>
      <c r="E184" s="4" t="s">
        <v>447</v>
      </c>
      <c r="F184" s="4" t="s">
        <v>448</v>
      </c>
      <c r="G184" s="4" t="s">
        <v>436</v>
      </c>
    </row>
    <row r="185" spans="1:7">
      <c r="A185" s="8">
        <v>45839</v>
      </c>
      <c r="B185" s="4">
        <v>2025</v>
      </c>
      <c r="C185" s="4" t="s">
        <v>449</v>
      </c>
      <c r="D185" s="4">
        <v>7</v>
      </c>
      <c r="E185" s="4" t="s">
        <v>450</v>
      </c>
      <c r="F185" s="4" t="s">
        <v>451</v>
      </c>
      <c r="G185" s="4" t="s">
        <v>437</v>
      </c>
    </row>
    <row r="186" spans="1:7">
      <c r="A186" s="8">
        <v>45840</v>
      </c>
      <c r="B186" s="4">
        <v>2025</v>
      </c>
      <c r="C186" s="4" t="s">
        <v>449</v>
      </c>
      <c r="D186" s="4">
        <v>7</v>
      </c>
      <c r="E186" s="4" t="s">
        <v>450</v>
      </c>
      <c r="F186" s="4" t="s">
        <v>451</v>
      </c>
      <c r="G186" s="4" t="s">
        <v>431</v>
      </c>
    </row>
    <row r="187" spans="1:7">
      <c r="A187" s="8">
        <v>45841</v>
      </c>
      <c r="B187" s="4">
        <v>2025</v>
      </c>
      <c r="C187" s="4" t="s">
        <v>449</v>
      </c>
      <c r="D187" s="4">
        <v>7</v>
      </c>
      <c r="E187" s="4" t="s">
        <v>450</v>
      </c>
      <c r="F187" s="4" t="s">
        <v>451</v>
      </c>
      <c r="G187" s="4" t="s">
        <v>432</v>
      </c>
    </row>
    <row r="188" spans="1:7">
      <c r="A188" s="8">
        <v>45842</v>
      </c>
      <c r="B188" s="4">
        <v>2025</v>
      </c>
      <c r="C188" s="4" t="s">
        <v>449</v>
      </c>
      <c r="D188" s="4">
        <v>7</v>
      </c>
      <c r="E188" s="4" t="s">
        <v>450</v>
      </c>
      <c r="F188" s="4" t="s">
        <v>451</v>
      </c>
      <c r="G188" s="4" t="s">
        <v>433</v>
      </c>
    </row>
    <row r="189" spans="1:7">
      <c r="A189" s="8">
        <v>45843</v>
      </c>
      <c r="B189" s="4">
        <v>2025</v>
      </c>
      <c r="C189" s="4" t="s">
        <v>449</v>
      </c>
      <c r="D189" s="4">
        <v>7</v>
      </c>
      <c r="E189" s="4" t="s">
        <v>450</v>
      </c>
      <c r="F189" s="4" t="s">
        <v>451</v>
      </c>
      <c r="G189" s="4" t="s">
        <v>434</v>
      </c>
    </row>
    <row r="190" spans="1:7">
      <c r="A190" s="8">
        <v>45844</v>
      </c>
      <c r="B190" s="4">
        <v>2025</v>
      </c>
      <c r="C190" s="4" t="s">
        <v>449</v>
      </c>
      <c r="D190" s="4">
        <v>7</v>
      </c>
      <c r="E190" s="4" t="s">
        <v>450</v>
      </c>
      <c r="F190" s="4" t="s">
        <v>451</v>
      </c>
      <c r="G190" s="4" t="s">
        <v>435</v>
      </c>
    </row>
    <row r="191" spans="1:7">
      <c r="A191" s="8">
        <v>45845</v>
      </c>
      <c r="B191" s="4">
        <v>2025</v>
      </c>
      <c r="C191" s="4" t="s">
        <v>449</v>
      </c>
      <c r="D191" s="4">
        <v>7</v>
      </c>
      <c r="E191" s="4" t="s">
        <v>450</v>
      </c>
      <c r="F191" s="4" t="s">
        <v>451</v>
      </c>
      <c r="G191" s="4" t="s">
        <v>436</v>
      </c>
    </row>
    <row r="192" spans="1:7">
      <c r="A192" s="8">
        <v>45846</v>
      </c>
      <c r="B192" s="4">
        <v>2025</v>
      </c>
      <c r="C192" s="4" t="s">
        <v>449</v>
      </c>
      <c r="D192" s="4">
        <v>7</v>
      </c>
      <c r="E192" s="4" t="s">
        <v>450</v>
      </c>
      <c r="F192" s="4" t="s">
        <v>451</v>
      </c>
      <c r="G192" s="4" t="s">
        <v>437</v>
      </c>
    </row>
    <row r="193" spans="1:7">
      <c r="A193" s="8">
        <v>45847</v>
      </c>
      <c r="B193" s="4">
        <v>2025</v>
      </c>
      <c r="C193" s="4" t="s">
        <v>449</v>
      </c>
      <c r="D193" s="4">
        <v>7</v>
      </c>
      <c r="E193" s="4" t="s">
        <v>450</v>
      </c>
      <c r="F193" s="4" t="s">
        <v>451</v>
      </c>
      <c r="G193" s="4" t="s">
        <v>431</v>
      </c>
    </row>
    <row r="194" spans="1:7">
      <c r="A194" s="8">
        <v>45848</v>
      </c>
      <c r="B194" s="4">
        <v>2025</v>
      </c>
      <c r="C194" s="4" t="s">
        <v>449</v>
      </c>
      <c r="D194" s="4">
        <v>7</v>
      </c>
      <c r="E194" s="4" t="s">
        <v>450</v>
      </c>
      <c r="F194" s="4" t="s">
        <v>451</v>
      </c>
      <c r="G194" s="4" t="s">
        <v>432</v>
      </c>
    </row>
    <row r="195" spans="1:7">
      <c r="A195" s="8">
        <v>45849</v>
      </c>
      <c r="B195" s="4">
        <v>2025</v>
      </c>
      <c r="C195" s="4" t="s">
        <v>449</v>
      </c>
      <c r="D195" s="4">
        <v>7</v>
      </c>
      <c r="E195" s="4" t="s">
        <v>450</v>
      </c>
      <c r="F195" s="4" t="s">
        <v>451</v>
      </c>
      <c r="G195" s="4" t="s">
        <v>433</v>
      </c>
    </row>
    <row r="196" spans="1:7">
      <c r="A196" s="8">
        <v>45850</v>
      </c>
      <c r="B196" s="4">
        <v>2025</v>
      </c>
      <c r="C196" s="4" t="s">
        <v>449</v>
      </c>
      <c r="D196" s="4">
        <v>7</v>
      </c>
      <c r="E196" s="4" t="s">
        <v>450</v>
      </c>
      <c r="F196" s="4" t="s">
        <v>451</v>
      </c>
      <c r="G196" s="4" t="s">
        <v>434</v>
      </c>
    </row>
    <row r="197" spans="1:7">
      <c r="A197" s="8">
        <v>45851</v>
      </c>
      <c r="B197" s="4">
        <v>2025</v>
      </c>
      <c r="C197" s="4" t="s">
        <v>449</v>
      </c>
      <c r="D197" s="4">
        <v>7</v>
      </c>
      <c r="E197" s="4" t="s">
        <v>450</v>
      </c>
      <c r="F197" s="4" t="s">
        <v>451</v>
      </c>
      <c r="G197" s="4" t="s">
        <v>435</v>
      </c>
    </row>
    <row r="198" spans="1:7">
      <c r="A198" s="8">
        <v>45852</v>
      </c>
      <c r="B198" s="4">
        <v>2025</v>
      </c>
      <c r="C198" s="4" t="s">
        <v>449</v>
      </c>
      <c r="D198" s="4">
        <v>7</v>
      </c>
      <c r="E198" s="4" t="s">
        <v>450</v>
      </c>
      <c r="F198" s="4" t="s">
        <v>451</v>
      </c>
      <c r="G198" s="4" t="s">
        <v>436</v>
      </c>
    </row>
    <row r="199" spans="1:7">
      <c r="A199" s="8">
        <v>45853</v>
      </c>
      <c r="B199" s="4">
        <v>2025</v>
      </c>
      <c r="C199" s="4" t="s">
        <v>449</v>
      </c>
      <c r="D199" s="4">
        <v>7</v>
      </c>
      <c r="E199" s="4" t="s">
        <v>450</v>
      </c>
      <c r="F199" s="4" t="s">
        <v>451</v>
      </c>
      <c r="G199" s="4" t="s">
        <v>437</v>
      </c>
    </row>
    <row r="200" spans="1:7">
      <c r="A200" s="8">
        <v>45854</v>
      </c>
      <c r="B200" s="4">
        <v>2025</v>
      </c>
      <c r="C200" s="4" t="s">
        <v>449</v>
      </c>
      <c r="D200" s="4">
        <v>7</v>
      </c>
      <c r="E200" s="4" t="s">
        <v>450</v>
      </c>
      <c r="F200" s="4" t="s">
        <v>451</v>
      </c>
      <c r="G200" s="4" t="s">
        <v>431</v>
      </c>
    </row>
    <row r="201" spans="1:7">
      <c r="A201" s="8">
        <v>45855</v>
      </c>
      <c r="B201" s="4">
        <v>2025</v>
      </c>
      <c r="C201" s="4" t="s">
        <v>449</v>
      </c>
      <c r="D201" s="4">
        <v>7</v>
      </c>
      <c r="E201" s="4" t="s">
        <v>450</v>
      </c>
      <c r="F201" s="4" t="s">
        <v>451</v>
      </c>
      <c r="G201" s="4" t="s">
        <v>432</v>
      </c>
    </row>
    <row r="202" spans="1:7">
      <c r="A202" s="8">
        <v>45856</v>
      </c>
      <c r="B202" s="4">
        <v>2025</v>
      </c>
      <c r="C202" s="4" t="s">
        <v>449</v>
      </c>
      <c r="D202" s="4">
        <v>7</v>
      </c>
      <c r="E202" s="4" t="s">
        <v>450</v>
      </c>
      <c r="F202" s="4" t="s">
        <v>451</v>
      </c>
      <c r="G202" s="4" t="s">
        <v>433</v>
      </c>
    </row>
    <row r="203" spans="1:7">
      <c r="A203" s="8">
        <v>45857</v>
      </c>
      <c r="B203" s="4">
        <v>2025</v>
      </c>
      <c r="C203" s="4" t="s">
        <v>449</v>
      </c>
      <c r="D203" s="4">
        <v>7</v>
      </c>
      <c r="E203" s="4" t="s">
        <v>450</v>
      </c>
      <c r="F203" s="4" t="s">
        <v>451</v>
      </c>
      <c r="G203" s="4" t="s">
        <v>434</v>
      </c>
    </row>
    <row r="204" spans="1:7">
      <c r="A204" s="8">
        <v>45858</v>
      </c>
      <c r="B204" s="4">
        <v>2025</v>
      </c>
      <c r="C204" s="4" t="s">
        <v>449</v>
      </c>
      <c r="D204" s="4">
        <v>7</v>
      </c>
      <c r="E204" s="4" t="s">
        <v>450</v>
      </c>
      <c r="F204" s="4" t="s">
        <v>451</v>
      </c>
      <c r="G204" s="4" t="s">
        <v>435</v>
      </c>
    </row>
    <row r="205" spans="1:7">
      <c r="A205" s="8">
        <v>45859</v>
      </c>
      <c r="B205" s="4">
        <v>2025</v>
      </c>
      <c r="C205" s="4" t="s">
        <v>449</v>
      </c>
      <c r="D205" s="4">
        <v>7</v>
      </c>
      <c r="E205" s="4" t="s">
        <v>450</v>
      </c>
      <c r="F205" s="4" t="s">
        <v>451</v>
      </c>
      <c r="G205" s="4" t="s">
        <v>436</v>
      </c>
    </row>
    <row r="206" spans="1:7">
      <c r="A206" s="8">
        <v>45860</v>
      </c>
      <c r="B206" s="4">
        <v>2025</v>
      </c>
      <c r="C206" s="4" t="s">
        <v>449</v>
      </c>
      <c r="D206" s="4">
        <v>7</v>
      </c>
      <c r="E206" s="4" t="s">
        <v>450</v>
      </c>
      <c r="F206" s="4" t="s">
        <v>451</v>
      </c>
      <c r="G206" s="4" t="s">
        <v>437</v>
      </c>
    </row>
    <row r="207" spans="1:7">
      <c r="A207" s="8">
        <v>45861</v>
      </c>
      <c r="B207" s="4">
        <v>2025</v>
      </c>
      <c r="C207" s="4" t="s">
        <v>449</v>
      </c>
      <c r="D207" s="4">
        <v>7</v>
      </c>
      <c r="E207" s="4" t="s">
        <v>450</v>
      </c>
      <c r="F207" s="4" t="s">
        <v>451</v>
      </c>
      <c r="G207" s="4" t="s">
        <v>431</v>
      </c>
    </row>
    <row r="208" spans="1:7">
      <c r="A208" s="8">
        <v>45862</v>
      </c>
      <c r="B208" s="4">
        <v>2025</v>
      </c>
      <c r="C208" s="4" t="s">
        <v>449</v>
      </c>
      <c r="D208" s="4">
        <v>7</v>
      </c>
      <c r="E208" s="4" t="s">
        <v>450</v>
      </c>
      <c r="F208" s="4" t="s">
        <v>451</v>
      </c>
      <c r="G208" s="4" t="s">
        <v>432</v>
      </c>
    </row>
    <row r="209" spans="1:7">
      <c r="A209" s="8">
        <v>45863</v>
      </c>
      <c r="B209" s="4">
        <v>2025</v>
      </c>
      <c r="C209" s="4" t="s">
        <v>449</v>
      </c>
      <c r="D209" s="4">
        <v>7</v>
      </c>
      <c r="E209" s="4" t="s">
        <v>450</v>
      </c>
      <c r="F209" s="4" t="s">
        <v>451</v>
      </c>
      <c r="G209" s="4" t="s">
        <v>433</v>
      </c>
    </row>
    <row r="210" spans="1:7">
      <c r="A210" s="8">
        <v>45864</v>
      </c>
      <c r="B210" s="4">
        <v>2025</v>
      </c>
      <c r="C210" s="4" t="s">
        <v>449</v>
      </c>
      <c r="D210" s="4">
        <v>7</v>
      </c>
      <c r="E210" s="4" t="s">
        <v>450</v>
      </c>
      <c r="F210" s="4" t="s">
        <v>451</v>
      </c>
      <c r="G210" s="4" t="s">
        <v>434</v>
      </c>
    </row>
    <row r="211" spans="1:7">
      <c r="A211" s="8">
        <v>45865</v>
      </c>
      <c r="B211" s="4">
        <v>2025</v>
      </c>
      <c r="C211" s="4" t="s">
        <v>449</v>
      </c>
      <c r="D211" s="4">
        <v>7</v>
      </c>
      <c r="E211" s="4" t="s">
        <v>450</v>
      </c>
      <c r="F211" s="4" t="s">
        <v>451</v>
      </c>
      <c r="G211" s="4" t="s">
        <v>435</v>
      </c>
    </row>
    <row r="212" spans="1:7">
      <c r="A212" s="8">
        <v>45866</v>
      </c>
      <c r="B212" s="4">
        <v>2025</v>
      </c>
      <c r="C212" s="4" t="s">
        <v>449</v>
      </c>
      <c r="D212" s="4">
        <v>7</v>
      </c>
      <c r="E212" s="4" t="s">
        <v>450</v>
      </c>
      <c r="F212" s="4" t="s">
        <v>451</v>
      </c>
      <c r="G212" s="4" t="s">
        <v>436</v>
      </c>
    </row>
    <row r="213" spans="1:7">
      <c r="A213" s="8">
        <v>45867</v>
      </c>
      <c r="B213" s="4">
        <v>2025</v>
      </c>
      <c r="C213" s="4" t="s">
        <v>449</v>
      </c>
      <c r="D213" s="4">
        <v>7</v>
      </c>
      <c r="E213" s="4" t="s">
        <v>450</v>
      </c>
      <c r="F213" s="4" t="s">
        <v>451</v>
      </c>
      <c r="G213" s="4" t="s">
        <v>437</v>
      </c>
    </row>
    <row r="214" spans="1:7">
      <c r="A214" s="8">
        <v>45868</v>
      </c>
      <c r="B214" s="4">
        <v>2025</v>
      </c>
      <c r="C214" s="4" t="s">
        <v>449</v>
      </c>
      <c r="D214" s="4">
        <v>7</v>
      </c>
      <c r="E214" s="4" t="s">
        <v>450</v>
      </c>
      <c r="F214" s="4" t="s">
        <v>451</v>
      </c>
      <c r="G214" s="4" t="s">
        <v>431</v>
      </c>
    </row>
    <row r="215" spans="1:7">
      <c r="A215" s="8">
        <v>45869</v>
      </c>
      <c r="B215" s="4">
        <v>2025</v>
      </c>
      <c r="C215" s="4" t="s">
        <v>449</v>
      </c>
      <c r="D215" s="4">
        <v>7</v>
      </c>
      <c r="E215" s="4" t="s">
        <v>450</v>
      </c>
      <c r="F215" s="4" t="s">
        <v>451</v>
      </c>
      <c r="G215" s="4" t="s">
        <v>432</v>
      </c>
    </row>
    <row r="216" spans="1:7">
      <c r="A216" s="8">
        <v>45870</v>
      </c>
      <c r="B216" s="4">
        <v>2025</v>
      </c>
      <c r="C216" s="4" t="s">
        <v>449</v>
      </c>
      <c r="D216" s="4">
        <v>8</v>
      </c>
      <c r="E216" s="4" t="s">
        <v>452</v>
      </c>
      <c r="F216" s="4" t="s">
        <v>453</v>
      </c>
      <c r="G216" s="4" t="s">
        <v>433</v>
      </c>
    </row>
    <row r="217" spans="1:7">
      <c r="A217" s="8">
        <v>45871</v>
      </c>
      <c r="B217" s="4">
        <v>2025</v>
      </c>
      <c r="C217" s="4" t="s">
        <v>449</v>
      </c>
      <c r="D217" s="4">
        <v>8</v>
      </c>
      <c r="E217" s="4" t="s">
        <v>452</v>
      </c>
      <c r="F217" s="4" t="s">
        <v>453</v>
      </c>
      <c r="G217" s="4" t="s">
        <v>434</v>
      </c>
    </row>
    <row r="218" spans="1:7">
      <c r="A218" s="8">
        <v>45872</v>
      </c>
      <c r="B218" s="4">
        <v>2025</v>
      </c>
      <c r="C218" s="4" t="s">
        <v>449</v>
      </c>
      <c r="D218" s="4">
        <v>8</v>
      </c>
      <c r="E218" s="4" t="s">
        <v>452</v>
      </c>
      <c r="F218" s="4" t="s">
        <v>453</v>
      </c>
      <c r="G218" s="4" t="s">
        <v>435</v>
      </c>
    </row>
    <row r="219" spans="1:7">
      <c r="A219" s="8">
        <v>45873</v>
      </c>
      <c r="B219" s="4">
        <v>2025</v>
      </c>
      <c r="C219" s="4" t="s">
        <v>449</v>
      </c>
      <c r="D219" s="4">
        <v>8</v>
      </c>
      <c r="E219" s="4" t="s">
        <v>452</v>
      </c>
      <c r="F219" s="4" t="s">
        <v>453</v>
      </c>
      <c r="G219" s="4" t="s">
        <v>436</v>
      </c>
    </row>
    <row r="220" spans="1:7">
      <c r="A220" s="8">
        <v>45874</v>
      </c>
      <c r="B220" s="4">
        <v>2025</v>
      </c>
      <c r="C220" s="4" t="s">
        <v>449</v>
      </c>
      <c r="D220" s="4">
        <v>8</v>
      </c>
      <c r="E220" s="4" t="s">
        <v>452</v>
      </c>
      <c r="F220" s="4" t="s">
        <v>453</v>
      </c>
      <c r="G220" s="4" t="s">
        <v>437</v>
      </c>
    </row>
    <row r="221" spans="1:7">
      <c r="A221" s="8">
        <v>45875</v>
      </c>
      <c r="B221" s="4">
        <v>2025</v>
      </c>
      <c r="C221" s="4" t="s">
        <v>449</v>
      </c>
      <c r="D221" s="4">
        <v>8</v>
      </c>
      <c r="E221" s="4" t="s">
        <v>452</v>
      </c>
      <c r="F221" s="4" t="s">
        <v>453</v>
      </c>
      <c r="G221" s="4" t="s">
        <v>431</v>
      </c>
    </row>
    <row r="222" spans="1:7">
      <c r="A222" s="8">
        <v>45876</v>
      </c>
      <c r="B222" s="4">
        <v>2025</v>
      </c>
      <c r="C222" s="4" t="s">
        <v>449</v>
      </c>
      <c r="D222" s="4">
        <v>8</v>
      </c>
      <c r="E222" s="4" t="s">
        <v>452</v>
      </c>
      <c r="F222" s="4" t="s">
        <v>453</v>
      </c>
      <c r="G222" s="4" t="s">
        <v>432</v>
      </c>
    </row>
    <row r="223" spans="1:7">
      <c r="A223" s="8">
        <v>45877</v>
      </c>
      <c r="B223" s="4">
        <v>2025</v>
      </c>
      <c r="C223" s="4" t="s">
        <v>449</v>
      </c>
      <c r="D223" s="4">
        <v>8</v>
      </c>
      <c r="E223" s="4" t="s">
        <v>452</v>
      </c>
      <c r="F223" s="4" t="s">
        <v>453</v>
      </c>
      <c r="G223" s="4" t="s">
        <v>433</v>
      </c>
    </row>
    <row r="224" spans="1:7">
      <c r="A224" s="8">
        <v>45878</v>
      </c>
      <c r="B224" s="4">
        <v>2025</v>
      </c>
      <c r="C224" s="4" t="s">
        <v>449</v>
      </c>
      <c r="D224" s="4">
        <v>8</v>
      </c>
      <c r="E224" s="4" t="s">
        <v>452</v>
      </c>
      <c r="F224" s="4" t="s">
        <v>453</v>
      </c>
      <c r="G224" s="4" t="s">
        <v>434</v>
      </c>
    </row>
    <row r="225" spans="1:7">
      <c r="A225" s="8">
        <v>45879</v>
      </c>
      <c r="B225" s="4">
        <v>2025</v>
      </c>
      <c r="C225" s="4" t="s">
        <v>449</v>
      </c>
      <c r="D225" s="4">
        <v>8</v>
      </c>
      <c r="E225" s="4" t="s">
        <v>452</v>
      </c>
      <c r="F225" s="4" t="s">
        <v>453</v>
      </c>
      <c r="G225" s="4" t="s">
        <v>435</v>
      </c>
    </row>
    <row r="226" spans="1:7">
      <c r="A226" s="8">
        <v>45880</v>
      </c>
      <c r="B226" s="4">
        <v>2025</v>
      </c>
      <c r="C226" s="4" t="s">
        <v>449</v>
      </c>
      <c r="D226" s="4">
        <v>8</v>
      </c>
      <c r="E226" s="4" t="s">
        <v>452</v>
      </c>
      <c r="F226" s="4" t="s">
        <v>453</v>
      </c>
      <c r="G226" s="4" t="s">
        <v>436</v>
      </c>
    </row>
    <row r="227" spans="1:7">
      <c r="A227" s="8">
        <v>45881</v>
      </c>
      <c r="B227" s="4">
        <v>2025</v>
      </c>
      <c r="C227" s="4" t="s">
        <v>449</v>
      </c>
      <c r="D227" s="4">
        <v>8</v>
      </c>
      <c r="E227" s="4" t="s">
        <v>452</v>
      </c>
      <c r="F227" s="4" t="s">
        <v>453</v>
      </c>
      <c r="G227" s="4" t="s">
        <v>437</v>
      </c>
    </row>
    <row r="228" spans="1:7">
      <c r="A228" s="8">
        <v>45882</v>
      </c>
      <c r="B228" s="4">
        <v>2025</v>
      </c>
      <c r="C228" s="4" t="s">
        <v>449</v>
      </c>
      <c r="D228" s="4">
        <v>8</v>
      </c>
      <c r="E228" s="4" t="s">
        <v>452</v>
      </c>
      <c r="F228" s="4" t="s">
        <v>453</v>
      </c>
      <c r="G228" s="4" t="s">
        <v>431</v>
      </c>
    </row>
    <row r="229" spans="1:7">
      <c r="A229" s="8">
        <v>45883</v>
      </c>
      <c r="B229" s="4">
        <v>2025</v>
      </c>
      <c r="C229" s="4" t="s">
        <v>449</v>
      </c>
      <c r="D229" s="4">
        <v>8</v>
      </c>
      <c r="E229" s="4" t="s">
        <v>452</v>
      </c>
      <c r="F229" s="4" t="s">
        <v>453</v>
      </c>
      <c r="G229" s="4" t="s">
        <v>432</v>
      </c>
    </row>
    <row r="230" spans="1:7">
      <c r="A230" s="8">
        <v>45884</v>
      </c>
      <c r="B230" s="4">
        <v>2025</v>
      </c>
      <c r="C230" s="4" t="s">
        <v>449</v>
      </c>
      <c r="D230" s="4">
        <v>8</v>
      </c>
      <c r="E230" s="4" t="s">
        <v>452</v>
      </c>
      <c r="F230" s="4" t="s">
        <v>453</v>
      </c>
      <c r="G230" s="4" t="s">
        <v>433</v>
      </c>
    </row>
    <row r="231" spans="1:7">
      <c r="A231" s="8">
        <v>45885</v>
      </c>
      <c r="B231" s="4">
        <v>2025</v>
      </c>
      <c r="C231" s="4" t="s">
        <v>449</v>
      </c>
      <c r="D231" s="4">
        <v>8</v>
      </c>
      <c r="E231" s="4" t="s">
        <v>452</v>
      </c>
      <c r="F231" s="4" t="s">
        <v>453</v>
      </c>
      <c r="G231" s="4" t="s">
        <v>434</v>
      </c>
    </row>
    <row r="232" spans="1:7">
      <c r="A232" s="8">
        <v>45886</v>
      </c>
      <c r="B232" s="4">
        <v>2025</v>
      </c>
      <c r="C232" s="4" t="s">
        <v>449</v>
      </c>
      <c r="D232" s="4">
        <v>8</v>
      </c>
      <c r="E232" s="4" t="s">
        <v>452</v>
      </c>
      <c r="F232" s="4" t="s">
        <v>453</v>
      </c>
      <c r="G232" s="4" t="s">
        <v>435</v>
      </c>
    </row>
    <row r="233" spans="1:7">
      <c r="A233" s="8">
        <v>45887</v>
      </c>
      <c r="B233" s="4">
        <v>2025</v>
      </c>
      <c r="C233" s="4" t="s">
        <v>449</v>
      </c>
      <c r="D233" s="4">
        <v>8</v>
      </c>
      <c r="E233" s="4" t="s">
        <v>452</v>
      </c>
      <c r="F233" s="4" t="s">
        <v>453</v>
      </c>
      <c r="G233" s="4" t="s">
        <v>436</v>
      </c>
    </row>
    <row r="234" spans="1:7">
      <c r="A234" s="8">
        <v>45888</v>
      </c>
      <c r="B234" s="4">
        <v>2025</v>
      </c>
      <c r="C234" s="4" t="s">
        <v>449</v>
      </c>
      <c r="D234" s="4">
        <v>8</v>
      </c>
      <c r="E234" s="4" t="s">
        <v>452</v>
      </c>
      <c r="F234" s="4" t="s">
        <v>453</v>
      </c>
      <c r="G234" s="4" t="s">
        <v>437</v>
      </c>
    </row>
    <row r="235" spans="1:7">
      <c r="A235" s="8">
        <v>45889</v>
      </c>
      <c r="B235" s="4">
        <v>2025</v>
      </c>
      <c r="C235" s="4" t="s">
        <v>449</v>
      </c>
      <c r="D235" s="4">
        <v>8</v>
      </c>
      <c r="E235" s="4" t="s">
        <v>452</v>
      </c>
      <c r="F235" s="4" t="s">
        <v>453</v>
      </c>
      <c r="G235" s="4" t="s">
        <v>431</v>
      </c>
    </row>
    <row r="236" spans="1:7">
      <c r="A236" s="8">
        <v>45890</v>
      </c>
      <c r="B236" s="4">
        <v>2025</v>
      </c>
      <c r="C236" s="4" t="s">
        <v>449</v>
      </c>
      <c r="D236" s="4">
        <v>8</v>
      </c>
      <c r="E236" s="4" t="s">
        <v>452</v>
      </c>
      <c r="F236" s="4" t="s">
        <v>453</v>
      </c>
      <c r="G236" s="4" t="s">
        <v>432</v>
      </c>
    </row>
    <row r="237" spans="1:7">
      <c r="A237" s="8">
        <v>45891</v>
      </c>
      <c r="B237" s="4">
        <v>2025</v>
      </c>
      <c r="C237" s="4" t="s">
        <v>449</v>
      </c>
      <c r="D237" s="4">
        <v>8</v>
      </c>
      <c r="E237" s="4" t="s">
        <v>452</v>
      </c>
      <c r="F237" s="4" t="s">
        <v>453</v>
      </c>
      <c r="G237" s="4" t="s">
        <v>433</v>
      </c>
    </row>
    <row r="238" spans="1:7">
      <c r="A238" s="8">
        <v>45892</v>
      </c>
      <c r="B238" s="4">
        <v>2025</v>
      </c>
      <c r="C238" s="4" t="s">
        <v>449</v>
      </c>
      <c r="D238" s="4">
        <v>8</v>
      </c>
      <c r="E238" s="4" t="s">
        <v>452</v>
      </c>
      <c r="F238" s="4" t="s">
        <v>453</v>
      </c>
      <c r="G238" s="4" t="s">
        <v>434</v>
      </c>
    </row>
    <row r="239" spans="1:7">
      <c r="A239" s="8">
        <v>45893</v>
      </c>
      <c r="B239" s="4">
        <v>2025</v>
      </c>
      <c r="C239" s="4" t="s">
        <v>449</v>
      </c>
      <c r="D239" s="4">
        <v>8</v>
      </c>
      <c r="E239" s="4" t="s">
        <v>452</v>
      </c>
      <c r="F239" s="4" t="s">
        <v>453</v>
      </c>
      <c r="G239" s="4" t="s">
        <v>435</v>
      </c>
    </row>
    <row r="240" spans="1:7">
      <c r="A240" s="8">
        <v>45894</v>
      </c>
      <c r="B240" s="4">
        <v>2025</v>
      </c>
      <c r="C240" s="4" t="s">
        <v>449</v>
      </c>
      <c r="D240" s="4">
        <v>8</v>
      </c>
      <c r="E240" s="4" t="s">
        <v>452</v>
      </c>
      <c r="F240" s="4" t="s">
        <v>453</v>
      </c>
      <c r="G240" s="4" t="s">
        <v>436</v>
      </c>
    </row>
    <row r="241" spans="1:7">
      <c r="A241" s="8">
        <v>45895</v>
      </c>
      <c r="B241" s="4">
        <v>2025</v>
      </c>
      <c r="C241" s="4" t="s">
        <v>449</v>
      </c>
      <c r="D241" s="4">
        <v>8</v>
      </c>
      <c r="E241" s="4" t="s">
        <v>452</v>
      </c>
      <c r="F241" s="4" t="s">
        <v>453</v>
      </c>
      <c r="G241" s="4" t="s">
        <v>437</v>
      </c>
    </row>
    <row r="242" spans="1:7">
      <c r="A242" s="8">
        <v>45896</v>
      </c>
      <c r="B242" s="4">
        <v>2025</v>
      </c>
      <c r="C242" s="4" t="s">
        <v>449</v>
      </c>
      <c r="D242" s="4">
        <v>8</v>
      </c>
      <c r="E242" s="4" t="s">
        <v>452</v>
      </c>
      <c r="F242" s="4" t="s">
        <v>453</v>
      </c>
      <c r="G242" s="4" t="s">
        <v>431</v>
      </c>
    </row>
    <row r="243" spans="1:7">
      <c r="A243" s="8">
        <v>45897</v>
      </c>
      <c r="B243" s="4">
        <v>2025</v>
      </c>
      <c r="C243" s="4" t="s">
        <v>449</v>
      </c>
      <c r="D243" s="4">
        <v>8</v>
      </c>
      <c r="E243" s="4" t="s">
        <v>452</v>
      </c>
      <c r="F243" s="4" t="s">
        <v>453</v>
      </c>
      <c r="G243" s="4" t="s">
        <v>432</v>
      </c>
    </row>
    <row r="244" spans="1:7">
      <c r="A244" s="8">
        <v>45898</v>
      </c>
      <c r="B244" s="4">
        <v>2025</v>
      </c>
      <c r="C244" s="4" t="s">
        <v>449</v>
      </c>
      <c r="D244" s="4">
        <v>8</v>
      </c>
      <c r="E244" s="4" t="s">
        <v>452</v>
      </c>
      <c r="F244" s="4" t="s">
        <v>453</v>
      </c>
      <c r="G244" s="4" t="s">
        <v>433</v>
      </c>
    </row>
    <row r="245" spans="1:7">
      <c r="A245" s="8">
        <v>45899</v>
      </c>
      <c r="B245" s="4">
        <v>2025</v>
      </c>
      <c r="C245" s="4" t="s">
        <v>449</v>
      </c>
      <c r="D245" s="4">
        <v>8</v>
      </c>
      <c r="E245" s="4" t="s">
        <v>452</v>
      </c>
      <c r="F245" s="4" t="s">
        <v>453</v>
      </c>
      <c r="G245" s="4" t="s">
        <v>434</v>
      </c>
    </row>
    <row r="246" spans="1:7">
      <c r="A246" s="8">
        <v>45900</v>
      </c>
      <c r="B246" s="4">
        <v>2025</v>
      </c>
      <c r="C246" s="4" t="s">
        <v>449</v>
      </c>
      <c r="D246" s="4">
        <v>8</v>
      </c>
      <c r="E246" s="4" t="s">
        <v>452</v>
      </c>
      <c r="F246" s="4" t="s">
        <v>453</v>
      </c>
      <c r="G246" s="4" t="s">
        <v>435</v>
      </c>
    </row>
    <row r="247" spans="1:7">
      <c r="A247" s="8">
        <v>45901</v>
      </c>
      <c r="B247" s="4">
        <v>2025</v>
      </c>
      <c r="C247" s="4" t="s">
        <v>449</v>
      </c>
      <c r="D247" s="4">
        <v>9</v>
      </c>
      <c r="E247" s="4" t="s">
        <v>454</v>
      </c>
      <c r="F247" s="4" t="s">
        <v>455</v>
      </c>
      <c r="G247" s="4" t="s">
        <v>436</v>
      </c>
    </row>
    <row r="248" spans="1:7">
      <c r="A248" s="8">
        <v>45902</v>
      </c>
      <c r="B248" s="4">
        <v>2025</v>
      </c>
      <c r="C248" s="4" t="s">
        <v>449</v>
      </c>
      <c r="D248" s="4">
        <v>9</v>
      </c>
      <c r="E248" s="4" t="s">
        <v>454</v>
      </c>
      <c r="F248" s="4" t="s">
        <v>455</v>
      </c>
      <c r="G248" s="4" t="s">
        <v>437</v>
      </c>
    </row>
    <row r="249" spans="1:7">
      <c r="A249" s="8">
        <v>45903</v>
      </c>
      <c r="B249" s="4">
        <v>2025</v>
      </c>
      <c r="C249" s="4" t="s">
        <v>449</v>
      </c>
      <c r="D249" s="4">
        <v>9</v>
      </c>
      <c r="E249" s="4" t="s">
        <v>454</v>
      </c>
      <c r="F249" s="4" t="s">
        <v>455</v>
      </c>
      <c r="G249" s="4" t="s">
        <v>431</v>
      </c>
    </row>
    <row r="250" spans="1:7">
      <c r="A250" s="8">
        <v>45904</v>
      </c>
      <c r="B250" s="4">
        <v>2025</v>
      </c>
      <c r="C250" s="4" t="s">
        <v>449</v>
      </c>
      <c r="D250" s="4">
        <v>9</v>
      </c>
      <c r="E250" s="4" t="s">
        <v>454</v>
      </c>
      <c r="F250" s="4" t="s">
        <v>455</v>
      </c>
      <c r="G250" s="4" t="s">
        <v>432</v>
      </c>
    </row>
    <row r="251" spans="1:7">
      <c r="A251" s="8">
        <v>45905</v>
      </c>
      <c r="B251" s="4">
        <v>2025</v>
      </c>
      <c r="C251" s="4" t="s">
        <v>449</v>
      </c>
      <c r="D251" s="4">
        <v>9</v>
      </c>
      <c r="E251" s="4" t="s">
        <v>454</v>
      </c>
      <c r="F251" s="4" t="s">
        <v>455</v>
      </c>
      <c r="G251" s="4" t="s">
        <v>433</v>
      </c>
    </row>
    <row r="252" spans="1:7">
      <c r="A252" s="8">
        <v>45906</v>
      </c>
      <c r="B252" s="4">
        <v>2025</v>
      </c>
      <c r="C252" s="4" t="s">
        <v>449</v>
      </c>
      <c r="D252" s="4">
        <v>9</v>
      </c>
      <c r="E252" s="4" t="s">
        <v>454</v>
      </c>
      <c r="F252" s="4" t="s">
        <v>455</v>
      </c>
      <c r="G252" s="4" t="s">
        <v>434</v>
      </c>
    </row>
    <row r="253" spans="1:7">
      <c r="A253" s="8">
        <v>45907</v>
      </c>
      <c r="B253" s="4">
        <v>2025</v>
      </c>
      <c r="C253" s="4" t="s">
        <v>449</v>
      </c>
      <c r="D253" s="4">
        <v>9</v>
      </c>
      <c r="E253" s="4" t="s">
        <v>454</v>
      </c>
      <c r="F253" s="4" t="s">
        <v>455</v>
      </c>
      <c r="G253" s="4" t="s">
        <v>435</v>
      </c>
    </row>
    <row r="254" spans="1:7">
      <c r="A254" s="8">
        <v>45908</v>
      </c>
      <c r="B254" s="4">
        <v>2025</v>
      </c>
      <c r="C254" s="4" t="s">
        <v>449</v>
      </c>
      <c r="D254" s="4">
        <v>9</v>
      </c>
      <c r="E254" s="4" t="s">
        <v>454</v>
      </c>
      <c r="F254" s="4" t="s">
        <v>455</v>
      </c>
      <c r="G254" s="4" t="s">
        <v>436</v>
      </c>
    </row>
    <row r="255" spans="1:7">
      <c r="A255" s="8">
        <v>45909</v>
      </c>
      <c r="B255" s="4">
        <v>2025</v>
      </c>
      <c r="C255" s="4" t="s">
        <v>449</v>
      </c>
      <c r="D255" s="4">
        <v>9</v>
      </c>
      <c r="E255" s="4" t="s">
        <v>454</v>
      </c>
      <c r="F255" s="4" t="s">
        <v>455</v>
      </c>
      <c r="G255" s="4" t="s">
        <v>437</v>
      </c>
    </row>
    <row r="256" spans="1:7">
      <c r="A256" s="8">
        <v>45910</v>
      </c>
      <c r="B256" s="4">
        <v>2025</v>
      </c>
      <c r="C256" s="4" t="s">
        <v>449</v>
      </c>
      <c r="D256" s="4">
        <v>9</v>
      </c>
      <c r="E256" s="4" t="s">
        <v>454</v>
      </c>
      <c r="F256" s="4" t="s">
        <v>455</v>
      </c>
      <c r="G256" s="4" t="s">
        <v>431</v>
      </c>
    </row>
    <row r="257" spans="1:7">
      <c r="A257" s="8">
        <v>45911</v>
      </c>
      <c r="B257" s="4">
        <v>2025</v>
      </c>
      <c r="C257" s="4" t="s">
        <v>449</v>
      </c>
      <c r="D257" s="4">
        <v>9</v>
      </c>
      <c r="E257" s="4" t="s">
        <v>454</v>
      </c>
      <c r="F257" s="4" t="s">
        <v>455</v>
      </c>
      <c r="G257" s="4" t="s">
        <v>432</v>
      </c>
    </row>
    <row r="258" spans="1:7">
      <c r="A258" s="8">
        <v>45912</v>
      </c>
      <c r="B258" s="4">
        <v>2025</v>
      </c>
      <c r="C258" s="4" t="s">
        <v>449</v>
      </c>
      <c r="D258" s="4">
        <v>9</v>
      </c>
      <c r="E258" s="4" t="s">
        <v>454</v>
      </c>
      <c r="F258" s="4" t="s">
        <v>455</v>
      </c>
      <c r="G258" s="4" t="s">
        <v>433</v>
      </c>
    </row>
    <row r="259" spans="1:7">
      <c r="A259" s="8">
        <v>45913</v>
      </c>
      <c r="B259" s="4">
        <v>2025</v>
      </c>
      <c r="C259" s="4" t="s">
        <v>449</v>
      </c>
      <c r="D259" s="4">
        <v>9</v>
      </c>
      <c r="E259" s="4" t="s">
        <v>454</v>
      </c>
      <c r="F259" s="4" t="s">
        <v>455</v>
      </c>
      <c r="G259" s="4" t="s">
        <v>434</v>
      </c>
    </row>
    <row r="260" spans="1:7">
      <c r="A260" s="8">
        <v>45914</v>
      </c>
      <c r="B260" s="4">
        <v>2025</v>
      </c>
      <c r="C260" s="4" t="s">
        <v>449</v>
      </c>
      <c r="D260" s="4">
        <v>9</v>
      </c>
      <c r="E260" s="4" t="s">
        <v>454</v>
      </c>
      <c r="F260" s="4" t="s">
        <v>455</v>
      </c>
      <c r="G260" s="4" t="s">
        <v>435</v>
      </c>
    </row>
    <row r="261" spans="1:7">
      <c r="A261" s="8">
        <v>45915</v>
      </c>
      <c r="B261" s="4">
        <v>2025</v>
      </c>
      <c r="C261" s="4" t="s">
        <v>449</v>
      </c>
      <c r="D261" s="4">
        <v>9</v>
      </c>
      <c r="E261" s="4" t="s">
        <v>454</v>
      </c>
      <c r="F261" s="4" t="s">
        <v>455</v>
      </c>
      <c r="G261" s="4" t="s">
        <v>436</v>
      </c>
    </row>
    <row r="262" spans="1:7">
      <c r="A262" s="8">
        <v>45916</v>
      </c>
      <c r="B262" s="4">
        <v>2025</v>
      </c>
      <c r="C262" s="4" t="s">
        <v>449</v>
      </c>
      <c r="D262" s="4">
        <v>9</v>
      </c>
      <c r="E262" s="4" t="s">
        <v>454</v>
      </c>
      <c r="F262" s="4" t="s">
        <v>455</v>
      </c>
      <c r="G262" s="4" t="s">
        <v>437</v>
      </c>
    </row>
    <row r="263" spans="1:7">
      <c r="A263" s="8">
        <v>45917</v>
      </c>
      <c r="B263" s="4">
        <v>2025</v>
      </c>
      <c r="C263" s="4" t="s">
        <v>449</v>
      </c>
      <c r="D263" s="4">
        <v>9</v>
      </c>
      <c r="E263" s="4" t="s">
        <v>454</v>
      </c>
      <c r="F263" s="4" t="s">
        <v>455</v>
      </c>
      <c r="G263" s="4" t="s">
        <v>431</v>
      </c>
    </row>
    <row r="264" spans="1:7">
      <c r="A264" s="8">
        <v>45918</v>
      </c>
      <c r="B264" s="4">
        <v>2025</v>
      </c>
      <c r="C264" s="4" t="s">
        <v>449</v>
      </c>
      <c r="D264" s="4">
        <v>9</v>
      </c>
      <c r="E264" s="4" t="s">
        <v>454</v>
      </c>
      <c r="F264" s="4" t="s">
        <v>455</v>
      </c>
      <c r="G264" s="4" t="s">
        <v>432</v>
      </c>
    </row>
    <row r="265" spans="1:7">
      <c r="A265" s="8">
        <v>45919</v>
      </c>
      <c r="B265" s="4">
        <v>2025</v>
      </c>
      <c r="C265" s="4" t="s">
        <v>449</v>
      </c>
      <c r="D265" s="4">
        <v>9</v>
      </c>
      <c r="E265" s="4" t="s">
        <v>454</v>
      </c>
      <c r="F265" s="4" t="s">
        <v>455</v>
      </c>
      <c r="G265" s="4" t="s">
        <v>433</v>
      </c>
    </row>
    <row r="266" spans="1:7">
      <c r="A266" s="8">
        <v>45920</v>
      </c>
      <c r="B266" s="4">
        <v>2025</v>
      </c>
      <c r="C266" s="4" t="s">
        <v>449</v>
      </c>
      <c r="D266" s="4">
        <v>9</v>
      </c>
      <c r="E266" s="4" t="s">
        <v>454</v>
      </c>
      <c r="F266" s="4" t="s">
        <v>455</v>
      </c>
      <c r="G266" s="4" t="s">
        <v>434</v>
      </c>
    </row>
    <row r="267" spans="1:7">
      <c r="A267" s="8">
        <v>45921</v>
      </c>
      <c r="B267" s="4">
        <v>2025</v>
      </c>
      <c r="C267" s="4" t="s">
        <v>449</v>
      </c>
      <c r="D267" s="4">
        <v>9</v>
      </c>
      <c r="E267" s="4" t="s">
        <v>454</v>
      </c>
      <c r="F267" s="4" t="s">
        <v>455</v>
      </c>
      <c r="G267" s="4" t="s">
        <v>435</v>
      </c>
    </row>
    <row r="268" spans="1:7">
      <c r="A268" s="8">
        <v>45922</v>
      </c>
      <c r="B268" s="4">
        <v>2025</v>
      </c>
      <c r="C268" s="4" t="s">
        <v>449</v>
      </c>
      <c r="D268" s="4">
        <v>9</v>
      </c>
      <c r="E268" s="4" t="s">
        <v>454</v>
      </c>
      <c r="F268" s="4" t="s">
        <v>455</v>
      </c>
      <c r="G268" s="4" t="s">
        <v>436</v>
      </c>
    </row>
    <row r="269" spans="1:7">
      <c r="A269" s="8">
        <v>45923</v>
      </c>
      <c r="B269" s="4">
        <v>2025</v>
      </c>
      <c r="C269" s="4" t="s">
        <v>449</v>
      </c>
      <c r="D269" s="4">
        <v>9</v>
      </c>
      <c r="E269" s="4" t="s">
        <v>454</v>
      </c>
      <c r="F269" s="4" t="s">
        <v>455</v>
      </c>
      <c r="G269" s="4" t="s">
        <v>437</v>
      </c>
    </row>
    <row r="270" spans="1:7">
      <c r="A270" s="8">
        <v>45924</v>
      </c>
      <c r="B270" s="4">
        <v>2025</v>
      </c>
      <c r="C270" s="4" t="s">
        <v>449</v>
      </c>
      <c r="D270" s="4">
        <v>9</v>
      </c>
      <c r="E270" s="4" t="s">
        <v>454</v>
      </c>
      <c r="F270" s="4" t="s">
        <v>455</v>
      </c>
      <c r="G270" s="4" t="s">
        <v>431</v>
      </c>
    </row>
    <row r="271" spans="1:7">
      <c r="A271" s="8">
        <v>45925</v>
      </c>
      <c r="B271" s="4">
        <v>2025</v>
      </c>
      <c r="C271" s="4" t="s">
        <v>449</v>
      </c>
      <c r="D271" s="4">
        <v>9</v>
      </c>
      <c r="E271" s="4" t="s">
        <v>454</v>
      </c>
      <c r="F271" s="4" t="s">
        <v>455</v>
      </c>
      <c r="G271" s="4" t="s">
        <v>432</v>
      </c>
    </row>
    <row r="272" spans="1:7">
      <c r="A272" s="8">
        <v>45926</v>
      </c>
      <c r="B272" s="4">
        <v>2025</v>
      </c>
      <c r="C272" s="4" t="s">
        <v>449</v>
      </c>
      <c r="D272" s="4">
        <v>9</v>
      </c>
      <c r="E272" s="4" t="s">
        <v>454</v>
      </c>
      <c r="F272" s="4" t="s">
        <v>455</v>
      </c>
      <c r="G272" s="4" t="s">
        <v>433</v>
      </c>
    </row>
    <row r="273" spans="1:7">
      <c r="A273" s="8">
        <v>45927</v>
      </c>
      <c r="B273" s="4">
        <v>2025</v>
      </c>
      <c r="C273" s="4" t="s">
        <v>449</v>
      </c>
      <c r="D273" s="4">
        <v>9</v>
      </c>
      <c r="E273" s="4" t="s">
        <v>454</v>
      </c>
      <c r="F273" s="4" t="s">
        <v>455</v>
      </c>
      <c r="G273" s="4" t="s">
        <v>434</v>
      </c>
    </row>
    <row r="274" spans="1:7">
      <c r="A274" s="8">
        <v>45928</v>
      </c>
      <c r="B274" s="4">
        <v>2025</v>
      </c>
      <c r="C274" s="4" t="s">
        <v>449</v>
      </c>
      <c r="D274" s="4">
        <v>9</v>
      </c>
      <c r="E274" s="4" t="s">
        <v>454</v>
      </c>
      <c r="F274" s="4" t="s">
        <v>455</v>
      </c>
      <c r="G274" s="4" t="s">
        <v>435</v>
      </c>
    </row>
    <row r="275" spans="1:7">
      <c r="A275" s="8">
        <v>45929</v>
      </c>
      <c r="B275" s="4">
        <v>2025</v>
      </c>
      <c r="C275" s="4" t="s">
        <v>449</v>
      </c>
      <c r="D275" s="4">
        <v>9</v>
      </c>
      <c r="E275" s="4" t="s">
        <v>454</v>
      </c>
      <c r="F275" s="4" t="s">
        <v>455</v>
      </c>
      <c r="G275" s="4" t="s">
        <v>436</v>
      </c>
    </row>
    <row r="276" spans="1:7">
      <c r="A276" s="8">
        <v>45930</v>
      </c>
      <c r="B276" s="4">
        <v>2025</v>
      </c>
      <c r="C276" s="4" t="s">
        <v>449</v>
      </c>
      <c r="D276" s="4">
        <v>9</v>
      </c>
      <c r="E276" s="4" t="s">
        <v>454</v>
      </c>
      <c r="F276" s="4" t="s">
        <v>455</v>
      </c>
      <c r="G276" s="4" t="s">
        <v>437</v>
      </c>
    </row>
    <row r="277" spans="1:7">
      <c r="A277" s="8">
        <v>45931</v>
      </c>
      <c r="B277" s="4">
        <v>2025</v>
      </c>
      <c r="C277" s="4" t="s">
        <v>456</v>
      </c>
      <c r="D277" s="4">
        <v>10</v>
      </c>
      <c r="E277" s="4" t="s">
        <v>457</v>
      </c>
      <c r="F277" s="4" t="s">
        <v>458</v>
      </c>
      <c r="G277" s="4" t="s">
        <v>431</v>
      </c>
    </row>
    <row r="278" spans="1:7">
      <c r="A278" s="8">
        <v>45932</v>
      </c>
      <c r="B278" s="4">
        <v>2025</v>
      </c>
      <c r="C278" s="4" t="s">
        <v>456</v>
      </c>
      <c r="D278" s="4">
        <v>10</v>
      </c>
      <c r="E278" s="4" t="s">
        <v>457</v>
      </c>
      <c r="F278" s="4" t="s">
        <v>458</v>
      </c>
      <c r="G278" s="4" t="s">
        <v>432</v>
      </c>
    </row>
    <row r="279" spans="1:7">
      <c r="A279" s="8">
        <v>45933</v>
      </c>
      <c r="B279" s="4">
        <v>2025</v>
      </c>
      <c r="C279" s="4" t="s">
        <v>456</v>
      </c>
      <c r="D279" s="4">
        <v>10</v>
      </c>
      <c r="E279" s="4" t="s">
        <v>457</v>
      </c>
      <c r="F279" s="4" t="s">
        <v>458</v>
      </c>
      <c r="G279" s="4" t="s">
        <v>433</v>
      </c>
    </row>
    <row r="280" spans="1:7">
      <c r="A280" s="8">
        <v>45934</v>
      </c>
      <c r="B280" s="4">
        <v>2025</v>
      </c>
      <c r="C280" s="4" t="s">
        <v>456</v>
      </c>
      <c r="D280" s="4">
        <v>10</v>
      </c>
      <c r="E280" s="4" t="s">
        <v>457</v>
      </c>
      <c r="F280" s="4" t="s">
        <v>458</v>
      </c>
      <c r="G280" s="4" t="s">
        <v>434</v>
      </c>
    </row>
    <row r="281" spans="1:7">
      <c r="A281" s="8">
        <v>45935</v>
      </c>
      <c r="B281" s="4">
        <v>2025</v>
      </c>
      <c r="C281" s="4" t="s">
        <v>456</v>
      </c>
      <c r="D281" s="4">
        <v>10</v>
      </c>
      <c r="E281" s="4" t="s">
        <v>457</v>
      </c>
      <c r="F281" s="4" t="s">
        <v>458</v>
      </c>
      <c r="G281" s="4" t="s">
        <v>435</v>
      </c>
    </row>
    <row r="282" spans="1:7">
      <c r="A282" s="8">
        <v>45936</v>
      </c>
      <c r="B282" s="4">
        <v>2025</v>
      </c>
      <c r="C282" s="4" t="s">
        <v>456</v>
      </c>
      <c r="D282" s="4">
        <v>10</v>
      </c>
      <c r="E282" s="4" t="s">
        <v>457</v>
      </c>
      <c r="F282" s="4" t="s">
        <v>458</v>
      </c>
      <c r="G282" s="4" t="s">
        <v>436</v>
      </c>
    </row>
    <row r="283" spans="1:7">
      <c r="A283" s="8">
        <v>45937</v>
      </c>
      <c r="B283" s="4">
        <v>2025</v>
      </c>
      <c r="C283" s="4" t="s">
        <v>456</v>
      </c>
      <c r="D283" s="4">
        <v>10</v>
      </c>
      <c r="E283" s="4" t="s">
        <v>457</v>
      </c>
      <c r="F283" s="4" t="s">
        <v>458</v>
      </c>
      <c r="G283" s="4" t="s">
        <v>437</v>
      </c>
    </row>
    <row r="284" spans="1:7">
      <c r="A284" s="8">
        <v>45938</v>
      </c>
      <c r="B284" s="4">
        <v>2025</v>
      </c>
      <c r="C284" s="4" t="s">
        <v>456</v>
      </c>
      <c r="D284" s="4">
        <v>10</v>
      </c>
      <c r="E284" s="4" t="s">
        <v>457</v>
      </c>
      <c r="F284" s="4" t="s">
        <v>458</v>
      </c>
      <c r="G284" s="4" t="s">
        <v>431</v>
      </c>
    </row>
    <row r="285" spans="1:7">
      <c r="A285" s="8">
        <v>45939</v>
      </c>
      <c r="B285" s="4">
        <v>2025</v>
      </c>
      <c r="C285" s="4" t="s">
        <v>456</v>
      </c>
      <c r="D285" s="4">
        <v>10</v>
      </c>
      <c r="E285" s="4" t="s">
        <v>457</v>
      </c>
      <c r="F285" s="4" t="s">
        <v>458</v>
      </c>
      <c r="G285" s="4" t="s">
        <v>432</v>
      </c>
    </row>
    <row r="286" spans="1:7">
      <c r="A286" s="8">
        <v>45940</v>
      </c>
      <c r="B286" s="4">
        <v>2025</v>
      </c>
      <c r="C286" s="4" t="s">
        <v>456</v>
      </c>
      <c r="D286" s="4">
        <v>10</v>
      </c>
      <c r="E286" s="4" t="s">
        <v>457</v>
      </c>
      <c r="F286" s="4" t="s">
        <v>458</v>
      </c>
      <c r="G286" s="4" t="s">
        <v>433</v>
      </c>
    </row>
    <row r="287" spans="1:7">
      <c r="A287" s="8">
        <v>45941</v>
      </c>
      <c r="B287" s="4">
        <v>2025</v>
      </c>
      <c r="C287" s="4" t="s">
        <v>456</v>
      </c>
      <c r="D287" s="4">
        <v>10</v>
      </c>
      <c r="E287" s="4" t="s">
        <v>457</v>
      </c>
      <c r="F287" s="4" t="s">
        <v>458</v>
      </c>
      <c r="G287" s="4" t="s">
        <v>434</v>
      </c>
    </row>
    <row r="288" spans="1:7">
      <c r="A288" s="8">
        <v>45942</v>
      </c>
      <c r="B288" s="4">
        <v>2025</v>
      </c>
      <c r="C288" s="4" t="s">
        <v>456</v>
      </c>
      <c r="D288" s="4">
        <v>10</v>
      </c>
      <c r="E288" s="4" t="s">
        <v>457</v>
      </c>
      <c r="F288" s="4" t="s">
        <v>458</v>
      </c>
      <c r="G288" s="4" t="s">
        <v>435</v>
      </c>
    </row>
    <row r="289" spans="1:7">
      <c r="A289" s="8">
        <v>45943</v>
      </c>
      <c r="B289" s="4">
        <v>2025</v>
      </c>
      <c r="C289" s="4" t="s">
        <v>456</v>
      </c>
      <c r="D289" s="4">
        <v>10</v>
      </c>
      <c r="E289" s="4" t="s">
        <v>457</v>
      </c>
      <c r="F289" s="4" t="s">
        <v>458</v>
      </c>
      <c r="G289" s="4" t="s">
        <v>436</v>
      </c>
    </row>
    <row r="290" spans="1:7">
      <c r="A290" s="8">
        <v>45944</v>
      </c>
      <c r="B290" s="4">
        <v>2025</v>
      </c>
      <c r="C290" s="4" t="s">
        <v>456</v>
      </c>
      <c r="D290" s="4">
        <v>10</v>
      </c>
      <c r="E290" s="4" t="s">
        <v>457</v>
      </c>
      <c r="F290" s="4" t="s">
        <v>458</v>
      </c>
      <c r="G290" s="4" t="s">
        <v>437</v>
      </c>
    </row>
    <row r="291" spans="1:7">
      <c r="A291" s="8">
        <v>45945</v>
      </c>
      <c r="B291" s="4">
        <v>2025</v>
      </c>
      <c r="C291" s="4" t="s">
        <v>456</v>
      </c>
      <c r="D291" s="4">
        <v>10</v>
      </c>
      <c r="E291" s="4" t="s">
        <v>457</v>
      </c>
      <c r="F291" s="4" t="s">
        <v>458</v>
      </c>
      <c r="G291" s="4" t="s">
        <v>431</v>
      </c>
    </row>
    <row r="292" spans="1:7">
      <c r="A292" s="8">
        <v>45946</v>
      </c>
      <c r="B292" s="4">
        <v>2025</v>
      </c>
      <c r="C292" s="4" t="s">
        <v>456</v>
      </c>
      <c r="D292" s="4">
        <v>10</v>
      </c>
      <c r="E292" s="4" t="s">
        <v>457</v>
      </c>
      <c r="F292" s="4" t="s">
        <v>458</v>
      </c>
      <c r="G292" s="4" t="s">
        <v>432</v>
      </c>
    </row>
    <row r="293" spans="1:7">
      <c r="A293" s="8">
        <v>45947</v>
      </c>
      <c r="B293" s="4">
        <v>2025</v>
      </c>
      <c r="C293" s="4" t="s">
        <v>456</v>
      </c>
      <c r="D293" s="4">
        <v>10</v>
      </c>
      <c r="E293" s="4" t="s">
        <v>457</v>
      </c>
      <c r="F293" s="4" t="s">
        <v>458</v>
      </c>
      <c r="G293" s="4" t="s">
        <v>433</v>
      </c>
    </row>
    <row r="294" spans="1:7">
      <c r="A294" s="8">
        <v>45948</v>
      </c>
      <c r="B294" s="4">
        <v>2025</v>
      </c>
      <c r="C294" s="4" t="s">
        <v>456</v>
      </c>
      <c r="D294" s="4">
        <v>10</v>
      </c>
      <c r="E294" s="4" t="s">
        <v>457</v>
      </c>
      <c r="F294" s="4" t="s">
        <v>458</v>
      </c>
      <c r="G294" s="4" t="s">
        <v>434</v>
      </c>
    </row>
    <row r="295" spans="1:7">
      <c r="A295" s="8">
        <v>45949</v>
      </c>
      <c r="B295" s="4">
        <v>2025</v>
      </c>
      <c r="C295" s="4" t="s">
        <v>456</v>
      </c>
      <c r="D295" s="4">
        <v>10</v>
      </c>
      <c r="E295" s="4" t="s">
        <v>457</v>
      </c>
      <c r="F295" s="4" t="s">
        <v>458</v>
      </c>
      <c r="G295" s="4" t="s">
        <v>435</v>
      </c>
    </row>
    <row r="296" spans="1:7">
      <c r="A296" s="8">
        <v>45950</v>
      </c>
      <c r="B296" s="4">
        <v>2025</v>
      </c>
      <c r="C296" s="4" t="s">
        <v>456</v>
      </c>
      <c r="D296" s="4">
        <v>10</v>
      </c>
      <c r="E296" s="4" t="s">
        <v>457</v>
      </c>
      <c r="F296" s="4" t="s">
        <v>458</v>
      </c>
      <c r="G296" s="4" t="s">
        <v>436</v>
      </c>
    </row>
    <row r="297" spans="1:7">
      <c r="A297" s="8">
        <v>45951</v>
      </c>
      <c r="B297" s="4">
        <v>2025</v>
      </c>
      <c r="C297" s="4" t="s">
        <v>456</v>
      </c>
      <c r="D297" s="4">
        <v>10</v>
      </c>
      <c r="E297" s="4" t="s">
        <v>457</v>
      </c>
      <c r="F297" s="4" t="s">
        <v>458</v>
      </c>
      <c r="G297" s="4" t="s">
        <v>437</v>
      </c>
    </row>
    <row r="298" spans="1:7">
      <c r="A298" s="8">
        <v>45952</v>
      </c>
      <c r="B298" s="4">
        <v>2025</v>
      </c>
      <c r="C298" s="4" t="s">
        <v>456</v>
      </c>
      <c r="D298" s="4">
        <v>10</v>
      </c>
      <c r="E298" s="4" t="s">
        <v>457</v>
      </c>
      <c r="F298" s="4" t="s">
        <v>458</v>
      </c>
      <c r="G298" s="4" t="s">
        <v>431</v>
      </c>
    </row>
    <row r="299" spans="1:7">
      <c r="A299" s="8">
        <v>45953</v>
      </c>
      <c r="B299" s="4">
        <v>2025</v>
      </c>
      <c r="C299" s="4" t="s">
        <v>456</v>
      </c>
      <c r="D299" s="4">
        <v>10</v>
      </c>
      <c r="E299" s="4" t="s">
        <v>457</v>
      </c>
      <c r="F299" s="4" t="s">
        <v>458</v>
      </c>
      <c r="G299" s="4" t="s">
        <v>432</v>
      </c>
    </row>
    <row r="300" spans="1:7">
      <c r="A300" s="8">
        <v>45954</v>
      </c>
      <c r="B300" s="4">
        <v>2025</v>
      </c>
      <c r="C300" s="4" t="s">
        <v>456</v>
      </c>
      <c r="D300" s="4">
        <v>10</v>
      </c>
      <c r="E300" s="4" t="s">
        <v>457</v>
      </c>
      <c r="F300" s="4" t="s">
        <v>458</v>
      </c>
      <c r="G300" s="4" t="s">
        <v>433</v>
      </c>
    </row>
    <row r="301" spans="1:7">
      <c r="A301" s="8">
        <v>45955</v>
      </c>
      <c r="B301" s="4">
        <v>2025</v>
      </c>
      <c r="C301" s="4" t="s">
        <v>456</v>
      </c>
      <c r="D301" s="4">
        <v>10</v>
      </c>
      <c r="E301" s="4" t="s">
        <v>457</v>
      </c>
      <c r="F301" s="4" t="s">
        <v>458</v>
      </c>
      <c r="G301" s="4" t="s">
        <v>434</v>
      </c>
    </row>
    <row r="302" spans="1:7">
      <c r="A302" s="8">
        <v>45956</v>
      </c>
      <c r="B302" s="4">
        <v>2025</v>
      </c>
      <c r="C302" s="4" t="s">
        <v>456</v>
      </c>
      <c r="D302" s="4">
        <v>10</v>
      </c>
      <c r="E302" s="4" t="s">
        <v>457</v>
      </c>
      <c r="F302" s="4" t="s">
        <v>458</v>
      </c>
      <c r="G302" s="4" t="s">
        <v>435</v>
      </c>
    </row>
    <row r="303" spans="1:7">
      <c r="A303" s="8">
        <v>45957</v>
      </c>
      <c r="B303" s="4">
        <v>2025</v>
      </c>
      <c r="C303" s="4" t="s">
        <v>456</v>
      </c>
      <c r="D303" s="4">
        <v>10</v>
      </c>
      <c r="E303" s="4" t="s">
        <v>457</v>
      </c>
      <c r="F303" s="4" t="s">
        <v>458</v>
      </c>
      <c r="G303" s="4" t="s">
        <v>436</v>
      </c>
    </row>
    <row r="304" spans="1:7">
      <c r="A304" s="8">
        <v>45958</v>
      </c>
      <c r="B304" s="4">
        <v>2025</v>
      </c>
      <c r="C304" s="4" t="s">
        <v>456</v>
      </c>
      <c r="D304" s="4">
        <v>10</v>
      </c>
      <c r="E304" s="4" t="s">
        <v>457</v>
      </c>
      <c r="F304" s="4" t="s">
        <v>458</v>
      </c>
      <c r="G304" s="4" t="s">
        <v>437</v>
      </c>
    </row>
    <row r="305" spans="1:7">
      <c r="A305" s="8">
        <v>45959</v>
      </c>
      <c r="B305" s="4">
        <v>2025</v>
      </c>
      <c r="C305" s="4" t="s">
        <v>456</v>
      </c>
      <c r="D305" s="4">
        <v>10</v>
      </c>
      <c r="E305" s="4" t="s">
        <v>457</v>
      </c>
      <c r="F305" s="4" t="s">
        <v>458</v>
      </c>
      <c r="G305" s="4" t="s">
        <v>431</v>
      </c>
    </row>
    <row r="306" spans="1:7">
      <c r="A306" s="8">
        <v>45960</v>
      </c>
      <c r="B306" s="4">
        <v>2025</v>
      </c>
      <c r="C306" s="4" t="s">
        <v>456</v>
      </c>
      <c r="D306" s="4">
        <v>10</v>
      </c>
      <c r="E306" s="4" t="s">
        <v>457</v>
      </c>
      <c r="F306" s="4" t="s">
        <v>458</v>
      </c>
      <c r="G306" s="4" t="s">
        <v>432</v>
      </c>
    </row>
    <row r="307" spans="1:7">
      <c r="A307" s="8">
        <v>45961</v>
      </c>
      <c r="B307" s="4">
        <v>2025</v>
      </c>
      <c r="C307" s="4" t="s">
        <v>456</v>
      </c>
      <c r="D307" s="4">
        <v>10</v>
      </c>
      <c r="E307" s="4" t="s">
        <v>457</v>
      </c>
      <c r="F307" s="4" t="s">
        <v>458</v>
      </c>
      <c r="G307" s="4" t="s">
        <v>433</v>
      </c>
    </row>
    <row r="308" spans="1:7">
      <c r="A308" s="8">
        <v>45962</v>
      </c>
      <c r="B308" s="4">
        <v>2025</v>
      </c>
      <c r="C308" s="4" t="s">
        <v>456</v>
      </c>
      <c r="D308" s="4">
        <v>11</v>
      </c>
      <c r="E308" s="4" t="s">
        <v>459</v>
      </c>
      <c r="F308" s="4" t="s">
        <v>460</v>
      </c>
      <c r="G308" s="4" t="s">
        <v>434</v>
      </c>
    </row>
    <row r="309" spans="1:7">
      <c r="A309" s="8">
        <v>45963</v>
      </c>
      <c r="B309" s="4">
        <v>2025</v>
      </c>
      <c r="C309" s="4" t="s">
        <v>456</v>
      </c>
      <c r="D309" s="4">
        <v>11</v>
      </c>
      <c r="E309" s="4" t="s">
        <v>459</v>
      </c>
      <c r="F309" s="4" t="s">
        <v>460</v>
      </c>
      <c r="G309" s="4" t="s">
        <v>435</v>
      </c>
    </row>
    <row r="310" spans="1:7">
      <c r="A310" s="8">
        <v>45964</v>
      </c>
      <c r="B310" s="4">
        <v>2025</v>
      </c>
      <c r="C310" s="4" t="s">
        <v>456</v>
      </c>
      <c r="D310" s="4">
        <v>11</v>
      </c>
      <c r="E310" s="4" t="s">
        <v>459</v>
      </c>
      <c r="F310" s="4" t="s">
        <v>460</v>
      </c>
      <c r="G310" s="4" t="s">
        <v>436</v>
      </c>
    </row>
    <row r="311" spans="1:7">
      <c r="A311" s="8">
        <v>45965</v>
      </c>
      <c r="B311" s="4">
        <v>2025</v>
      </c>
      <c r="C311" s="4" t="s">
        <v>456</v>
      </c>
      <c r="D311" s="4">
        <v>11</v>
      </c>
      <c r="E311" s="4" t="s">
        <v>459</v>
      </c>
      <c r="F311" s="4" t="s">
        <v>460</v>
      </c>
      <c r="G311" s="4" t="s">
        <v>437</v>
      </c>
    </row>
    <row r="312" spans="1:7">
      <c r="A312" s="8">
        <v>45966</v>
      </c>
      <c r="B312" s="4">
        <v>2025</v>
      </c>
      <c r="C312" s="4" t="s">
        <v>456</v>
      </c>
      <c r="D312" s="4">
        <v>11</v>
      </c>
      <c r="E312" s="4" t="s">
        <v>459</v>
      </c>
      <c r="F312" s="4" t="s">
        <v>460</v>
      </c>
      <c r="G312" s="4" t="s">
        <v>431</v>
      </c>
    </row>
    <row r="313" spans="1:7">
      <c r="A313" s="8">
        <v>45967</v>
      </c>
      <c r="B313" s="4">
        <v>2025</v>
      </c>
      <c r="C313" s="4" t="s">
        <v>456</v>
      </c>
      <c r="D313" s="4">
        <v>11</v>
      </c>
      <c r="E313" s="4" t="s">
        <v>459</v>
      </c>
      <c r="F313" s="4" t="s">
        <v>460</v>
      </c>
      <c r="G313" s="4" t="s">
        <v>432</v>
      </c>
    </row>
    <row r="314" spans="1:7">
      <c r="A314" s="8">
        <v>45968</v>
      </c>
      <c r="B314" s="4">
        <v>2025</v>
      </c>
      <c r="C314" s="4" t="s">
        <v>456</v>
      </c>
      <c r="D314" s="4">
        <v>11</v>
      </c>
      <c r="E314" s="4" t="s">
        <v>459</v>
      </c>
      <c r="F314" s="4" t="s">
        <v>460</v>
      </c>
      <c r="G314" s="4" t="s">
        <v>433</v>
      </c>
    </row>
    <row r="315" spans="1:7">
      <c r="A315" s="8">
        <v>45969</v>
      </c>
      <c r="B315" s="4">
        <v>2025</v>
      </c>
      <c r="C315" s="4" t="s">
        <v>456</v>
      </c>
      <c r="D315" s="4">
        <v>11</v>
      </c>
      <c r="E315" s="4" t="s">
        <v>459</v>
      </c>
      <c r="F315" s="4" t="s">
        <v>460</v>
      </c>
      <c r="G315" s="4" t="s">
        <v>434</v>
      </c>
    </row>
    <row r="316" spans="1:7">
      <c r="A316" s="8">
        <v>45970</v>
      </c>
      <c r="B316" s="4">
        <v>2025</v>
      </c>
      <c r="C316" s="4" t="s">
        <v>456</v>
      </c>
      <c r="D316" s="4">
        <v>11</v>
      </c>
      <c r="E316" s="4" t="s">
        <v>459</v>
      </c>
      <c r="F316" s="4" t="s">
        <v>460</v>
      </c>
      <c r="G316" s="4" t="s">
        <v>435</v>
      </c>
    </row>
    <row r="317" spans="1:7">
      <c r="A317" s="8">
        <v>45971</v>
      </c>
      <c r="B317" s="4">
        <v>2025</v>
      </c>
      <c r="C317" s="4" t="s">
        <v>456</v>
      </c>
      <c r="D317" s="4">
        <v>11</v>
      </c>
      <c r="E317" s="4" t="s">
        <v>459</v>
      </c>
      <c r="F317" s="4" t="s">
        <v>460</v>
      </c>
      <c r="G317" s="4" t="s">
        <v>436</v>
      </c>
    </row>
    <row r="318" spans="1:7">
      <c r="A318" s="8">
        <v>45972</v>
      </c>
      <c r="B318" s="4">
        <v>2025</v>
      </c>
      <c r="C318" s="4" t="s">
        <v>456</v>
      </c>
      <c r="D318" s="4">
        <v>11</v>
      </c>
      <c r="E318" s="4" t="s">
        <v>459</v>
      </c>
      <c r="F318" s="4" t="s">
        <v>460</v>
      </c>
      <c r="G318" s="4" t="s">
        <v>437</v>
      </c>
    </row>
    <row r="319" spans="1:7">
      <c r="A319" s="8">
        <v>45973</v>
      </c>
      <c r="B319" s="4">
        <v>2025</v>
      </c>
      <c r="C319" s="4" t="s">
        <v>456</v>
      </c>
      <c r="D319" s="4">
        <v>11</v>
      </c>
      <c r="E319" s="4" t="s">
        <v>459</v>
      </c>
      <c r="F319" s="4" t="s">
        <v>460</v>
      </c>
      <c r="G319" s="4" t="s">
        <v>431</v>
      </c>
    </row>
    <row r="320" spans="1:7">
      <c r="A320" s="8">
        <v>45974</v>
      </c>
      <c r="B320" s="4">
        <v>2025</v>
      </c>
      <c r="C320" s="4" t="s">
        <v>456</v>
      </c>
      <c r="D320" s="4">
        <v>11</v>
      </c>
      <c r="E320" s="4" t="s">
        <v>459</v>
      </c>
      <c r="F320" s="4" t="s">
        <v>460</v>
      </c>
      <c r="G320" s="4" t="s">
        <v>432</v>
      </c>
    </row>
    <row r="321" spans="1:7">
      <c r="A321" s="8">
        <v>45975</v>
      </c>
      <c r="B321" s="4">
        <v>2025</v>
      </c>
      <c r="C321" s="4" t="s">
        <v>456</v>
      </c>
      <c r="D321" s="4">
        <v>11</v>
      </c>
      <c r="E321" s="4" t="s">
        <v>459</v>
      </c>
      <c r="F321" s="4" t="s">
        <v>460</v>
      </c>
      <c r="G321" s="4" t="s">
        <v>433</v>
      </c>
    </row>
    <row r="322" spans="1:7">
      <c r="A322" s="8">
        <v>45976</v>
      </c>
      <c r="B322" s="4">
        <v>2025</v>
      </c>
      <c r="C322" s="4" t="s">
        <v>456</v>
      </c>
      <c r="D322" s="4">
        <v>11</v>
      </c>
      <c r="E322" s="4" t="s">
        <v>459</v>
      </c>
      <c r="F322" s="4" t="s">
        <v>460</v>
      </c>
      <c r="G322" s="4" t="s">
        <v>434</v>
      </c>
    </row>
    <row r="323" spans="1:7">
      <c r="A323" s="8">
        <v>45977</v>
      </c>
      <c r="B323" s="4">
        <v>2025</v>
      </c>
      <c r="C323" s="4" t="s">
        <v>456</v>
      </c>
      <c r="D323" s="4">
        <v>11</v>
      </c>
      <c r="E323" s="4" t="s">
        <v>459</v>
      </c>
      <c r="F323" s="4" t="s">
        <v>460</v>
      </c>
      <c r="G323" s="4" t="s">
        <v>435</v>
      </c>
    </row>
    <row r="324" spans="1:7">
      <c r="A324" s="8">
        <v>45978</v>
      </c>
      <c r="B324" s="4">
        <v>2025</v>
      </c>
      <c r="C324" s="4" t="s">
        <v>456</v>
      </c>
      <c r="D324" s="4">
        <v>11</v>
      </c>
      <c r="E324" s="4" t="s">
        <v>459</v>
      </c>
      <c r="F324" s="4" t="s">
        <v>460</v>
      </c>
      <c r="G324" s="4" t="s">
        <v>436</v>
      </c>
    </row>
    <row r="325" spans="1:7">
      <c r="A325" s="8">
        <v>45979</v>
      </c>
      <c r="B325" s="4">
        <v>2025</v>
      </c>
      <c r="C325" s="4" t="s">
        <v>456</v>
      </c>
      <c r="D325" s="4">
        <v>11</v>
      </c>
      <c r="E325" s="4" t="s">
        <v>459</v>
      </c>
      <c r="F325" s="4" t="s">
        <v>460</v>
      </c>
      <c r="G325" s="4" t="s">
        <v>437</v>
      </c>
    </row>
    <row r="326" spans="1:7">
      <c r="A326" s="8">
        <v>45980</v>
      </c>
      <c r="B326" s="4">
        <v>2025</v>
      </c>
      <c r="C326" s="4" t="s">
        <v>456</v>
      </c>
      <c r="D326" s="4">
        <v>11</v>
      </c>
      <c r="E326" s="4" t="s">
        <v>459</v>
      </c>
      <c r="F326" s="4" t="s">
        <v>460</v>
      </c>
      <c r="G326" s="4" t="s">
        <v>431</v>
      </c>
    </row>
    <row r="327" spans="1:7">
      <c r="A327" s="8">
        <v>45981</v>
      </c>
      <c r="B327" s="4">
        <v>2025</v>
      </c>
      <c r="C327" s="4" t="s">
        <v>456</v>
      </c>
      <c r="D327" s="4">
        <v>11</v>
      </c>
      <c r="E327" s="4" t="s">
        <v>459</v>
      </c>
      <c r="F327" s="4" t="s">
        <v>460</v>
      </c>
      <c r="G327" s="4" t="s">
        <v>432</v>
      </c>
    </row>
    <row r="328" spans="1:7">
      <c r="A328" s="8">
        <v>45982</v>
      </c>
      <c r="B328" s="4">
        <v>2025</v>
      </c>
      <c r="C328" s="4" t="s">
        <v>456</v>
      </c>
      <c r="D328" s="4">
        <v>11</v>
      </c>
      <c r="E328" s="4" t="s">
        <v>459</v>
      </c>
      <c r="F328" s="4" t="s">
        <v>460</v>
      </c>
      <c r="G328" s="4" t="s">
        <v>433</v>
      </c>
    </row>
    <row r="329" spans="1:7">
      <c r="A329" s="8">
        <v>45983</v>
      </c>
      <c r="B329" s="4">
        <v>2025</v>
      </c>
      <c r="C329" s="4" t="s">
        <v>456</v>
      </c>
      <c r="D329" s="4">
        <v>11</v>
      </c>
      <c r="E329" s="4" t="s">
        <v>459</v>
      </c>
      <c r="F329" s="4" t="s">
        <v>460</v>
      </c>
      <c r="G329" s="4" t="s">
        <v>434</v>
      </c>
    </row>
    <row r="330" spans="1:7">
      <c r="A330" s="8">
        <v>45984</v>
      </c>
      <c r="B330" s="4">
        <v>2025</v>
      </c>
      <c r="C330" s="4" t="s">
        <v>456</v>
      </c>
      <c r="D330" s="4">
        <v>11</v>
      </c>
      <c r="E330" s="4" t="s">
        <v>459</v>
      </c>
      <c r="F330" s="4" t="s">
        <v>460</v>
      </c>
      <c r="G330" s="4" t="s">
        <v>435</v>
      </c>
    </row>
    <row r="331" spans="1:7">
      <c r="A331" s="8">
        <v>45985</v>
      </c>
      <c r="B331" s="4">
        <v>2025</v>
      </c>
      <c r="C331" s="4" t="s">
        <v>456</v>
      </c>
      <c r="D331" s="4">
        <v>11</v>
      </c>
      <c r="E331" s="4" t="s">
        <v>459</v>
      </c>
      <c r="F331" s="4" t="s">
        <v>460</v>
      </c>
      <c r="G331" s="4" t="s">
        <v>436</v>
      </c>
    </row>
    <row r="332" spans="1:7">
      <c r="A332" s="8">
        <v>45986</v>
      </c>
      <c r="B332" s="4">
        <v>2025</v>
      </c>
      <c r="C332" s="4" t="s">
        <v>456</v>
      </c>
      <c r="D332" s="4">
        <v>11</v>
      </c>
      <c r="E332" s="4" t="s">
        <v>459</v>
      </c>
      <c r="F332" s="4" t="s">
        <v>460</v>
      </c>
      <c r="G332" s="4" t="s">
        <v>437</v>
      </c>
    </row>
    <row r="333" spans="1:7">
      <c r="A333" s="8">
        <v>45987</v>
      </c>
      <c r="B333" s="4">
        <v>2025</v>
      </c>
      <c r="C333" s="4" t="s">
        <v>456</v>
      </c>
      <c r="D333" s="4">
        <v>11</v>
      </c>
      <c r="E333" s="4" t="s">
        <v>459</v>
      </c>
      <c r="F333" s="4" t="s">
        <v>460</v>
      </c>
      <c r="G333" s="4" t="s">
        <v>431</v>
      </c>
    </row>
    <row r="334" spans="1:7">
      <c r="A334" s="8">
        <v>45988</v>
      </c>
      <c r="B334" s="4">
        <v>2025</v>
      </c>
      <c r="C334" s="4" t="s">
        <v>456</v>
      </c>
      <c r="D334" s="4">
        <v>11</v>
      </c>
      <c r="E334" s="4" t="s">
        <v>459</v>
      </c>
      <c r="F334" s="4" t="s">
        <v>460</v>
      </c>
      <c r="G334" s="4" t="s">
        <v>432</v>
      </c>
    </row>
    <row r="335" spans="1:7">
      <c r="A335" s="8">
        <v>45989</v>
      </c>
      <c r="B335" s="4">
        <v>2025</v>
      </c>
      <c r="C335" s="4" t="s">
        <v>456</v>
      </c>
      <c r="D335" s="4">
        <v>11</v>
      </c>
      <c r="E335" s="4" t="s">
        <v>459</v>
      </c>
      <c r="F335" s="4" t="s">
        <v>460</v>
      </c>
      <c r="G335" s="4" t="s">
        <v>433</v>
      </c>
    </row>
    <row r="336" spans="1:7">
      <c r="A336" s="8">
        <v>45990</v>
      </c>
      <c r="B336" s="4">
        <v>2025</v>
      </c>
      <c r="C336" s="4" t="s">
        <v>456</v>
      </c>
      <c r="D336" s="4">
        <v>11</v>
      </c>
      <c r="E336" s="4" t="s">
        <v>459</v>
      </c>
      <c r="F336" s="4" t="s">
        <v>460</v>
      </c>
      <c r="G336" s="4" t="s">
        <v>434</v>
      </c>
    </row>
    <row r="337" spans="1:7">
      <c r="A337" s="8">
        <v>45991</v>
      </c>
      <c r="B337" s="4">
        <v>2025</v>
      </c>
      <c r="C337" s="4" t="s">
        <v>456</v>
      </c>
      <c r="D337" s="4">
        <v>11</v>
      </c>
      <c r="E337" s="4" t="s">
        <v>459</v>
      </c>
      <c r="F337" s="4" t="s">
        <v>460</v>
      </c>
      <c r="G337" s="4" t="s">
        <v>435</v>
      </c>
    </row>
    <row r="338" spans="1:7">
      <c r="A338" s="8">
        <v>45992</v>
      </c>
      <c r="B338" s="4">
        <v>2025</v>
      </c>
      <c r="C338" s="4" t="s">
        <v>456</v>
      </c>
      <c r="D338" s="4">
        <v>12</v>
      </c>
      <c r="E338" s="4" t="s">
        <v>461</v>
      </c>
      <c r="F338" s="4" t="s">
        <v>462</v>
      </c>
      <c r="G338" s="4" t="s">
        <v>436</v>
      </c>
    </row>
    <row r="339" spans="1:7">
      <c r="A339" s="8">
        <v>45993</v>
      </c>
      <c r="B339" s="4">
        <v>2025</v>
      </c>
      <c r="C339" s="4" t="s">
        <v>456</v>
      </c>
      <c r="D339" s="4">
        <v>12</v>
      </c>
      <c r="E339" s="4" t="s">
        <v>461</v>
      </c>
      <c r="F339" s="4" t="s">
        <v>462</v>
      </c>
      <c r="G339" s="4" t="s">
        <v>437</v>
      </c>
    </row>
    <row r="340" spans="1:7">
      <c r="A340" s="8">
        <v>45994</v>
      </c>
      <c r="B340" s="4">
        <v>2025</v>
      </c>
      <c r="C340" s="4" t="s">
        <v>456</v>
      </c>
      <c r="D340" s="4">
        <v>12</v>
      </c>
      <c r="E340" s="4" t="s">
        <v>461</v>
      </c>
      <c r="F340" s="4" t="s">
        <v>462</v>
      </c>
      <c r="G340" s="4" t="s">
        <v>431</v>
      </c>
    </row>
    <row r="341" spans="1:7">
      <c r="A341" s="8">
        <v>45995</v>
      </c>
      <c r="B341" s="4">
        <v>2025</v>
      </c>
      <c r="C341" s="4" t="s">
        <v>456</v>
      </c>
      <c r="D341" s="4">
        <v>12</v>
      </c>
      <c r="E341" s="4" t="s">
        <v>461</v>
      </c>
      <c r="F341" s="4" t="s">
        <v>462</v>
      </c>
      <c r="G341" s="4" t="s">
        <v>432</v>
      </c>
    </row>
    <row r="342" spans="1:7">
      <c r="A342" s="8">
        <v>45996</v>
      </c>
      <c r="B342" s="4">
        <v>2025</v>
      </c>
      <c r="C342" s="4" t="s">
        <v>456</v>
      </c>
      <c r="D342" s="4">
        <v>12</v>
      </c>
      <c r="E342" s="4" t="s">
        <v>461</v>
      </c>
      <c r="F342" s="4" t="s">
        <v>462</v>
      </c>
      <c r="G342" s="4" t="s">
        <v>433</v>
      </c>
    </row>
    <row r="343" spans="1:7">
      <c r="A343" s="8">
        <v>45997</v>
      </c>
      <c r="B343" s="4">
        <v>2025</v>
      </c>
      <c r="C343" s="4" t="s">
        <v>456</v>
      </c>
      <c r="D343" s="4">
        <v>12</v>
      </c>
      <c r="E343" s="4" t="s">
        <v>461</v>
      </c>
      <c r="F343" s="4" t="s">
        <v>462</v>
      </c>
      <c r="G343" s="4" t="s">
        <v>434</v>
      </c>
    </row>
    <row r="344" spans="1:7">
      <c r="A344" s="8">
        <v>45998</v>
      </c>
      <c r="B344" s="4">
        <v>2025</v>
      </c>
      <c r="C344" s="4" t="s">
        <v>456</v>
      </c>
      <c r="D344" s="4">
        <v>12</v>
      </c>
      <c r="E344" s="4" t="s">
        <v>461</v>
      </c>
      <c r="F344" s="4" t="s">
        <v>462</v>
      </c>
      <c r="G344" s="4" t="s">
        <v>435</v>
      </c>
    </row>
    <row r="345" spans="1:7">
      <c r="A345" s="8">
        <v>45999</v>
      </c>
      <c r="B345" s="4">
        <v>2025</v>
      </c>
      <c r="C345" s="4" t="s">
        <v>456</v>
      </c>
      <c r="D345" s="4">
        <v>12</v>
      </c>
      <c r="E345" s="4" t="s">
        <v>461</v>
      </c>
      <c r="F345" s="4" t="s">
        <v>462</v>
      </c>
      <c r="G345" s="4" t="s">
        <v>436</v>
      </c>
    </row>
    <row r="346" spans="1:7">
      <c r="A346" s="8">
        <v>46000</v>
      </c>
      <c r="B346" s="4">
        <v>2025</v>
      </c>
      <c r="C346" s="4" t="s">
        <v>456</v>
      </c>
      <c r="D346" s="4">
        <v>12</v>
      </c>
      <c r="E346" s="4" t="s">
        <v>461</v>
      </c>
      <c r="F346" s="4" t="s">
        <v>462</v>
      </c>
      <c r="G346" s="4" t="s">
        <v>437</v>
      </c>
    </row>
    <row r="347" spans="1:7">
      <c r="A347" s="8">
        <v>46001</v>
      </c>
      <c r="B347" s="4">
        <v>2025</v>
      </c>
      <c r="C347" s="4" t="s">
        <v>456</v>
      </c>
      <c r="D347" s="4">
        <v>12</v>
      </c>
      <c r="E347" s="4" t="s">
        <v>461</v>
      </c>
      <c r="F347" s="4" t="s">
        <v>462</v>
      </c>
      <c r="G347" s="4" t="s">
        <v>431</v>
      </c>
    </row>
    <row r="348" spans="1:7">
      <c r="A348" s="8">
        <v>46002</v>
      </c>
      <c r="B348" s="4">
        <v>2025</v>
      </c>
      <c r="C348" s="4" t="s">
        <v>456</v>
      </c>
      <c r="D348" s="4">
        <v>12</v>
      </c>
      <c r="E348" s="4" t="s">
        <v>461</v>
      </c>
      <c r="F348" s="4" t="s">
        <v>462</v>
      </c>
      <c r="G348" s="4" t="s">
        <v>432</v>
      </c>
    </row>
    <row r="349" spans="1:7">
      <c r="A349" s="8">
        <v>46003</v>
      </c>
      <c r="B349" s="4">
        <v>2025</v>
      </c>
      <c r="C349" s="4" t="s">
        <v>456</v>
      </c>
      <c r="D349" s="4">
        <v>12</v>
      </c>
      <c r="E349" s="4" t="s">
        <v>461</v>
      </c>
      <c r="F349" s="4" t="s">
        <v>462</v>
      </c>
      <c r="G349" s="4" t="s">
        <v>433</v>
      </c>
    </row>
    <row r="350" spans="1:7">
      <c r="A350" s="8">
        <v>46004</v>
      </c>
      <c r="B350" s="4">
        <v>2025</v>
      </c>
      <c r="C350" s="4" t="s">
        <v>456</v>
      </c>
      <c r="D350" s="4">
        <v>12</v>
      </c>
      <c r="E350" s="4" t="s">
        <v>461</v>
      </c>
      <c r="F350" s="4" t="s">
        <v>462</v>
      </c>
      <c r="G350" s="4" t="s">
        <v>434</v>
      </c>
    </row>
    <row r="351" spans="1:7">
      <c r="A351" s="8">
        <v>46005</v>
      </c>
      <c r="B351" s="4">
        <v>2025</v>
      </c>
      <c r="C351" s="4" t="s">
        <v>456</v>
      </c>
      <c r="D351" s="4">
        <v>12</v>
      </c>
      <c r="E351" s="4" t="s">
        <v>461</v>
      </c>
      <c r="F351" s="4" t="s">
        <v>462</v>
      </c>
      <c r="G351" s="4" t="s">
        <v>435</v>
      </c>
    </row>
    <row r="352" spans="1:7">
      <c r="A352" s="8">
        <v>46006</v>
      </c>
      <c r="B352" s="4">
        <v>2025</v>
      </c>
      <c r="C352" s="4" t="s">
        <v>456</v>
      </c>
      <c r="D352" s="4">
        <v>12</v>
      </c>
      <c r="E352" s="4" t="s">
        <v>461</v>
      </c>
      <c r="F352" s="4" t="s">
        <v>462</v>
      </c>
      <c r="G352" s="4" t="s">
        <v>436</v>
      </c>
    </row>
    <row r="353" spans="1:7">
      <c r="A353" s="8">
        <v>46007</v>
      </c>
      <c r="B353" s="4">
        <v>2025</v>
      </c>
      <c r="C353" s="4" t="s">
        <v>456</v>
      </c>
      <c r="D353" s="4">
        <v>12</v>
      </c>
      <c r="E353" s="4" t="s">
        <v>461</v>
      </c>
      <c r="F353" s="4" t="s">
        <v>462</v>
      </c>
      <c r="G353" s="4" t="s">
        <v>437</v>
      </c>
    </row>
    <row r="354" spans="1:7">
      <c r="A354" s="8">
        <v>46008</v>
      </c>
      <c r="B354" s="4">
        <v>2025</v>
      </c>
      <c r="C354" s="4" t="s">
        <v>456</v>
      </c>
      <c r="D354" s="4">
        <v>12</v>
      </c>
      <c r="E354" s="4" t="s">
        <v>461</v>
      </c>
      <c r="F354" s="4" t="s">
        <v>462</v>
      </c>
      <c r="G354" s="4" t="s">
        <v>431</v>
      </c>
    </row>
    <row r="355" spans="1:7">
      <c r="A355" s="8">
        <v>46009</v>
      </c>
      <c r="B355" s="4">
        <v>2025</v>
      </c>
      <c r="C355" s="4" t="s">
        <v>456</v>
      </c>
      <c r="D355" s="4">
        <v>12</v>
      </c>
      <c r="E355" s="4" t="s">
        <v>461</v>
      </c>
      <c r="F355" s="4" t="s">
        <v>462</v>
      </c>
      <c r="G355" s="4" t="s">
        <v>432</v>
      </c>
    </row>
    <row r="356" spans="1:7">
      <c r="A356" s="8">
        <v>46010</v>
      </c>
      <c r="B356" s="4">
        <v>2025</v>
      </c>
      <c r="C356" s="4" t="s">
        <v>456</v>
      </c>
      <c r="D356" s="4">
        <v>12</v>
      </c>
      <c r="E356" s="4" t="s">
        <v>461</v>
      </c>
      <c r="F356" s="4" t="s">
        <v>462</v>
      </c>
      <c r="G356" s="4" t="s">
        <v>433</v>
      </c>
    </row>
    <row r="357" spans="1:7">
      <c r="A357" s="8">
        <v>46011</v>
      </c>
      <c r="B357" s="4">
        <v>2025</v>
      </c>
      <c r="C357" s="4" t="s">
        <v>456</v>
      </c>
      <c r="D357" s="4">
        <v>12</v>
      </c>
      <c r="E357" s="4" t="s">
        <v>461</v>
      </c>
      <c r="F357" s="4" t="s">
        <v>462</v>
      </c>
      <c r="G357" s="4" t="s">
        <v>434</v>
      </c>
    </row>
    <row r="358" spans="1:7">
      <c r="A358" s="8">
        <v>46012</v>
      </c>
      <c r="B358" s="4">
        <v>2025</v>
      </c>
      <c r="C358" s="4" t="s">
        <v>456</v>
      </c>
      <c r="D358" s="4">
        <v>12</v>
      </c>
      <c r="E358" s="4" t="s">
        <v>461</v>
      </c>
      <c r="F358" s="4" t="s">
        <v>462</v>
      </c>
      <c r="G358" s="4" t="s">
        <v>435</v>
      </c>
    </row>
    <row r="359" spans="1:7">
      <c r="A359" s="8">
        <v>46013</v>
      </c>
      <c r="B359" s="4">
        <v>2025</v>
      </c>
      <c r="C359" s="4" t="s">
        <v>456</v>
      </c>
      <c r="D359" s="4">
        <v>12</v>
      </c>
      <c r="E359" s="4" t="s">
        <v>461</v>
      </c>
      <c r="F359" s="4" t="s">
        <v>462</v>
      </c>
      <c r="G359" s="4" t="s">
        <v>436</v>
      </c>
    </row>
    <row r="360" spans="1:7">
      <c r="A360" s="8">
        <v>46014</v>
      </c>
      <c r="B360" s="4">
        <v>2025</v>
      </c>
      <c r="C360" s="4" t="s">
        <v>456</v>
      </c>
      <c r="D360" s="4">
        <v>12</v>
      </c>
      <c r="E360" s="4" t="s">
        <v>461</v>
      </c>
      <c r="F360" s="4" t="s">
        <v>462</v>
      </c>
      <c r="G360" s="4" t="s">
        <v>437</v>
      </c>
    </row>
    <row r="361" spans="1:7">
      <c r="A361" s="8">
        <v>46015</v>
      </c>
      <c r="B361" s="4">
        <v>2025</v>
      </c>
      <c r="C361" s="4" t="s">
        <v>456</v>
      </c>
      <c r="D361" s="4">
        <v>12</v>
      </c>
      <c r="E361" s="4" t="s">
        <v>461</v>
      </c>
      <c r="F361" s="4" t="s">
        <v>462</v>
      </c>
      <c r="G361" s="4" t="s">
        <v>431</v>
      </c>
    </row>
    <row r="362" spans="1:7">
      <c r="A362" s="8">
        <v>46016</v>
      </c>
      <c r="B362" s="4">
        <v>2025</v>
      </c>
      <c r="C362" s="4" t="s">
        <v>456</v>
      </c>
      <c r="D362" s="4">
        <v>12</v>
      </c>
      <c r="E362" s="4" t="s">
        <v>461</v>
      </c>
      <c r="F362" s="4" t="s">
        <v>462</v>
      </c>
      <c r="G362" s="4" t="s">
        <v>432</v>
      </c>
    </row>
    <row r="363" spans="1:7">
      <c r="A363" s="8">
        <v>46017</v>
      </c>
      <c r="B363" s="4">
        <v>2025</v>
      </c>
      <c r="C363" s="4" t="s">
        <v>456</v>
      </c>
      <c r="D363" s="4">
        <v>12</v>
      </c>
      <c r="E363" s="4" t="s">
        <v>461</v>
      </c>
      <c r="F363" s="4" t="s">
        <v>462</v>
      </c>
      <c r="G363" s="4" t="s">
        <v>433</v>
      </c>
    </row>
    <row r="364" spans="1:7">
      <c r="A364" s="8">
        <v>46018</v>
      </c>
      <c r="B364" s="4">
        <v>2025</v>
      </c>
      <c r="C364" s="4" t="s">
        <v>456</v>
      </c>
      <c r="D364" s="4">
        <v>12</v>
      </c>
      <c r="E364" s="4" t="s">
        <v>461</v>
      </c>
      <c r="F364" s="4" t="s">
        <v>462</v>
      </c>
      <c r="G364" s="4" t="s">
        <v>434</v>
      </c>
    </row>
    <row r="365" spans="1:7">
      <c r="A365" s="8">
        <v>46019</v>
      </c>
      <c r="B365" s="4">
        <v>2025</v>
      </c>
      <c r="C365" s="4" t="s">
        <v>456</v>
      </c>
      <c r="D365" s="4">
        <v>12</v>
      </c>
      <c r="E365" s="4" t="s">
        <v>461</v>
      </c>
      <c r="F365" s="4" t="s">
        <v>462</v>
      </c>
      <c r="G365" s="4" t="s">
        <v>435</v>
      </c>
    </row>
    <row r="366" spans="1:7">
      <c r="A366" s="8">
        <v>46020</v>
      </c>
      <c r="B366" s="4">
        <v>2025</v>
      </c>
      <c r="C366" s="4" t="s">
        <v>456</v>
      </c>
      <c r="D366" s="4">
        <v>12</v>
      </c>
      <c r="E366" s="4" t="s">
        <v>461</v>
      </c>
      <c r="F366" s="4" t="s">
        <v>462</v>
      </c>
      <c r="G366" s="4" t="s">
        <v>436</v>
      </c>
    </row>
    <row r="367" spans="1:7">
      <c r="A367" s="8">
        <v>46021</v>
      </c>
      <c r="B367" s="4">
        <v>2025</v>
      </c>
      <c r="C367" s="4" t="s">
        <v>456</v>
      </c>
      <c r="D367" s="4">
        <v>12</v>
      </c>
      <c r="E367" s="4" t="s">
        <v>461</v>
      </c>
      <c r="F367" s="4" t="s">
        <v>462</v>
      </c>
      <c r="G367" s="4" t="s">
        <v>437</v>
      </c>
    </row>
    <row r="368" spans="1:7">
      <c r="A368" s="8">
        <v>46022</v>
      </c>
      <c r="B368" s="4">
        <v>2025</v>
      </c>
      <c r="C368" s="4" t="s">
        <v>456</v>
      </c>
      <c r="D368" s="4">
        <v>12</v>
      </c>
      <c r="E368" s="4" t="s">
        <v>461</v>
      </c>
      <c r="F368" s="4" t="s">
        <v>462</v>
      </c>
      <c r="G368" s="4" t="s">
        <v>431</v>
      </c>
    </row>
    <row r="369" spans="1:7">
      <c r="A369" s="8">
        <v>46023</v>
      </c>
      <c r="B369" s="4">
        <v>2026</v>
      </c>
      <c r="C369" s="4" t="s">
        <v>428</v>
      </c>
      <c r="D369" s="4">
        <v>1</v>
      </c>
      <c r="E369" s="4" t="s">
        <v>429</v>
      </c>
      <c r="F369" s="4" t="s">
        <v>463</v>
      </c>
      <c r="G369" s="4" t="s">
        <v>432</v>
      </c>
    </row>
    <row r="370" spans="1:7">
      <c r="A370" s="8">
        <v>46024</v>
      </c>
      <c r="B370" s="4">
        <v>2026</v>
      </c>
      <c r="C370" s="4" t="s">
        <v>428</v>
      </c>
      <c r="D370" s="4">
        <v>1</v>
      </c>
      <c r="E370" s="4" t="s">
        <v>429</v>
      </c>
      <c r="F370" s="4" t="s">
        <v>463</v>
      </c>
      <c r="G370" s="4" t="s">
        <v>433</v>
      </c>
    </row>
    <row r="371" spans="1:7">
      <c r="A371" s="8">
        <v>46025</v>
      </c>
      <c r="B371" s="4">
        <v>2026</v>
      </c>
      <c r="C371" s="4" t="s">
        <v>428</v>
      </c>
      <c r="D371" s="4">
        <v>1</v>
      </c>
      <c r="E371" s="4" t="s">
        <v>429</v>
      </c>
      <c r="F371" s="4" t="s">
        <v>463</v>
      </c>
      <c r="G371" s="4" t="s">
        <v>434</v>
      </c>
    </row>
    <row r="372" spans="1:7">
      <c r="A372" s="8">
        <v>46026</v>
      </c>
      <c r="B372" s="4">
        <v>2026</v>
      </c>
      <c r="C372" s="4" t="s">
        <v>428</v>
      </c>
      <c r="D372" s="4">
        <v>1</v>
      </c>
      <c r="E372" s="4" t="s">
        <v>429</v>
      </c>
      <c r="F372" s="4" t="s">
        <v>463</v>
      </c>
      <c r="G372" s="4" t="s">
        <v>435</v>
      </c>
    </row>
    <row r="373" spans="1:7">
      <c r="A373" s="8">
        <v>46027</v>
      </c>
      <c r="B373" s="4">
        <v>2026</v>
      </c>
      <c r="C373" s="4" t="s">
        <v>428</v>
      </c>
      <c r="D373" s="4">
        <v>1</v>
      </c>
      <c r="E373" s="4" t="s">
        <v>429</v>
      </c>
      <c r="F373" s="4" t="s">
        <v>463</v>
      </c>
      <c r="G373" s="4" t="s">
        <v>436</v>
      </c>
    </row>
    <row r="374" spans="1:7">
      <c r="A374" s="8">
        <v>46028</v>
      </c>
      <c r="B374" s="4">
        <v>2026</v>
      </c>
      <c r="C374" s="4" t="s">
        <v>428</v>
      </c>
      <c r="D374" s="4">
        <v>1</v>
      </c>
      <c r="E374" s="4" t="s">
        <v>429</v>
      </c>
      <c r="F374" s="4" t="s">
        <v>463</v>
      </c>
      <c r="G374" s="4" t="s">
        <v>437</v>
      </c>
    </row>
    <row r="375" spans="1:7">
      <c r="A375" s="8">
        <v>46029</v>
      </c>
      <c r="B375" s="4">
        <v>2026</v>
      </c>
      <c r="C375" s="4" t="s">
        <v>428</v>
      </c>
      <c r="D375" s="4">
        <v>1</v>
      </c>
      <c r="E375" s="4" t="s">
        <v>429</v>
      </c>
      <c r="F375" s="4" t="s">
        <v>463</v>
      </c>
      <c r="G375" s="4" t="s">
        <v>431</v>
      </c>
    </row>
    <row r="376" spans="1:7">
      <c r="A376" s="8">
        <v>46030</v>
      </c>
      <c r="B376" s="4">
        <v>2026</v>
      </c>
      <c r="C376" s="4" t="s">
        <v>428</v>
      </c>
      <c r="D376" s="4">
        <v>1</v>
      </c>
      <c r="E376" s="4" t="s">
        <v>429</v>
      </c>
      <c r="F376" s="4" t="s">
        <v>463</v>
      </c>
      <c r="G376" s="4" t="s">
        <v>432</v>
      </c>
    </row>
    <row r="377" spans="1:7">
      <c r="A377" s="8">
        <v>46031</v>
      </c>
      <c r="B377" s="4">
        <v>2026</v>
      </c>
      <c r="C377" s="4" t="s">
        <v>428</v>
      </c>
      <c r="D377" s="4">
        <v>1</v>
      </c>
      <c r="E377" s="4" t="s">
        <v>429</v>
      </c>
      <c r="F377" s="4" t="s">
        <v>463</v>
      </c>
      <c r="G377" s="4" t="s">
        <v>433</v>
      </c>
    </row>
    <row r="378" spans="1:7">
      <c r="A378" s="8">
        <v>46032</v>
      </c>
      <c r="B378" s="4">
        <v>2026</v>
      </c>
      <c r="C378" s="4" t="s">
        <v>428</v>
      </c>
      <c r="D378" s="4">
        <v>1</v>
      </c>
      <c r="E378" s="4" t="s">
        <v>429</v>
      </c>
      <c r="F378" s="4" t="s">
        <v>463</v>
      </c>
      <c r="G378" s="4" t="s">
        <v>434</v>
      </c>
    </row>
    <row r="379" spans="1:7">
      <c r="A379" s="8">
        <v>46033</v>
      </c>
      <c r="B379" s="4">
        <v>2026</v>
      </c>
      <c r="C379" s="4" t="s">
        <v>428</v>
      </c>
      <c r="D379" s="4">
        <v>1</v>
      </c>
      <c r="E379" s="4" t="s">
        <v>429</v>
      </c>
      <c r="F379" s="4" t="s">
        <v>463</v>
      </c>
      <c r="G379" s="4" t="s">
        <v>435</v>
      </c>
    </row>
    <row r="380" spans="1:7">
      <c r="A380" s="8">
        <v>46034</v>
      </c>
      <c r="B380" s="4">
        <v>2026</v>
      </c>
      <c r="C380" s="4" t="s">
        <v>428</v>
      </c>
      <c r="D380" s="4">
        <v>1</v>
      </c>
      <c r="E380" s="4" t="s">
        <v>429</v>
      </c>
      <c r="F380" s="4" t="s">
        <v>463</v>
      </c>
      <c r="G380" s="4" t="s">
        <v>436</v>
      </c>
    </row>
    <row r="381" spans="1:7">
      <c r="A381" s="8">
        <v>46035</v>
      </c>
      <c r="B381" s="4">
        <v>2026</v>
      </c>
      <c r="C381" s="4" t="s">
        <v>428</v>
      </c>
      <c r="D381" s="4">
        <v>1</v>
      </c>
      <c r="E381" s="4" t="s">
        <v>429</v>
      </c>
      <c r="F381" s="4" t="s">
        <v>463</v>
      </c>
      <c r="G381" s="4" t="s">
        <v>437</v>
      </c>
    </row>
    <row r="382" spans="1:7">
      <c r="A382" s="8">
        <v>46036</v>
      </c>
      <c r="B382" s="4">
        <v>2026</v>
      </c>
      <c r="C382" s="4" t="s">
        <v>428</v>
      </c>
      <c r="D382" s="4">
        <v>1</v>
      </c>
      <c r="E382" s="4" t="s">
        <v>429</v>
      </c>
      <c r="F382" s="4" t="s">
        <v>463</v>
      </c>
      <c r="G382" s="4" t="s">
        <v>431</v>
      </c>
    </row>
    <row r="383" spans="1:7">
      <c r="A383" s="8">
        <v>46037</v>
      </c>
      <c r="B383" s="4">
        <v>2026</v>
      </c>
      <c r="C383" s="4" t="s">
        <v>428</v>
      </c>
      <c r="D383" s="4">
        <v>1</v>
      </c>
      <c r="E383" s="4" t="s">
        <v>429</v>
      </c>
      <c r="F383" s="4" t="s">
        <v>463</v>
      </c>
      <c r="G383" s="4" t="s">
        <v>432</v>
      </c>
    </row>
    <row r="384" spans="1:7">
      <c r="A384" s="8">
        <v>46038</v>
      </c>
      <c r="B384" s="4">
        <v>2026</v>
      </c>
      <c r="C384" s="4" t="s">
        <v>428</v>
      </c>
      <c r="D384" s="4">
        <v>1</v>
      </c>
      <c r="E384" s="4" t="s">
        <v>429</v>
      </c>
      <c r="F384" s="4" t="s">
        <v>463</v>
      </c>
      <c r="G384" s="4" t="s">
        <v>433</v>
      </c>
    </row>
    <row r="385" spans="1:7">
      <c r="A385" s="8">
        <v>46039</v>
      </c>
      <c r="B385" s="4">
        <v>2026</v>
      </c>
      <c r="C385" s="4" t="s">
        <v>428</v>
      </c>
      <c r="D385" s="4">
        <v>1</v>
      </c>
      <c r="E385" s="4" t="s">
        <v>429</v>
      </c>
      <c r="F385" s="4" t="s">
        <v>463</v>
      </c>
      <c r="G385" s="4" t="s">
        <v>434</v>
      </c>
    </row>
    <row r="386" spans="1:7">
      <c r="A386" s="8">
        <v>46040</v>
      </c>
      <c r="B386" s="4">
        <v>2026</v>
      </c>
      <c r="C386" s="4" t="s">
        <v>428</v>
      </c>
      <c r="D386" s="4">
        <v>1</v>
      </c>
      <c r="E386" s="4" t="s">
        <v>429</v>
      </c>
      <c r="F386" s="4" t="s">
        <v>463</v>
      </c>
      <c r="G386" s="4" t="s">
        <v>435</v>
      </c>
    </row>
    <row r="387" spans="1:7">
      <c r="A387" s="8">
        <v>46041</v>
      </c>
      <c r="B387" s="4">
        <v>2026</v>
      </c>
      <c r="C387" s="4" t="s">
        <v>428</v>
      </c>
      <c r="D387" s="4">
        <v>1</v>
      </c>
      <c r="E387" s="4" t="s">
        <v>429</v>
      </c>
      <c r="F387" s="4" t="s">
        <v>463</v>
      </c>
      <c r="G387" s="4" t="s">
        <v>436</v>
      </c>
    </row>
    <row r="388" spans="1:7">
      <c r="A388" s="8">
        <v>46042</v>
      </c>
      <c r="B388" s="4">
        <v>2026</v>
      </c>
      <c r="C388" s="4" t="s">
        <v>428</v>
      </c>
      <c r="D388" s="4">
        <v>1</v>
      </c>
      <c r="E388" s="4" t="s">
        <v>429</v>
      </c>
      <c r="F388" s="4" t="s">
        <v>463</v>
      </c>
      <c r="G388" s="4" t="s">
        <v>437</v>
      </c>
    </row>
    <row r="389" spans="1:7">
      <c r="A389" s="8">
        <v>46043</v>
      </c>
      <c r="B389" s="4">
        <v>2026</v>
      </c>
      <c r="C389" s="4" t="s">
        <v>428</v>
      </c>
      <c r="D389" s="4">
        <v>1</v>
      </c>
      <c r="E389" s="4" t="s">
        <v>429</v>
      </c>
      <c r="F389" s="4" t="s">
        <v>463</v>
      </c>
      <c r="G389" s="4" t="s">
        <v>431</v>
      </c>
    </row>
    <row r="390" spans="1:7">
      <c r="A390" s="8">
        <v>46044</v>
      </c>
      <c r="B390" s="4">
        <v>2026</v>
      </c>
      <c r="C390" s="4" t="s">
        <v>428</v>
      </c>
      <c r="D390" s="4">
        <v>1</v>
      </c>
      <c r="E390" s="4" t="s">
        <v>429</v>
      </c>
      <c r="F390" s="4" t="s">
        <v>463</v>
      </c>
      <c r="G390" s="4" t="s">
        <v>432</v>
      </c>
    </row>
    <row r="391" spans="1:7">
      <c r="A391" s="8">
        <v>46045</v>
      </c>
      <c r="B391" s="4">
        <v>2026</v>
      </c>
      <c r="C391" s="4" t="s">
        <v>428</v>
      </c>
      <c r="D391" s="4">
        <v>1</v>
      </c>
      <c r="E391" s="4" t="s">
        <v>429</v>
      </c>
      <c r="F391" s="4" t="s">
        <v>463</v>
      </c>
      <c r="G391" s="4" t="s">
        <v>433</v>
      </c>
    </row>
    <row r="392" spans="1:7">
      <c r="A392" s="8">
        <v>46046</v>
      </c>
      <c r="B392" s="4">
        <v>2026</v>
      </c>
      <c r="C392" s="4" t="s">
        <v>428</v>
      </c>
      <c r="D392" s="4">
        <v>1</v>
      </c>
      <c r="E392" s="4" t="s">
        <v>429</v>
      </c>
      <c r="F392" s="4" t="s">
        <v>463</v>
      </c>
      <c r="G392" s="4" t="s">
        <v>434</v>
      </c>
    </row>
    <row r="393" spans="1:7">
      <c r="A393" s="8">
        <v>46047</v>
      </c>
      <c r="B393" s="4">
        <v>2026</v>
      </c>
      <c r="C393" s="4" t="s">
        <v>428</v>
      </c>
      <c r="D393" s="4">
        <v>1</v>
      </c>
      <c r="E393" s="4" t="s">
        <v>429</v>
      </c>
      <c r="F393" s="4" t="s">
        <v>463</v>
      </c>
      <c r="G393" s="4" t="s">
        <v>435</v>
      </c>
    </row>
    <row r="394" spans="1:7">
      <c r="A394" s="8">
        <v>46048</v>
      </c>
      <c r="B394" s="4">
        <v>2026</v>
      </c>
      <c r="C394" s="4" t="s">
        <v>428</v>
      </c>
      <c r="D394" s="4">
        <v>1</v>
      </c>
      <c r="E394" s="4" t="s">
        <v>429</v>
      </c>
      <c r="F394" s="4" t="s">
        <v>463</v>
      </c>
      <c r="G394" s="4" t="s">
        <v>436</v>
      </c>
    </row>
    <row r="395" spans="1:7">
      <c r="A395" s="8">
        <v>46049</v>
      </c>
      <c r="B395" s="4">
        <v>2026</v>
      </c>
      <c r="C395" s="4" t="s">
        <v>428</v>
      </c>
      <c r="D395" s="4">
        <v>1</v>
      </c>
      <c r="E395" s="4" t="s">
        <v>429</v>
      </c>
      <c r="F395" s="4" t="s">
        <v>463</v>
      </c>
      <c r="G395" s="4" t="s">
        <v>437</v>
      </c>
    </row>
    <row r="396" spans="1:7">
      <c r="A396" s="8">
        <v>46050</v>
      </c>
      <c r="B396" s="4">
        <v>2026</v>
      </c>
      <c r="C396" s="4" t="s">
        <v>428</v>
      </c>
      <c r="D396" s="4">
        <v>1</v>
      </c>
      <c r="E396" s="4" t="s">
        <v>429</v>
      </c>
      <c r="F396" s="4" t="s">
        <v>463</v>
      </c>
      <c r="G396" s="4" t="s">
        <v>431</v>
      </c>
    </row>
    <row r="397" spans="1:7">
      <c r="A397" s="8">
        <v>46051</v>
      </c>
      <c r="B397" s="4">
        <v>2026</v>
      </c>
      <c r="C397" s="4" t="s">
        <v>428</v>
      </c>
      <c r="D397" s="4">
        <v>1</v>
      </c>
      <c r="E397" s="4" t="s">
        <v>429</v>
      </c>
      <c r="F397" s="4" t="s">
        <v>463</v>
      </c>
      <c r="G397" s="4" t="s">
        <v>432</v>
      </c>
    </row>
    <row r="398" spans="1:7">
      <c r="A398" s="8">
        <v>46052</v>
      </c>
      <c r="B398" s="4">
        <v>2026</v>
      </c>
      <c r="C398" s="4" t="s">
        <v>428</v>
      </c>
      <c r="D398" s="4">
        <v>1</v>
      </c>
      <c r="E398" s="4" t="s">
        <v>429</v>
      </c>
      <c r="F398" s="4" t="s">
        <v>463</v>
      </c>
      <c r="G398" s="4" t="s">
        <v>433</v>
      </c>
    </row>
    <row r="399" spans="1:7">
      <c r="A399" s="8">
        <v>46053</v>
      </c>
      <c r="B399" s="4">
        <v>2026</v>
      </c>
      <c r="C399" s="4" t="s">
        <v>428</v>
      </c>
      <c r="D399" s="4">
        <v>1</v>
      </c>
      <c r="E399" s="4" t="s">
        <v>429</v>
      </c>
      <c r="F399" s="4" t="s">
        <v>463</v>
      </c>
      <c r="G399" s="4" t="s">
        <v>434</v>
      </c>
    </row>
    <row r="400" spans="1:7">
      <c r="A400" s="8">
        <v>46054</v>
      </c>
      <c r="B400" s="4">
        <v>2026</v>
      </c>
      <c r="C400" s="4" t="s">
        <v>428</v>
      </c>
      <c r="D400" s="4">
        <v>2</v>
      </c>
      <c r="E400" s="4" t="s">
        <v>438</v>
      </c>
      <c r="F400" s="4" t="s">
        <v>464</v>
      </c>
      <c r="G400" s="4" t="s">
        <v>435</v>
      </c>
    </row>
    <row r="401" spans="1:7">
      <c r="A401" s="8">
        <v>46055</v>
      </c>
      <c r="B401" s="4">
        <v>2026</v>
      </c>
      <c r="C401" s="4" t="s">
        <v>428</v>
      </c>
      <c r="D401" s="4">
        <v>2</v>
      </c>
      <c r="E401" s="4" t="s">
        <v>438</v>
      </c>
      <c r="F401" s="4" t="s">
        <v>464</v>
      </c>
      <c r="G401" s="4" t="s">
        <v>436</v>
      </c>
    </row>
    <row r="402" spans="1:7">
      <c r="A402" s="8">
        <v>46056</v>
      </c>
      <c r="B402" s="4">
        <v>2026</v>
      </c>
      <c r="C402" s="4" t="s">
        <v>428</v>
      </c>
      <c r="D402" s="4">
        <v>2</v>
      </c>
      <c r="E402" s="4" t="s">
        <v>438</v>
      </c>
      <c r="F402" s="4" t="s">
        <v>464</v>
      </c>
      <c r="G402" s="4" t="s">
        <v>437</v>
      </c>
    </row>
    <row r="403" spans="1:7">
      <c r="A403" s="8">
        <v>46057</v>
      </c>
      <c r="B403" s="4">
        <v>2026</v>
      </c>
      <c r="C403" s="4" t="s">
        <v>428</v>
      </c>
      <c r="D403" s="4">
        <v>2</v>
      </c>
      <c r="E403" s="4" t="s">
        <v>438</v>
      </c>
      <c r="F403" s="4" t="s">
        <v>464</v>
      </c>
      <c r="G403" s="4" t="s">
        <v>431</v>
      </c>
    </row>
    <row r="404" spans="1:7">
      <c r="A404" s="8">
        <v>46058</v>
      </c>
      <c r="B404" s="4">
        <v>2026</v>
      </c>
      <c r="C404" s="4" t="s">
        <v>428</v>
      </c>
      <c r="D404" s="4">
        <v>2</v>
      </c>
      <c r="E404" s="4" t="s">
        <v>438</v>
      </c>
      <c r="F404" s="4" t="s">
        <v>464</v>
      </c>
      <c r="G404" s="4" t="s">
        <v>432</v>
      </c>
    </row>
    <row r="405" spans="1:7">
      <c r="A405" s="8">
        <v>46059</v>
      </c>
      <c r="B405" s="4">
        <v>2026</v>
      </c>
      <c r="C405" s="4" t="s">
        <v>428</v>
      </c>
      <c r="D405" s="4">
        <v>2</v>
      </c>
      <c r="E405" s="4" t="s">
        <v>438</v>
      </c>
      <c r="F405" s="4" t="s">
        <v>464</v>
      </c>
      <c r="G405" s="4" t="s">
        <v>433</v>
      </c>
    </row>
    <row r="406" spans="1:7">
      <c r="A406" s="8">
        <v>46060</v>
      </c>
      <c r="B406" s="4">
        <v>2026</v>
      </c>
      <c r="C406" s="4" t="s">
        <v>428</v>
      </c>
      <c r="D406" s="4">
        <v>2</v>
      </c>
      <c r="E406" s="4" t="s">
        <v>438</v>
      </c>
      <c r="F406" s="4" t="s">
        <v>464</v>
      </c>
      <c r="G406" s="4" t="s">
        <v>434</v>
      </c>
    </row>
    <row r="407" spans="1:7">
      <c r="A407" s="8">
        <v>46061</v>
      </c>
      <c r="B407" s="4">
        <v>2026</v>
      </c>
      <c r="C407" s="4" t="s">
        <v>428</v>
      </c>
      <c r="D407" s="4">
        <v>2</v>
      </c>
      <c r="E407" s="4" t="s">
        <v>438</v>
      </c>
      <c r="F407" s="4" t="s">
        <v>464</v>
      </c>
      <c r="G407" s="4" t="s">
        <v>435</v>
      </c>
    </row>
    <row r="408" spans="1:7">
      <c r="A408" s="8">
        <v>46062</v>
      </c>
      <c r="B408" s="4">
        <v>2026</v>
      </c>
      <c r="C408" s="4" t="s">
        <v>428</v>
      </c>
      <c r="D408" s="4">
        <v>2</v>
      </c>
      <c r="E408" s="4" t="s">
        <v>438</v>
      </c>
      <c r="F408" s="4" t="s">
        <v>464</v>
      </c>
      <c r="G408" s="4" t="s">
        <v>436</v>
      </c>
    </row>
    <row r="409" spans="1:7">
      <c r="A409" s="8">
        <v>46063</v>
      </c>
      <c r="B409" s="4">
        <v>2026</v>
      </c>
      <c r="C409" s="4" t="s">
        <v>428</v>
      </c>
      <c r="D409" s="4">
        <v>2</v>
      </c>
      <c r="E409" s="4" t="s">
        <v>438</v>
      </c>
      <c r="F409" s="4" t="s">
        <v>464</v>
      </c>
      <c r="G409" s="4" t="s">
        <v>437</v>
      </c>
    </row>
    <row r="410" spans="1:7">
      <c r="A410" s="8">
        <v>46064</v>
      </c>
      <c r="B410" s="4">
        <v>2026</v>
      </c>
      <c r="C410" s="4" t="s">
        <v>428</v>
      </c>
      <c r="D410" s="4">
        <v>2</v>
      </c>
      <c r="E410" s="4" t="s">
        <v>438</v>
      </c>
      <c r="F410" s="4" t="s">
        <v>464</v>
      </c>
      <c r="G410" s="4" t="s">
        <v>431</v>
      </c>
    </row>
    <row r="411" spans="1:7">
      <c r="A411" s="8">
        <v>46065</v>
      </c>
      <c r="B411" s="4">
        <v>2026</v>
      </c>
      <c r="C411" s="4" t="s">
        <v>428</v>
      </c>
      <c r="D411" s="4">
        <v>2</v>
      </c>
      <c r="E411" s="4" t="s">
        <v>438</v>
      </c>
      <c r="F411" s="4" t="s">
        <v>464</v>
      </c>
      <c r="G411" s="4" t="s">
        <v>432</v>
      </c>
    </row>
    <row r="412" spans="1:7">
      <c r="A412" s="8">
        <v>46066</v>
      </c>
      <c r="B412" s="4">
        <v>2026</v>
      </c>
      <c r="C412" s="4" t="s">
        <v>428</v>
      </c>
      <c r="D412" s="4">
        <v>2</v>
      </c>
      <c r="E412" s="4" t="s">
        <v>438</v>
      </c>
      <c r="F412" s="4" t="s">
        <v>464</v>
      </c>
      <c r="G412" s="4" t="s">
        <v>433</v>
      </c>
    </row>
    <row r="413" spans="1:7">
      <c r="A413" s="8">
        <v>46067</v>
      </c>
      <c r="B413" s="4">
        <v>2026</v>
      </c>
      <c r="C413" s="4" t="s">
        <v>428</v>
      </c>
      <c r="D413" s="4">
        <v>2</v>
      </c>
      <c r="E413" s="4" t="s">
        <v>438</v>
      </c>
      <c r="F413" s="4" t="s">
        <v>464</v>
      </c>
      <c r="G413" s="4" t="s">
        <v>434</v>
      </c>
    </row>
    <row r="414" spans="1:7">
      <c r="A414" s="8">
        <v>46068</v>
      </c>
      <c r="B414" s="4">
        <v>2026</v>
      </c>
      <c r="C414" s="4" t="s">
        <v>428</v>
      </c>
      <c r="D414" s="4">
        <v>2</v>
      </c>
      <c r="E414" s="4" t="s">
        <v>438</v>
      </c>
      <c r="F414" s="4" t="s">
        <v>464</v>
      </c>
      <c r="G414" s="4" t="s">
        <v>435</v>
      </c>
    </row>
    <row r="415" spans="1:7">
      <c r="A415" s="8">
        <v>46069</v>
      </c>
      <c r="B415" s="4">
        <v>2026</v>
      </c>
      <c r="C415" s="4" t="s">
        <v>428</v>
      </c>
      <c r="D415" s="4">
        <v>2</v>
      </c>
      <c r="E415" s="4" t="s">
        <v>438</v>
      </c>
      <c r="F415" s="4" t="s">
        <v>464</v>
      </c>
      <c r="G415" s="4" t="s">
        <v>436</v>
      </c>
    </row>
    <row r="416" spans="1:7">
      <c r="A416" s="8">
        <v>46070</v>
      </c>
      <c r="B416" s="4">
        <v>2026</v>
      </c>
      <c r="C416" s="4" t="s">
        <v>428</v>
      </c>
      <c r="D416" s="4">
        <v>2</v>
      </c>
      <c r="E416" s="4" t="s">
        <v>438</v>
      </c>
      <c r="F416" s="4" t="s">
        <v>464</v>
      </c>
      <c r="G416" s="4" t="s">
        <v>437</v>
      </c>
    </row>
    <row r="417" spans="1:7">
      <c r="A417" s="8">
        <v>46071</v>
      </c>
      <c r="B417" s="4">
        <v>2026</v>
      </c>
      <c r="C417" s="4" t="s">
        <v>428</v>
      </c>
      <c r="D417" s="4">
        <v>2</v>
      </c>
      <c r="E417" s="4" t="s">
        <v>438</v>
      </c>
      <c r="F417" s="4" t="s">
        <v>464</v>
      </c>
      <c r="G417" s="4" t="s">
        <v>431</v>
      </c>
    </row>
    <row r="418" spans="1:7">
      <c r="A418" s="8">
        <v>46072</v>
      </c>
      <c r="B418" s="4">
        <v>2026</v>
      </c>
      <c r="C418" s="4" t="s">
        <v>428</v>
      </c>
      <c r="D418" s="4">
        <v>2</v>
      </c>
      <c r="E418" s="4" t="s">
        <v>438</v>
      </c>
      <c r="F418" s="4" t="s">
        <v>464</v>
      </c>
      <c r="G418" s="4" t="s">
        <v>432</v>
      </c>
    </row>
    <row r="419" spans="1:7">
      <c r="A419" s="8">
        <v>46073</v>
      </c>
      <c r="B419" s="4">
        <v>2026</v>
      </c>
      <c r="C419" s="4" t="s">
        <v>428</v>
      </c>
      <c r="D419" s="4">
        <v>2</v>
      </c>
      <c r="E419" s="4" t="s">
        <v>438</v>
      </c>
      <c r="F419" s="4" t="s">
        <v>464</v>
      </c>
      <c r="G419" s="4" t="s">
        <v>433</v>
      </c>
    </row>
    <row r="420" spans="1:7">
      <c r="A420" s="8">
        <v>46074</v>
      </c>
      <c r="B420" s="4">
        <v>2026</v>
      </c>
      <c r="C420" s="4" t="s">
        <v>428</v>
      </c>
      <c r="D420" s="4">
        <v>2</v>
      </c>
      <c r="E420" s="4" t="s">
        <v>438</v>
      </c>
      <c r="F420" s="4" t="s">
        <v>464</v>
      </c>
      <c r="G420" s="4" t="s">
        <v>434</v>
      </c>
    </row>
    <row r="421" spans="1:7">
      <c r="A421" s="8">
        <v>46075</v>
      </c>
      <c r="B421" s="4">
        <v>2026</v>
      </c>
      <c r="C421" s="4" t="s">
        <v>428</v>
      </c>
      <c r="D421" s="4">
        <v>2</v>
      </c>
      <c r="E421" s="4" t="s">
        <v>438</v>
      </c>
      <c r="F421" s="4" t="s">
        <v>464</v>
      </c>
      <c r="G421" s="4" t="s">
        <v>435</v>
      </c>
    </row>
    <row r="422" spans="1:7">
      <c r="A422" s="8">
        <v>46076</v>
      </c>
      <c r="B422" s="4">
        <v>2026</v>
      </c>
      <c r="C422" s="4" t="s">
        <v>428</v>
      </c>
      <c r="D422" s="4">
        <v>2</v>
      </c>
      <c r="E422" s="4" t="s">
        <v>438</v>
      </c>
      <c r="F422" s="4" t="s">
        <v>464</v>
      </c>
      <c r="G422" s="4" t="s">
        <v>436</v>
      </c>
    </row>
    <row r="423" spans="1:7">
      <c r="A423" s="8">
        <v>46077</v>
      </c>
      <c r="B423" s="4">
        <v>2026</v>
      </c>
      <c r="C423" s="4" t="s">
        <v>428</v>
      </c>
      <c r="D423" s="4">
        <v>2</v>
      </c>
      <c r="E423" s="4" t="s">
        <v>438</v>
      </c>
      <c r="F423" s="4" t="s">
        <v>464</v>
      </c>
      <c r="G423" s="4" t="s">
        <v>437</v>
      </c>
    </row>
    <row r="424" spans="1:7">
      <c r="A424" s="8">
        <v>46078</v>
      </c>
      <c r="B424" s="4">
        <v>2026</v>
      </c>
      <c r="C424" s="4" t="s">
        <v>428</v>
      </c>
      <c r="D424" s="4">
        <v>2</v>
      </c>
      <c r="E424" s="4" t="s">
        <v>438</v>
      </c>
      <c r="F424" s="4" t="s">
        <v>464</v>
      </c>
      <c r="G424" s="4" t="s">
        <v>431</v>
      </c>
    </row>
    <row r="425" spans="1:7">
      <c r="A425" s="8">
        <v>46079</v>
      </c>
      <c r="B425" s="4">
        <v>2026</v>
      </c>
      <c r="C425" s="4" t="s">
        <v>428</v>
      </c>
      <c r="D425" s="4">
        <v>2</v>
      </c>
      <c r="E425" s="4" t="s">
        <v>438</v>
      </c>
      <c r="F425" s="4" t="s">
        <v>464</v>
      </c>
      <c r="G425" s="4" t="s">
        <v>432</v>
      </c>
    </row>
    <row r="426" spans="1:7">
      <c r="A426" s="8">
        <v>46080</v>
      </c>
      <c r="B426" s="4">
        <v>2026</v>
      </c>
      <c r="C426" s="4" t="s">
        <v>428</v>
      </c>
      <c r="D426" s="4">
        <v>2</v>
      </c>
      <c r="E426" s="4" t="s">
        <v>438</v>
      </c>
      <c r="F426" s="4" t="s">
        <v>464</v>
      </c>
      <c r="G426" s="4" t="s">
        <v>433</v>
      </c>
    </row>
    <row r="427" spans="1:7">
      <c r="A427" s="8">
        <v>46081</v>
      </c>
      <c r="B427" s="4">
        <v>2026</v>
      </c>
      <c r="C427" s="4" t="s">
        <v>428</v>
      </c>
      <c r="D427" s="4">
        <v>2</v>
      </c>
      <c r="E427" s="4" t="s">
        <v>438</v>
      </c>
      <c r="F427" s="4" t="s">
        <v>464</v>
      </c>
      <c r="G427" s="4" t="s">
        <v>434</v>
      </c>
    </row>
    <row r="428" spans="1:7">
      <c r="A428" s="8">
        <v>46082</v>
      </c>
      <c r="B428" s="4">
        <v>2026</v>
      </c>
      <c r="C428" s="4" t="s">
        <v>428</v>
      </c>
      <c r="D428" s="4">
        <v>3</v>
      </c>
      <c r="E428" s="4" t="s">
        <v>440</v>
      </c>
      <c r="F428" s="4" t="s">
        <v>465</v>
      </c>
      <c r="G428" s="4" t="s">
        <v>435</v>
      </c>
    </row>
    <row r="429" spans="1:7">
      <c r="A429" s="8">
        <v>46083</v>
      </c>
      <c r="B429" s="4">
        <v>2026</v>
      </c>
      <c r="C429" s="4" t="s">
        <v>428</v>
      </c>
      <c r="D429" s="4">
        <v>3</v>
      </c>
      <c r="E429" s="4" t="s">
        <v>440</v>
      </c>
      <c r="F429" s="4" t="s">
        <v>465</v>
      </c>
      <c r="G429" s="4" t="s">
        <v>436</v>
      </c>
    </row>
    <row r="430" spans="1:7">
      <c r="A430" s="8">
        <v>46084</v>
      </c>
      <c r="B430" s="4">
        <v>2026</v>
      </c>
      <c r="C430" s="4" t="s">
        <v>428</v>
      </c>
      <c r="D430" s="4">
        <v>3</v>
      </c>
      <c r="E430" s="4" t="s">
        <v>440</v>
      </c>
      <c r="F430" s="4" t="s">
        <v>465</v>
      </c>
      <c r="G430" s="4" t="s">
        <v>437</v>
      </c>
    </row>
    <row r="431" spans="1:7">
      <c r="A431" s="8">
        <v>46085</v>
      </c>
      <c r="B431" s="4">
        <v>2026</v>
      </c>
      <c r="C431" s="4" t="s">
        <v>428</v>
      </c>
      <c r="D431" s="4">
        <v>3</v>
      </c>
      <c r="E431" s="4" t="s">
        <v>440</v>
      </c>
      <c r="F431" s="4" t="s">
        <v>465</v>
      </c>
      <c r="G431" s="4" t="s">
        <v>431</v>
      </c>
    </row>
    <row r="432" spans="1:7">
      <c r="A432" s="8">
        <v>46086</v>
      </c>
      <c r="B432" s="4">
        <v>2026</v>
      </c>
      <c r="C432" s="4" t="s">
        <v>428</v>
      </c>
      <c r="D432" s="4">
        <v>3</v>
      </c>
      <c r="E432" s="4" t="s">
        <v>440</v>
      </c>
      <c r="F432" s="4" t="s">
        <v>465</v>
      </c>
      <c r="G432" s="4" t="s">
        <v>432</v>
      </c>
    </row>
    <row r="433" spans="1:7">
      <c r="A433" s="8">
        <v>46087</v>
      </c>
      <c r="B433" s="4">
        <v>2026</v>
      </c>
      <c r="C433" s="4" t="s">
        <v>428</v>
      </c>
      <c r="D433" s="4">
        <v>3</v>
      </c>
      <c r="E433" s="4" t="s">
        <v>440</v>
      </c>
      <c r="F433" s="4" t="s">
        <v>465</v>
      </c>
      <c r="G433" s="4" t="s">
        <v>433</v>
      </c>
    </row>
    <row r="434" spans="1:7">
      <c r="A434" s="8">
        <v>46088</v>
      </c>
      <c r="B434" s="4">
        <v>2026</v>
      </c>
      <c r="C434" s="4" t="s">
        <v>428</v>
      </c>
      <c r="D434" s="4">
        <v>3</v>
      </c>
      <c r="E434" s="4" t="s">
        <v>440</v>
      </c>
      <c r="F434" s="4" t="s">
        <v>465</v>
      </c>
      <c r="G434" s="4" t="s">
        <v>434</v>
      </c>
    </row>
    <row r="435" spans="1:7">
      <c r="A435" s="8">
        <v>46089</v>
      </c>
      <c r="B435" s="4">
        <v>2026</v>
      </c>
      <c r="C435" s="4" t="s">
        <v>428</v>
      </c>
      <c r="D435" s="4">
        <v>3</v>
      </c>
      <c r="E435" s="4" t="s">
        <v>440</v>
      </c>
      <c r="F435" s="4" t="s">
        <v>465</v>
      </c>
      <c r="G435" s="4" t="s">
        <v>435</v>
      </c>
    </row>
    <row r="436" spans="1:7">
      <c r="A436" s="8">
        <v>46090</v>
      </c>
      <c r="B436" s="4">
        <v>2026</v>
      </c>
      <c r="C436" s="4" t="s">
        <v>428</v>
      </c>
      <c r="D436" s="4">
        <v>3</v>
      </c>
      <c r="E436" s="4" t="s">
        <v>440</v>
      </c>
      <c r="F436" s="4" t="s">
        <v>465</v>
      </c>
      <c r="G436" s="4" t="s">
        <v>436</v>
      </c>
    </row>
    <row r="437" spans="1:7">
      <c r="A437" s="8">
        <v>46091</v>
      </c>
      <c r="B437" s="4">
        <v>2026</v>
      </c>
      <c r="C437" s="4" t="s">
        <v>428</v>
      </c>
      <c r="D437" s="4">
        <v>3</v>
      </c>
      <c r="E437" s="4" t="s">
        <v>440</v>
      </c>
      <c r="F437" s="4" t="s">
        <v>465</v>
      </c>
      <c r="G437" s="4" t="s">
        <v>437</v>
      </c>
    </row>
    <row r="438" spans="1:7">
      <c r="A438" s="8">
        <v>46092</v>
      </c>
      <c r="B438" s="4">
        <v>2026</v>
      </c>
      <c r="C438" s="4" t="s">
        <v>428</v>
      </c>
      <c r="D438" s="4">
        <v>3</v>
      </c>
      <c r="E438" s="4" t="s">
        <v>440</v>
      </c>
      <c r="F438" s="4" t="s">
        <v>465</v>
      </c>
      <c r="G438" s="4" t="s">
        <v>431</v>
      </c>
    </row>
    <row r="439" spans="1:7">
      <c r="A439" s="8">
        <v>46093</v>
      </c>
      <c r="B439" s="4">
        <v>2026</v>
      </c>
      <c r="C439" s="4" t="s">
        <v>428</v>
      </c>
      <c r="D439" s="4">
        <v>3</v>
      </c>
      <c r="E439" s="4" t="s">
        <v>440</v>
      </c>
      <c r="F439" s="4" t="s">
        <v>465</v>
      </c>
      <c r="G439" s="4" t="s">
        <v>432</v>
      </c>
    </row>
    <row r="440" spans="1:7">
      <c r="A440" s="8">
        <v>46094</v>
      </c>
      <c r="B440" s="4">
        <v>2026</v>
      </c>
      <c r="C440" s="4" t="s">
        <v>428</v>
      </c>
      <c r="D440" s="4">
        <v>3</v>
      </c>
      <c r="E440" s="4" t="s">
        <v>440</v>
      </c>
      <c r="F440" s="4" t="s">
        <v>465</v>
      </c>
      <c r="G440" s="4" t="s">
        <v>433</v>
      </c>
    </row>
    <row r="441" spans="1:7">
      <c r="A441" s="8">
        <v>46095</v>
      </c>
      <c r="B441" s="4">
        <v>2026</v>
      </c>
      <c r="C441" s="4" t="s">
        <v>428</v>
      </c>
      <c r="D441" s="4">
        <v>3</v>
      </c>
      <c r="E441" s="4" t="s">
        <v>440</v>
      </c>
      <c r="F441" s="4" t="s">
        <v>465</v>
      </c>
      <c r="G441" s="4" t="s">
        <v>434</v>
      </c>
    </row>
    <row r="442" spans="1:7">
      <c r="A442" s="8">
        <v>46096</v>
      </c>
      <c r="B442" s="4">
        <v>2026</v>
      </c>
      <c r="C442" s="4" t="s">
        <v>428</v>
      </c>
      <c r="D442" s="4">
        <v>3</v>
      </c>
      <c r="E442" s="4" t="s">
        <v>440</v>
      </c>
      <c r="F442" s="4" t="s">
        <v>465</v>
      </c>
      <c r="G442" s="4" t="s">
        <v>435</v>
      </c>
    </row>
    <row r="443" spans="1:7">
      <c r="A443" s="8">
        <v>46097</v>
      </c>
      <c r="B443" s="4">
        <v>2026</v>
      </c>
      <c r="C443" s="4" t="s">
        <v>428</v>
      </c>
      <c r="D443" s="4">
        <v>3</v>
      </c>
      <c r="E443" s="4" t="s">
        <v>440</v>
      </c>
      <c r="F443" s="4" t="s">
        <v>465</v>
      </c>
      <c r="G443" s="4" t="s">
        <v>436</v>
      </c>
    </row>
    <row r="444" spans="1:7">
      <c r="A444" s="8">
        <v>46098</v>
      </c>
      <c r="B444" s="4">
        <v>2026</v>
      </c>
      <c r="C444" s="4" t="s">
        <v>428</v>
      </c>
      <c r="D444" s="4">
        <v>3</v>
      </c>
      <c r="E444" s="4" t="s">
        <v>440</v>
      </c>
      <c r="F444" s="4" t="s">
        <v>465</v>
      </c>
      <c r="G444" s="4" t="s">
        <v>437</v>
      </c>
    </row>
    <row r="445" spans="1:7">
      <c r="A445" s="8">
        <v>46099</v>
      </c>
      <c r="B445" s="4">
        <v>2026</v>
      </c>
      <c r="C445" s="4" t="s">
        <v>428</v>
      </c>
      <c r="D445" s="4">
        <v>3</v>
      </c>
      <c r="E445" s="4" t="s">
        <v>440</v>
      </c>
      <c r="F445" s="4" t="s">
        <v>465</v>
      </c>
      <c r="G445" s="4" t="s">
        <v>431</v>
      </c>
    </row>
    <row r="446" spans="1:7">
      <c r="A446" s="8">
        <v>46100</v>
      </c>
      <c r="B446" s="4">
        <v>2026</v>
      </c>
      <c r="C446" s="4" t="s">
        <v>428</v>
      </c>
      <c r="D446" s="4">
        <v>3</v>
      </c>
      <c r="E446" s="4" t="s">
        <v>440</v>
      </c>
      <c r="F446" s="4" t="s">
        <v>465</v>
      </c>
      <c r="G446" s="4" t="s">
        <v>432</v>
      </c>
    </row>
    <row r="447" spans="1:7">
      <c r="A447" s="8">
        <v>46101</v>
      </c>
      <c r="B447" s="4">
        <v>2026</v>
      </c>
      <c r="C447" s="4" t="s">
        <v>428</v>
      </c>
      <c r="D447" s="4">
        <v>3</v>
      </c>
      <c r="E447" s="4" t="s">
        <v>440</v>
      </c>
      <c r="F447" s="4" t="s">
        <v>465</v>
      </c>
      <c r="G447" s="4" t="s">
        <v>433</v>
      </c>
    </row>
    <row r="448" spans="1:7">
      <c r="A448" s="8">
        <v>46102</v>
      </c>
      <c r="B448" s="4">
        <v>2026</v>
      </c>
      <c r="C448" s="4" t="s">
        <v>428</v>
      </c>
      <c r="D448" s="4">
        <v>3</v>
      </c>
      <c r="E448" s="4" t="s">
        <v>440</v>
      </c>
      <c r="F448" s="4" t="s">
        <v>465</v>
      </c>
      <c r="G448" s="4" t="s">
        <v>434</v>
      </c>
    </row>
    <row r="449" spans="1:7">
      <c r="A449" s="8">
        <v>46103</v>
      </c>
      <c r="B449" s="4">
        <v>2026</v>
      </c>
      <c r="C449" s="4" t="s">
        <v>428</v>
      </c>
      <c r="D449" s="4">
        <v>3</v>
      </c>
      <c r="E449" s="4" t="s">
        <v>440</v>
      </c>
      <c r="F449" s="4" t="s">
        <v>465</v>
      </c>
      <c r="G449" s="4" t="s">
        <v>435</v>
      </c>
    </row>
    <row r="450" spans="1:7">
      <c r="A450" s="8">
        <v>46104</v>
      </c>
      <c r="B450" s="4">
        <v>2026</v>
      </c>
      <c r="C450" s="4" t="s">
        <v>428</v>
      </c>
      <c r="D450" s="4">
        <v>3</v>
      </c>
      <c r="E450" s="4" t="s">
        <v>440</v>
      </c>
      <c r="F450" s="4" t="s">
        <v>465</v>
      </c>
      <c r="G450" s="4" t="s">
        <v>436</v>
      </c>
    </row>
    <row r="451" spans="1:7">
      <c r="A451" s="8">
        <v>46105</v>
      </c>
      <c r="B451" s="4">
        <v>2026</v>
      </c>
      <c r="C451" s="4" t="s">
        <v>428</v>
      </c>
      <c r="D451" s="4">
        <v>3</v>
      </c>
      <c r="E451" s="4" t="s">
        <v>440</v>
      </c>
      <c r="F451" s="4" t="s">
        <v>465</v>
      </c>
      <c r="G451" s="4" t="s">
        <v>437</v>
      </c>
    </row>
    <row r="452" spans="1:7">
      <c r="A452" s="8">
        <v>46106</v>
      </c>
      <c r="B452" s="4">
        <v>2026</v>
      </c>
      <c r="C452" s="4" t="s">
        <v>428</v>
      </c>
      <c r="D452" s="4">
        <v>3</v>
      </c>
      <c r="E452" s="4" t="s">
        <v>440</v>
      </c>
      <c r="F452" s="4" t="s">
        <v>465</v>
      </c>
      <c r="G452" s="4" t="s">
        <v>431</v>
      </c>
    </row>
    <row r="453" spans="1:7">
      <c r="A453" s="8">
        <v>46107</v>
      </c>
      <c r="B453" s="4">
        <v>2026</v>
      </c>
      <c r="C453" s="4" t="s">
        <v>428</v>
      </c>
      <c r="D453" s="4">
        <v>3</v>
      </c>
      <c r="E453" s="4" t="s">
        <v>440</v>
      </c>
      <c r="F453" s="4" t="s">
        <v>465</v>
      </c>
      <c r="G453" s="4" t="s">
        <v>432</v>
      </c>
    </row>
    <row r="454" spans="1:7">
      <c r="A454" s="8">
        <v>46108</v>
      </c>
      <c r="B454" s="4">
        <v>2026</v>
      </c>
      <c r="C454" s="4" t="s">
        <v>428</v>
      </c>
      <c r="D454" s="4">
        <v>3</v>
      </c>
      <c r="E454" s="4" t="s">
        <v>440</v>
      </c>
      <c r="F454" s="4" t="s">
        <v>465</v>
      </c>
      <c r="G454" s="4" t="s">
        <v>433</v>
      </c>
    </row>
    <row r="455" spans="1:7">
      <c r="A455" s="8">
        <v>46109</v>
      </c>
      <c r="B455" s="4">
        <v>2026</v>
      </c>
      <c r="C455" s="4" t="s">
        <v>428</v>
      </c>
      <c r="D455" s="4">
        <v>3</v>
      </c>
      <c r="E455" s="4" t="s">
        <v>440</v>
      </c>
      <c r="F455" s="4" t="s">
        <v>465</v>
      </c>
      <c r="G455" s="4" t="s">
        <v>434</v>
      </c>
    </row>
    <row r="456" spans="1:7">
      <c r="A456" s="8">
        <v>46110</v>
      </c>
      <c r="B456" s="4">
        <v>2026</v>
      </c>
      <c r="C456" s="4" t="s">
        <v>428</v>
      </c>
      <c r="D456" s="4">
        <v>3</v>
      </c>
      <c r="E456" s="4" t="s">
        <v>440</v>
      </c>
      <c r="F456" s="4" t="s">
        <v>465</v>
      </c>
      <c r="G456" s="4" t="s">
        <v>435</v>
      </c>
    </row>
    <row r="457" spans="1:7">
      <c r="A457" s="8">
        <v>46111</v>
      </c>
      <c r="B457" s="4">
        <v>2026</v>
      </c>
      <c r="C457" s="4" t="s">
        <v>428</v>
      </c>
      <c r="D457" s="4">
        <v>3</v>
      </c>
      <c r="E457" s="4" t="s">
        <v>440</v>
      </c>
      <c r="F457" s="4" t="s">
        <v>465</v>
      </c>
      <c r="G457" s="4" t="s">
        <v>436</v>
      </c>
    </row>
    <row r="458" spans="1:7">
      <c r="A458" s="8">
        <v>46112</v>
      </c>
      <c r="B458" s="4">
        <v>2026</v>
      </c>
      <c r="C458" s="4" t="s">
        <v>428</v>
      </c>
      <c r="D458" s="4">
        <v>3</v>
      </c>
      <c r="E458" s="4" t="s">
        <v>440</v>
      </c>
      <c r="F458" s="4" t="s">
        <v>465</v>
      </c>
      <c r="G458" s="4" t="s">
        <v>437</v>
      </c>
    </row>
    <row r="459" spans="1:7">
      <c r="A459" s="8">
        <v>46113</v>
      </c>
      <c r="B459" s="4">
        <v>2026</v>
      </c>
      <c r="C459" s="4" t="s">
        <v>442</v>
      </c>
      <c r="D459" s="4">
        <v>4</v>
      </c>
      <c r="E459" s="4" t="s">
        <v>443</v>
      </c>
      <c r="F459" s="4" t="s">
        <v>466</v>
      </c>
      <c r="G459" s="4" t="s">
        <v>431</v>
      </c>
    </row>
    <row r="460" spans="1:7">
      <c r="A460" s="8">
        <v>46114</v>
      </c>
      <c r="B460" s="4">
        <v>2026</v>
      </c>
      <c r="C460" s="4" t="s">
        <v>442</v>
      </c>
      <c r="D460" s="4">
        <v>4</v>
      </c>
      <c r="E460" s="4" t="s">
        <v>443</v>
      </c>
      <c r="F460" s="4" t="s">
        <v>466</v>
      </c>
      <c r="G460" s="4" t="s">
        <v>432</v>
      </c>
    </row>
    <row r="461" spans="1:7">
      <c r="A461" s="8">
        <v>46115</v>
      </c>
      <c r="B461" s="4">
        <v>2026</v>
      </c>
      <c r="C461" s="4" t="s">
        <v>442</v>
      </c>
      <c r="D461" s="4">
        <v>4</v>
      </c>
      <c r="E461" s="4" t="s">
        <v>443</v>
      </c>
      <c r="F461" s="4" t="s">
        <v>466</v>
      </c>
      <c r="G461" s="4" t="s">
        <v>433</v>
      </c>
    </row>
    <row r="462" spans="1:7">
      <c r="A462" s="8">
        <v>46116</v>
      </c>
      <c r="B462" s="4">
        <v>2026</v>
      </c>
      <c r="C462" s="4" t="s">
        <v>442</v>
      </c>
      <c r="D462" s="4">
        <v>4</v>
      </c>
      <c r="E462" s="4" t="s">
        <v>443</v>
      </c>
      <c r="F462" s="4" t="s">
        <v>466</v>
      </c>
      <c r="G462" s="4" t="s">
        <v>434</v>
      </c>
    </row>
    <row r="463" spans="1:7">
      <c r="A463" s="8">
        <v>46117</v>
      </c>
      <c r="B463" s="4">
        <v>2026</v>
      </c>
      <c r="C463" s="4" t="s">
        <v>442</v>
      </c>
      <c r="D463" s="4">
        <v>4</v>
      </c>
      <c r="E463" s="4" t="s">
        <v>443</v>
      </c>
      <c r="F463" s="4" t="s">
        <v>466</v>
      </c>
      <c r="G463" s="4" t="s">
        <v>435</v>
      </c>
    </row>
    <row r="464" spans="1:7">
      <c r="A464" s="8">
        <v>46118</v>
      </c>
      <c r="B464" s="4">
        <v>2026</v>
      </c>
      <c r="C464" s="4" t="s">
        <v>442</v>
      </c>
      <c r="D464" s="4">
        <v>4</v>
      </c>
      <c r="E464" s="4" t="s">
        <v>443</v>
      </c>
      <c r="F464" s="4" t="s">
        <v>466</v>
      </c>
      <c r="G464" s="4" t="s">
        <v>436</v>
      </c>
    </row>
    <row r="465" spans="1:7">
      <c r="A465" s="8">
        <v>46119</v>
      </c>
      <c r="B465" s="4">
        <v>2026</v>
      </c>
      <c r="C465" s="4" t="s">
        <v>442</v>
      </c>
      <c r="D465" s="4">
        <v>4</v>
      </c>
      <c r="E465" s="4" t="s">
        <v>443</v>
      </c>
      <c r="F465" s="4" t="s">
        <v>466</v>
      </c>
      <c r="G465" s="4" t="s">
        <v>437</v>
      </c>
    </row>
    <row r="466" spans="1:7">
      <c r="A466" s="8">
        <v>46120</v>
      </c>
      <c r="B466" s="4">
        <v>2026</v>
      </c>
      <c r="C466" s="4" t="s">
        <v>442</v>
      </c>
      <c r="D466" s="4">
        <v>4</v>
      </c>
      <c r="E466" s="4" t="s">
        <v>443</v>
      </c>
      <c r="F466" s="4" t="s">
        <v>466</v>
      </c>
      <c r="G466" s="4" t="s">
        <v>431</v>
      </c>
    </row>
    <row r="467" spans="1:7">
      <c r="A467" s="8">
        <v>46121</v>
      </c>
      <c r="B467" s="4">
        <v>2026</v>
      </c>
      <c r="C467" s="4" t="s">
        <v>442</v>
      </c>
      <c r="D467" s="4">
        <v>4</v>
      </c>
      <c r="E467" s="4" t="s">
        <v>443</v>
      </c>
      <c r="F467" s="4" t="s">
        <v>466</v>
      </c>
      <c r="G467" s="4" t="s">
        <v>432</v>
      </c>
    </row>
    <row r="468" spans="1:7">
      <c r="A468" s="8">
        <v>46122</v>
      </c>
      <c r="B468" s="4">
        <v>2026</v>
      </c>
      <c r="C468" s="4" t="s">
        <v>442</v>
      </c>
      <c r="D468" s="4">
        <v>4</v>
      </c>
      <c r="E468" s="4" t="s">
        <v>443</v>
      </c>
      <c r="F468" s="4" t="s">
        <v>466</v>
      </c>
      <c r="G468" s="4" t="s">
        <v>433</v>
      </c>
    </row>
    <row r="469" spans="1:7">
      <c r="A469" s="8">
        <v>46123</v>
      </c>
      <c r="B469" s="4">
        <v>2026</v>
      </c>
      <c r="C469" s="4" t="s">
        <v>442</v>
      </c>
      <c r="D469" s="4">
        <v>4</v>
      </c>
      <c r="E469" s="4" t="s">
        <v>443</v>
      </c>
      <c r="F469" s="4" t="s">
        <v>466</v>
      </c>
      <c r="G469" s="4" t="s">
        <v>434</v>
      </c>
    </row>
    <row r="470" spans="1:7">
      <c r="A470" s="8">
        <v>46124</v>
      </c>
      <c r="B470" s="4">
        <v>2026</v>
      </c>
      <c r="C470" s="4" t="s">
        <v>442</v>
      </c>
      <c r="D470" s="4">
        <v>4</v>
      </c>
      <c r="E470" s="4" t="s">
        <v>443</v>
      </c>
      <c r="F470" s="4" t="s">
        <v>466</v>
      </c>
      <c r="G470" s="4" t="s">
        <v>435</v>
      </c>
    </row>
    <row r="471" spans="1:7">
      <c r="A471" s="8">
        <v>46125</v>
      </c>
      <c r="B471" s="4">
        <v>2026</v>
      </c>
      <c r="C471" s="4" t="s">
        <v>442</v>
      </c>
      <c r="D471" s="4">
        <v>4</v>
      </c>
      <c r="E471" s="4" t="s">
        <v>443</v>
      </c>
      <c r="F471" s="4" t="s">
        <v>466</v>
      </c>
      <c r="G471" s="4" t="s">
        <v>436</v>
      </c>
    </row>
    <row r="472" spans="1:7">
      <c r="A472" s="8">
        <v>46126</v>
      </c>
      <c r="B472" s="4">
        <v>2026</v>
      </c>
      <c r="C472" s="4" t="s">
        <v>442</v>
      </c>
      <c r="D472" s="4">
        <v>4</v>
      </c>
      <c r="E472" s="4" t="s">
        <v>443</v>
      </c>
      <c r="F472" s="4" t="s">
        <v>466</v>
      </c>
      <c r="G472" s="4" t="s">
        <v>437</v>
      </c>
    </row>
    <row r="473" spans="1:7">
      <c r="A473" s="8">
        <v>46127</v>
      </c>
      <c r="B473" s="4">
        <v>2026</v>
      </c>
      <c r="C473" s="4" t="s">
        <v>442</v>
      </c>
      <c r="D473" s="4">
        <v>4</v>
      </c>
      <c r="E473" s="4" t="s">
        <v>443</v>
      </c>
      <c r="F473" s="4" t="s">
        <v>466</v>
      </c>
      <c r="G473" s="4" t="s">
        <v>431</v>
      </c>
    </row>
    <row r="474" spans="1:7">
      <c r="A474" s="8">
        <v>46128</v>
      </c>
      <c r="B474" s="4">
        <v>2026</v>
      </c>
      <c r="C474" s="4" t="s">
        <v>442</v>
      </c>
      <c r="D474" s="4">
        <v>4</v>
      </c>
      <c r="E474" s="4" t="s">
        <v>443</v>
      </c>
      <c r="F474" s="4" t="s">
        <v>466</v>
      </c>
      <c r="G474" s="4" t="s">
        <v>432</v>
      </c>
    </row>
    <row r="475" spans="1:7">
      <c r="A475" s="8">
        <v>46129</v>
      </c>
      <c r="B475" s="4">
        <v>2026</v>
      </c>
      <c r="C475" s="4" t="s">
        <v>442</v>
      </c>
      <c r="D475" s="4">
        <v>4</v>
      </c>
      <c r="E475" s="4" t="s">
        <v>443</v>
      </c>
      <c r="F475" s="4" t="s">
        <v>466</v>
      </c>
      <c r="G475" s="4" t="s">
        <v>433</v>
      </c>
    </row>
    <row r="476" spans="1:7">
      <c r="A476" s="8">
        <v>46130</v>
      </c>
      <c r="B476" s="4">
        <v>2026</v>
      </c>
      <c r="C476" s="4" t="s">
        <v>442</v>
      </c>
      <c r="D476" s="4">
        <v>4</v>
      </c>
      <c r="E476" s="4" t="s">
        <v>443</v>
      </c>
      <c r="F476" s="4" t="s">
        <v>466</v>
      </c>
      <c r="G476" s="4" t="s">
        <v>434</v>
      </c>
    </row>
    <row r="477" spans="1:7">
      <c r="A477" s="8">
        <v>46131</v>
      </c>
      <c r="B477" s="4">
        <v>2026</v>
      </c>
      <c r="C477" s="4" t="s">
        <v>442</v>
      </c>
      <c r="D477" s="4">
        <v>4</v>
      </c>
      <c r="E477" s="4" t="s">
        <v>443</v>
      </c>
      <c r="F477" s="4" t="s">
        <v>466</v>
      </c>
      <c r="G477" s="4" t="s">
        <v>435</v>
      </c>
    </row>
    <row r="478" spans="1:7">
      <c r="A478" s="8">
        <v>46132</v>
      </c>
      <c r="B478" s="4">
        <v>2026</v>
      </c>
      <c r="C478" s="4" t="s">
        <v>442</v>
      </c>
      <c r="D478" s="4">
        <v>4</v>
      </c>
      <c r="E478" s="4" t="s">
        <v>443</v>
      </c>
      <c r="F478" s="4" t="s">
        <v>466</v>
      </c>
      <c r="G478" s="4" t="s">
        <v>436</v>
      </c>
    </row>
    <row r="479" spans="1:7">
      <c r="A479" s="8">
        <v>46133</v>
      </c>
      <c r="B479" s="4">
        <v>2026</v>
      </c>
      <c r="C479" s="4" t="s">
        <v>442</v>
      </c>
      <c r="D479" s="4">
        <v>4</v>
      </c>
      <c r="E479" s="4" t="s">
        <v>443</v>
      </c>
      <c r="F479" s="4" t="s">
        <v>466</v>
      </c>
      <c r="G479" s="4" t="s">
        <v>437</v>
      </c>
    </row>
    <row r="480" spans="1:7">
      <c r="A480" s="8">
        <v>46134</v>
      </c>
      <c r="B480" s="4">
        <v>2026</v>
      </c>
      <c r="C480" s="4" t="s">
        <v>442</v>
      </c>
      <c r="D480" s="4">
        <v>4</v>
      </c>
      <c r="E480" s="4" t="s">
        <v>443</v>
      </c>
      <c r="F480" s="4" t="s">
        <v>466</v>
      </c>
      <c r="G480" s="4" t="s">
        <v>431</v>
      </c>
    </row>
    <row r="481" spans="1:7">
      <c r="A481" s="8">
        <v>46135</v>
      </c>
      <c r="B481" s="4">
        <v>2026</v>
      </c>
      <c r="C481" s="4" t="s">
        <v>442</v>
      </c>
      <c r="D481" s="4">
        <v>4</v>
      </c>
      <c r="E481" s="4" t="s">
        <v>443</v>
      </c>
      <c r="F481" s="4" t="s">
        <v>466</v>
      </c>
      <c r="G481" s="4" t="s">
        <v>432</v>
      </c>
    </row>
    <row r="482" spans="1:7">
      <c r="A482" s="8">
        <v>46136</v>
      </c>
      <c r="B482" s="4">
        <v>2026</v>
      </c>
      <c r="C482" s="4" t="s">
        <v>442</v>
      </c>
      <c r="D482" s="4">
        <v>4</v>
      </c>
      <c r="E482" s="4" t="s">
        <v>443</v>
      </c>
      <c r="F482" s="4" t="s">
        <v>466</v>
      </c>
      <c r="G482" s="4" t="s">
        <v>433</v>
      </c>
    </row>
    <row r="483" spans="1:7">
      <c r="A483" s="8">
        <v>46137</v>
      </c>
      <c r="B483" s="4">
        <v>2026</v>
      </c>
      <c r="C483" s="4" t="s">
        <v>442</v>
      </c>
      <c r="D483" s="4">
        <v>4</v>
      </c>
      <c r="E483" s="4" t="s">
        <v>443</v>
      </c>
      <c r="F483" s="4" t="s">
        <v>466</v>
      </c>
      <c r="G483" s="4" t="s">
        <v>434</v>
      </c>
    </row>
    <row r="484" spans="1:7">
      <c r="A484" s="8">
        <v>46138</v>
      </c>
      <c r="B484" s="4">
        <v>2026</v>
      </c>
      <c r="C484" s="4" t="s">
        <v>442</v>
      </c>
      <c r="D484" s="4">
        <v>4</v>
      </c>
      <c r="E484" s="4" t="s">
        <v>443</v>
      </c>
      <c r="F484" s="4" t="s">
        <v>466</v>
      </c>
      <c r="G484" s="4" t="s">
        <v>435</v>
      </c>
    </row>
    <row r="485" spans="1:7">
      <c r="A485" s="8">
        <v>46139</v>
      </c>
      <c r="B485" s="4">
        <v>2026</v>
      </c>
      <c r="C485" s="4" t="s">
        <v>442</v>
      </c>
      <c r="D485" s="4">
        <v>4</v>
      </c>
      <c r="E485" s="4" t="s">
        <v>443</v>
      </c>
      <c r="F485" s="4" t="s">
        <v>466</v>
      </c>
      <c r="G485" s="4" t="s">
        <v>436</v>
      </c>
    </row>
    <row r="486" spans="1:7">
      <c r="A486" s="8">
        <v>46140</v>
      </c>
      <c r="B486" s="4">
        <v>2026</v>
      </c>
      <c r="C486" s="4" t="s">
        <v>442</v>
      </c>
      <c r="D486" s="4">
        <v>4</v>
      </c>
      <c r="E486" s="4" t="s">
        <v>443</v>
      </c>
      <c r="F486" s="4" t="s">
        <v>466</v>
      </c>
      <c r="G486" s="4" t="s">
        <v>437</v>
      </c>
    </row>
    <row r="487" spans="1:7">
      <c r="A487" s="8">
        <v>46141</v>
      </c>
      <c r="B487" s="4">
        <v>2026</v>
      </c>
      <c r="C487" s="4" t="s">
        <v>442</v>
      </c>
      <c r="D487" s="4">
        <v>4</v>
      </c>
      <c r="E487" s="4" t="s">
        <v>443</v>
      </c>
      <c r="F487" s="4" t="s">
        <v>466</v>
      </c>
      <c r="G487" s="4" t="s">
        <v>431</v>
      </c>
    </row>
    <row r="488" spans="1:7">
      <c r="A488" s="8">
        <v>46142</v>
      </c>
      <c r="B488" s="4">
        <v>2026</v>
      </c>
      <c r="C488" s="4" t="s">
        <v>442</v>
      </c>
      <c r="D488" s="4">
        <v>4</v>
      </c>
      <c r="E488" s="4" t="s">
        <v>443</v>
      </c>
      <c r="F488" s="4" t="s">
        <v>466</v>
      </c>
      <c r="G488" s="4" t="s">
        <v>432</v>
      </c>
    </row>
    <row r="489" spans="1:7">
      <c r="A489" s="8">
        <v>46143</v>
      </c>
      <c r="B489" s="4">
        <v>2026</v>
      </c>
      <c r="C489" s="4" t="s">
        <v>442</v>
      </c>
      <c r="D489" s="4">
        <v>5</v>
      </c>
      <c r="E489" s="4" t="s">
        <v>445</v>
      </c>
      <c r="F489" s="4" t="s">
        <v>467</v>
      </c>
      <c r="G489" s="4" t="s">
        <v>433</v>
      </c>
    </row>
    <row r="490" spans="1:7">
      <c r="A490" s="8">
        <v>46144</v>
      </c>
      <c r="B490" s="4">
        <v>2026</v>
      </c>
      <c r="C490" s="4" t="s">
        <v>442</v>
      </c>
      <c r="D490" s="4">
        <v>5</v>
      </c>
      <c r="E490" s="4" t="s">
        <v>445</v>
      </c>
      <c r="F490" s="4" t="s">
        <v>467</v>
      </c>
      <c r="G490" s="4" t="s">
        <v>434</v>
      </c>
    </row>
    <row r="491" spans="1:7">
      <c r="A491" s="8">
        <v>46145</v>
      </c>
      <c r="B491" s="4">
        <v>2026</v>
      </c>
      <c r="C491" s="4" t="s">
        <v>442</v>
      </c>
      <c r="D491" s="4">
        <v>5</v>
      </c>
      <c r="E491" s="4" t="s">
        <v>445</v>
      </c>
      <c r="F491" s="4" t="s">
        <v>467</v>
      </c>
      <c r="G491" s="4" t="s">
        <v>435</v>
      </c>
    </row>
    <row r="492" spans="1:7">
      <c r="A492" s="8">
        <v>46146</v>
      </c>
      <c r="B492" s="4">
        <v>2026</v>
      </c>
      <c r="C492" s="4" t="s">
        <v>442</v>
      </c>
      <c r="D492" s="4">
        <v>5</v>
      </c>
      <c r="E492" s="4" t="s">
        <v>445</v>
      </c>
      <c r="F492" s="4" t="s">
        <v>467</v>
      </c>
      <c r="G492" s="4" t="s">
        <v>436</v>
      </c>
    </row>
    <row r="493" spans="1:7">
      <c r="A493" s="8">
        <v>46147</v>
      </c>
      <c r="B493" s="4">
        <v>2026</v>
      </c>
      <c r="C493" s="4" t="s">
        <v>442</v>
      </c>
      <c r="D493" s="4">
        <v>5</v>
      </c>
      <c r="E493" s="4" t="s">
        <v>445</v>
      </c>
      <c r="F493" s="4" t="s">
        <v>467</v>
      </c>
      <c r="G493" s="4" t="s">
        <v>437</v>
      </c>
    </row>
    <row r="494" spans="1:7">
      <c r="A494" s="8">
        <v>46148</v>
      </c>
      <c r="B494" s="4">
        <v>2026</v>
      </c>
      <c r="C494" s="4" t="s">
        <v>442</v>
      </c>
      <c r="D494" s="4">
        <v>5</v>
      </c>
      <c r="E494" s="4" t="s">
        <v>445</v>
      </c>
      <c r="F494" s="4" t="s">
        <v>467</v>
      </c>
      <c r="G494" s="4" t="s">
        <v>431</v>
      </c>
    </row>
    <row r="495" spans="1:7">
      <c r="A495" s="8">
        <v>46149</v>
      </c>
      <c r="B495" s="4">
        <v>2026</v>
      </c>
      <c r="C495" s="4" t="s">
        <v>442</v>
      </c>
      <c r="D495" s="4">
        <v>5</v>
      </c>
      <c r="E495" s="4" t="s">
        <v>445</v>
      </c>
      <c r="F495" s="4" t="s">
        <v>467</v>
      </c>
      <c r="G495" s="4" t="s">
        <v>432</v>
      </c>
    </row>
    <row r="496" spans="1:7">
      <c r="A496" s="8">
        <v>46150</v>
      </c>
      <c r="B496" s="4">
        <v>2026</v>
      </c>
      <c r="C496" s="4" t="s">
        <v>442</v>
      </c>
      <c r="D496" s="4">
        <v>5</v>
      </c>
      <c r="E496" s="4" t="s">
        <v>445</v>
      </c>
      <c r="F496" s="4" t="s">
        <v>467</v>
      </c>
      <c r="G496" s="4" t="s">
        <v>433</v>
      </c>
    </row>
    <row r="497" spans="1:7">
      <c r="A497" s="8">
        <v>46151</v>
      </c>
      <c r="B497" s="4">
        <v>2026</v>
      </c>
      <c r="C497" s="4" t="s">
        <v>442</v>
      </c>
      <c r="D497" s="4">
        <v>5</v>
      </c>
      <c r="E497" s="4" t="s">
        <v>445</v>
      </c>
      <c r="F497" s="4" t="s">
        <v>467</v>
      </c>
      <c r="G497" s="4" t="s">
        <v>434</v>
      </c>
    </row>
    <row r="498" spans="1:7">
      <c r="A498" s="8">
        <v>46152</v>
      </c>
      <c r="B498" s="4">
        <v>2026</v>
      </c>
      <c r="C498" s="4" t="s">
        <v>442</v>
      </c>
      <c r="D498" s="4">
        <v>5</v>
      </c>
      <c r="E498" s="4" t="s">
        <v>445</v>
      </c>
      <c r="F498" s="4" t="s">
        <v>467</v>
      </c>
      <c r="G498" s="4" t="s">
        <v>435</v>
      </c>
    </row>
    <row r="499" spans="1:7">
      <c r="A499" s="8">
        <v>46153</v>
      </c>
      <c r="B499" s="4">
        <v>2026</v>
      </c>
      <c r="C499" s="4" t="s">
        <v>442</v>
      </c>
      <c r="D499" s="4">
        <v>5</v>
      </c>
      <c r="E499" s="4" t="s">
        <v>445</v>
      </c>
      <c r="F499" s="4" t="s">
        <v>467</v>
      </c>
      <c r="G499" s="4" t="s">
        <v>436</v>
      </c>
    </row>
    <row r="500" spans="1:7">
      <c r="A500" s="8">
        <v>46154</v>
      </c>
      <c r="B500" s="4">
        <v>2026</v>
      </c>
      <c r="C500" s="4" t="s">
        <v>442</v>
      </c>
      <c r="D500" s="4">
        <v>5</v>
      </c>
      <c r="E500" s="4" t="s">
        <v>445</v>
      </c>
      <c r="F500" s="4" t="s">
        <v>467</v>
      </c>
      <c r="G500" s="4" t="s">
        <v>437</v>
      </c>
    </row>
    <row r="501" spans="1:7">
      <c r="A501" s="8">
        <v>46155</v>
      </c>
      <c r="B501" s="4">
        <v>2026</v>
      </c>
      <c r="C501" s="4" t="s">
        <v>442</v>
      </c>
      <c r="D501" s="4">
        <v>5</v>
      </c>
      <c r="E501" s="4" t="s">
        <v>445</v>
      </c>
      <c r="F501" s="4" t="s">
        <v>467</v>
      </c>
      <c r="G501" s="4" t="s">
        <v>431</v>
      </c>
    </row>
    <row r="502" spans="1:7">
      <c r="A502" s="8">
        <v>46156</v>
      </c>
      <c r="B502" s="4">
        <v>2026</v>
      </c>
      <c r="C502" s="4" t="s">
        <v>442</v>
      </c>
      <c r="D502" s="4">
        <v>5</v>
      </c>
      <c r="E502" s="4" t="s">
        <v>445</v>
      </c>
      <c r="F502" s="4" t="s">
        <v>467</v>
      </c>
      <c r="G502" s="4" t="s">
        <v>432</v>
      </c>
    </row>
    <row r="503" spans="1:7">
      <c r="A503" s="8">
        <v>46157</v>
      </c>
      <c r="B503" s="4">
        <v>2026</v>
      </c>
      <c r="C503" s="4" t="s">
        <v>442</v>
      </c>
      <c r="D503" s="4">
        <v>5</v>
      </c>
      <c r="E503" s="4" t="s">
        <v>445</v>
      </c>
      <c r="F503" s="4" t="s">
        <v>467</v>
      </c>
      <c r="G503" s="4" t="s">
        <v>433</v>
      </c>
    </row>
    <row r="504" spans="1:7">
      <c r="A504" s="8">
        <v>46158</v>
      </c>
      <c r="B504" s="4">
        <v>2026</v>
      </c>
      <c r="C504" s="4" t="s">
        <v>442</v>
      </c>
      <c r="D504" s="4">
        <v>5</v>
      </c>
      <c r="E504" s="4" t="s">
        <v>445</v>
      </c>
      <c r="F504" s="4" t="s">
        <v>467</v>
      </c>
      <c r="G504" s="4" t="s">
        <v>434</v>
      </c>
    </row>
    <row r="505" spans="1:7">
      <c r="A505" s="8">
        <v>46159</v>
      </c>
      <c r="B505" s="4">
        <v>2026</v>
      </c>
      <c r="C505" s="4" t="s">
        <v>442</v>
      </c>
      <c r="D505" s="4">
        <v>5</v>
      </c>
      <c r="E505" s="4" t="s">
        <v>445</v>
      </c>
      <c r="F505" s="4" t="s">
        <v>467</v>
      </c>
      <c r="G505" s="4" t="s">
        <v>435</v>
      </c>
    </row>
    <row r="506" spans="1:7">
      <c r="A506" s="8">
        <v>46160</v>
      </c>
      <c r="B506" s="4">
        <v>2026</v>
      </c>
      <c r="C506" s="4" t="s">
        <v>442</v>
      </c>
      <c r="D506" s="4">
        <v>5</v>
      </c>
      <c r="E506" s="4" t="s">
        <v>445</v>
      </c>
      <c r="F506" s="4" t="s">
        <v>467</v>
      </c>
      <c r="G506" s="4" t="s">
        <v>436</v>
      </c>
    </row>
    <row r="507" spans="1:7">
      <c r="A507" s="8">
        <v>46161</v>
      </c>
      <c r="B507" s="4">
        <v>2026</v>
      </c>
      <c r="C507" s="4" t="s">
        <v>442</v>
      </c>
      <c r="D507" s="4">
        <v>5</v>
      </c>
      <c r="E507" s="4" t="s">
        <v>445</v>
      </c>
      <c r="F507" s="4" t="s">
        <v>467</v>
      </c>
      <c r="G507" s="4" t="s">
        <v>437</v>
      </c>
    </row>
    <row r="508" spans="1:7">
      <c r="A508" s="8">
        <v>46162</v>
      </c>
      <c r="B508" s="4">
        <v>2026</v>
      </c>
      <c r="C508" s="4" t="s">
        <v>442</v>
      </c>
      <c r="D508" s="4">
        <v>5</v>
      </c>
      <c r="E508" s="4" t="s">
        <v>445</v>
      </c>
      <c r="F508" s="4" t="s">
        <v>467</v>
      </c>
      <c r="G508" s="4" t="s">
        <v>431</v>
      </c>
    </row>
    <row r="509" spans="1:7">
      <c r="A509" s="8">
        <v>46163</v>
      </c>
      <c r="B509" s="4">
        <v>2026</v>
      </c>
      <c r="C509" s="4" t="s">
        <v>442</v>
      </c>
      <c r="D509" s="4">
        <v>5</v>
      </c>
      <c r="E509" s="4" t="s">
        <v>445</v>
      </c>
      <c r="F509" s="4" t="s">
        <v>467</v>
      </c>
      <c r="G509" s="4" t="s">
        <v>432</v>
      </c>
    </row>
    <row r="510" spans="1:7">
      <c r="A510" s="8">
        <v>46164</v>
      </c>
      <c r="B510" s="4">
        <v>2026</v>
      </c>
      <c r="C510" s="4" t="s">
        <v>442</v>
      </c>
      <c r="D510" s="4">
        <v>5</v>
      </c>
      <c r="E510" s="4" t="s">
        <v>445</v>
      </c>
      <c r="F510" s="4" t="s">
        <v>467</v>
      </c>
      <c r="G510" s="4" t="s">
        <v>433</v>
      </c>
    </row>
    <row r="511" spans="1:7">
      <c r="A511" s="8">
        <v>46165</v>
      </c>
      <c r="B511" s="4">
        <v>2026</v>
      </c>
      <c r="C511" s="4" t="s">
        <v>442</v>
      </c>
      <c r="D511" s="4">
        <v>5</v>
      </c>
      <c r="E511" s="4" t="s">
        <v>445</v>
      </c>
      <c r="F511" s="4" t="s">
        <v>467</v>
      </c>
      <c r="G511" s="4" t="s">
        <v>434</v>
      </c>
    </row>
    <row r="512" spans="1:7">
      <c r="A512" s="8">
        <v>46166</v>
      </c>
      <c r="B512" s="4">
        <v>2026</v>
      </c>
      <c r="C512" s="4" t="s">
        <v>442</v>
      </c>
      <c r="D512" s="4">
        <v>5</v>
      </c>
      <c r="E512" s="4" t="s">
        <v>445</v>
      </c>
      <c r="F512" s="4" t="s">
        <v>467</v>
      </c>
      <c r="G512" s="4" t="s">
        <v>435</v>
      </c>
    </row>
    <row r="513" spans="1:7">
      <c r="A513" s="8">
        <v>46167</v>
      </c>
      <c r="B513" s="4">
        <v>2026</v>
      </c>
      <c r="C513" s="4" t="s">
        <v>442</v>
      </c>
      <c r="D513" s="4">
        <v>5</v>
      </c>
      <c r="E513" s="4" t="s">
        <v>445</v>
      </c>
      <c r="F513" s="4" t="s">
        <v>467</v>
      </c>
      <c r="G513" s="4" t="s">
        <v>436</v>
      </c>
    </row>
    <row r="514" spans="1:7">
      <c r="A514" s="8">
        <v>46168</v>
      </c>
      <c r="B514" s="4">
        <v>2026</v>
      </c>
      <c r="C514" s="4" t="s">
        <v>442</v>
      </c>
      <c r="D514" s="4">
        <v>5</v>
      </c>
      <c r="E514" s="4" t="s">
        <v>445</v>
      </c>
      <c r="F514" s="4" t="s">
        <v>467</v>
      </c>
      <c r="G514" s="4" t="s">
        <v>437</v>
      </c>
    </row>
    <row r="515" spans="1:7">
      <c r="A515" s="8">
        <v>46169</v>
      </c>
      <c r="B515" s="4">
        <v>2026</v>
      </c>
      <c r="C515" s="4" t="s">
        <v>442</v>
      </c>
      <c r="D515" s="4">
        <v>5</v>
      </c>
      <c r="E515" s="4" t="s">
        <v>445</v>
      </c>
      <c r="F515" s="4" t="s">
        <v>467</v>
      </c>
      <c r="G515" s="4" t="s">
        <v>431</v>
      </c>
    </row>
    <row r="516" spans="1:7">
      <c r="A516" s="8">
        <v>46170</v>
      </c>
      <c r="B516" s="4">
        <v>2026</v>
      </c>
      <c r="C516" s="4" t="s">
        <v>442</v>
      </c>
      <c r="D516" s="4">
        <v>5</v>
      </c>
      <c r="E516" s="4" t="s">
        <v>445</v>
      </c>
      <c r="F516" s="4" t="s">
        <v>467</v>
      </c>
      <c r="G516" s="4" t="s">
        <v>432</v>
      </c>
    </row>
    <row r="517" spans="1:7">
      <c r="A517" s="8">
        <v>46171</v>
      </c>
      <c r="B517" s="4">
        <v>2026</v>
      </c>
      <c r="C517" s="4" t="s">
        <v>442</v>
      </c>
      <c r="D517" s="4">
        <v>5</v>
      </c>
      <c r="E517" s="4" t="s">
        <v>445</v>
      </c>
      <c r="F517" s="4" t="s">
        <v>467</v>
      </c>
      <c r="G517" s="4" t="s">
        <v>433</v>
      </c>
    </row>
    <row r="518" spans="1:7">
      <c r="A518" s="8">
        <v>46172</v>
      </c>
      <c r="B518" s="4">
        <v>2026</v>
      </c>
      <c r="C518" s="4" t="s">
        <v>442</v>
      </c>
      <c r="D518" s="4">
        <v>5</v>
      </c>
      <c r="E518" s="4" t="s">
        <v>445</v>
      </c>
      <c r="F518" s="4" t="s">
        <v>467</v>
      </c>
      <c r="G518" s="4" t="s">
        <v>434</v>
      </c>
    </row>
    <row r="519" spans="1:7">
      <c r="A519" s="8">
        <v>46173</v>
      </c>
      <c r="B519" s="4">
        <v>2026</v>
      </c>
      <c r="C519" s="4" t="s">
        <v>442</v>
      </c>
      <c r="D519" s="4">
        <v>5</v>
      </c>
      <c r="E519" s="4" t="s">
        <v>445</v>
      </c>
      <c r="F519" s="4" t="s">
        <v>467</v>
      </c>
      <c r="G519" s="4" t="s">
        <v>435</v>
      </c>
    </row>
    <row r="520" spans="1:7">
      <c r="A520" s="8">
        <v>46174</v>
      </c>
      <c r="B520" s="4">
        <v>2026</v>
      </c>
      <c r="C520" s="4" t="s">
        <v>442</v>
      </c>
      <c r="D520" s="4">
        <v>6</v>
      </c>
      <c r="E520" s="4" t="s">
        <v>447</v>
      </c>
      <c r="F520" s="4" t="s">
        <v>468</v>
      </c>
      <c r="G520" s="4" t="s">
        <v>436</v>
      </c>
    </row>
    <row r="521" spans="1:7">
      <c r="A521" s="8">
        <v>46175</v>
      </c>
      <c r="B521" s="4">
        <v>2026</v>
      </c>
      <c r="C521" s="4" t="s">
        <v>442</v>
      </c>
      <c r="D521" s="4">
        <v>6</v>
      </c>
      <c r="E521" s="4" t="s">
        <v>447</v>
      </c>
      <c r="F521" s="4" t="s">
        <v>468</v>
      </c>
      <c r="G521" s="4" t="s">
        <v>437</v>
      </c>
    </row>
    <row r="522" spans="1:7">
      <c r="A522" s="8">
        <v>46176</v>
      </c>
      <c r="B522" s="4">
        <v>2026</v>
      </c>
      <c r="C522" s="4" t="s">
        <v>442</v>
      </c>
      <c r="D522" s="4">
        <v>6</v>
      </c>
      <c r="E522" s="4" t="s">
        <v>447</v>
      </c>
      <c r="F522" s="4" t="s">
        <v>468</v>
      </c>
      <c r="G522" s="4" t="s">
        <v>431</v>
      </c>
    </row>
    <row r="523" spans="1:7">
      <c r="A523" s="8">
        <v>46177</v>
      </c>
      <c r="B523" s="4">
        <v>2026</v>
      </c>
      <c r="C523" s="4" t="s">
        <v>442</v>
      </c>
      <c r="D523" s="4">
        <v>6</v>
      </c>
      <c r="E523" s="4" t="s">
        <v>447</v>
      </c>
      <c r="F523" s="4" t="s">
        <v>468</v>
      </c>
      <c r="G523" s="4" t="s">
        <v>432</v>
      </c>
    </row>
    <row r="524" spans="1:7">
      <c r="A524" s="8">
        <v>46178</v>
      </c>
      <c r="B524" s="4">
        <v>2026</v>
      </c>
      <c r="C524" s="4" t="s">
        <v>442</v>
      </c>
      <c r="D524" s="4">
        <v>6</v>
      </c>
      <c r="E524" s="4" t="s">
        <v>447</v>
      </c>
      <c r="F524" s="4" t="s">
        <v>468</v>
      </c>
      <c r="G524" s="4" t="s">
        <v>433</v>
      </c>
    </row>
    <row r="525" spans="1:7">
      <c r="A525" s="8">
        <v>46179</v>
      </c>
      <c r="B525" s="4">
        <v>2026</v>
      </c>
      <c r="C525" s="4" t="s">
        <v>442</v>
      </c>
      <c r="D525" s="4">
        <v>6</v>
      </c>
      <c r="E525" s="4" t="s">
        <v>447</v>
      </c>
      <c r="F525" s="4" t="s">
        <v>468</v>
      </c>
      <c r="G525" s="4" t="s">
        <v>434</v>
      </c>
    </row>
    <row r="526" spans="1:7">
      <c r="A526" s="8">
        <v>46180</v>
      </c>
      <c r="B526" s="4">
        <v>2026</v>
      </c>
      <c r="C526" s="4" t="s">
        <v>442</v>
      </c>
      <c r="D526" s="4">
        <v>6</v>
      </c>
      <c r="E526" s="4" t="s">
        <v>447</v>
      </c>
      <c r="F526" s="4" t="s">
        <v>468</v>
      </c>
      <c r="G526" s="4" t="s">
        <v>435</v>
      </c>
    </row>
    <row r="527" spans="1:7">
      <c r="A527" s="8">
        <v>46181</v>
      </c>
      <c r="B527" s="4">
        <v>2026</v>
      </c>
      <c r="C527" s="4" t="s">
        <v>442</v>
      </c>
      <c r="D527" s="4">
        <v>6</v>
      </c>
      <c r="E527" s="4" t="s">
        <v>447</v>
      </c>
      <c r="F527" s="4" t="s">
        <v>468</v>
      </c>
      <c r="G527" s="4" t="s">
        <v>436</v>
      </c>
    </row>
    <row r="528" spans="1:7">
      <c r="A528" s="8">
        <v>46182</v>
      </c>
      <c r="B528" s="4">
        <v>2026</v>
      </c>
      <c r="C528" s="4" t="s">
        <v>442</v>
      </c>
      <c r="D528" s="4">
        <v>6</v>
      </c>
      <c r="E528" s="4" t="s">
        <v>447</v>
      </c>
      <c r="F528" s="4" t="s">
        <v>468</v>
      </c>
      <c r="G528" s="4" t="s">
        <v>437</v>
      </c>
    </row>
    <row r="529" spans="1:7">
      <c r="A529" s="8">
        <v>46183</v>
      </c>
      <c r="B529" s="4">
        <v>2026</v>
      </c>
      <c r="C529" s="4" t="s">
        <v>442</v>
      </c>
      <c r="D529" s="4">
        <v>6</v>
      </c>
      <c r="E529" s="4" t="s">
        <v>447</v>
      </c>
      <c r="F529" s="4" t="s">
        <v>468</v>
      </c>
      <c r="G529" s="4" t="s">
        <v>431</v>
      </c>
    </row>
    <row r="530" spans="1:7">
      <c r="A530" s="8">
        <v>46184</v>
      </c>
      <c r="B530" s="4">
        <v>2026</v>
      </c>
      <c r="C530" s="4" t="s">
        <v>442</v>
      </c>
      <c r="D530" s="4">
        <v>6</v>
      </c>
      <c r="E530" s="4" t="s">
        <v>447</v>
      </c>
      <c r="F530" s="4" t="s">
        <v>468</v>
      </c>
      <c r="G530" s="4" t="s">
        <v>432</v>
      </c>
    </row>
    <row r="531" spans="1:7">
      <c r="A531" s="8">
        <v>46185</v>
      </c>
      <c r="B531" s="4">
        <v>2026</v>
      </c>
      <c r="C531" s="4" t="s">
        <v>442</v>
      </c>
      <c r="D531" s="4">
        <v>6</v>
      </c>
      <c r="E531" s="4" t="s">
        <v>447</v>
      </c>
      <c r="F531" s="4" t="s">
        <v>468</v>
      </c>
      <c r="G531" s="4" t="s">
        <v>433</v>
      </c>
    </row>
    <row r="532" spans="1:7">
      <c r="A532" s="8">
        <v>46186</v>
      </c>
      <c r="B532" s="4">
        <v>2026</v>
      </c>
      <c r="C532" s="4" t="s">
        <v>442</v>
      </c>
      <c r="D532" s="4">
        <v>6</v>
      </c>
      <c r="E532" s="4" t="s">
        <v>447</v>
      </c>
      <c r="F532" s="4" t="s">
        <v>468</v>
      </c>
      <c r="G532" s="4" t="s">
        <v>434</v>
      </c>
    </row>
    <row r="533" spans="1:7">
      <c r="A533" s="8">
        <v>46187</v>
      </c>
      <c r="B533" s="4">
        <v>2026</v>
      </c>
      <c r="C533" s="4" t="s">
        <v>442</v>
      </c>
      <c r="D533" s="4">
        <v>6</v>
      </c>
      <c r="E533" s="4" t="s">
        <v>447</v>
      </c>
      <c r="F533" s="4" t="s">
        <v>468</v>
      </c>
      <c r="G533" s="4" t="s">
        <v>435</v>
      </c>
    </row>
    <row r="534" spans="1:7">
      <c r="A534" s="8">
        <v>46188</v>
      </c>
      <c r="B534" s="4">
        <v>2026</v>
      </c>
      <c r="C534" s="4" t="s">
        <v>442</v>
      </c>
      <c r="D534" s="4">
        <v>6</v>
      </c>
      <c r="E534" s="4" t="s">
        <v>447</v>
      </c>
      <c r="F534" s="4" t="s">
        <v>468</v>
      </c>
      <c r="G534" s="4" t="s">
        <v>436</v>
      </c>
    </row>
    <row r="535" spans="1:7">
      <c r="A535" s="8">
        <v>46189</v>
      </c>
      <c r="B535" s="4">
        <v>2026</v>
      </c>
      <c r="C535" s="4" t="s">
        <v>442</v>
      </c>
      <c r="D535" s="4">
        <v>6</v>
      </c>
      <c r="E535" s="4" t="s">
        <v>447</v>
      </c>
      <c r="F535" s="4" t="s">
        <v>468</v>
      </c>
      <c r="G535" s="4" t="s">
        <v>437</v>
      </c>
    </row>
    <row r="536" spans="1:7">
      <c r="A536" s="8">
        <v>46190</v>
      </c>
      <c r="B536" s="4">
        <v>2026</v>
      </c>
      <c r="C536" s="4" t="s">
        <v>442</v>
      </c>
      <c r="D536" s="4">
        <v>6</v>
      </c>
      <c r="E536" s="4" t="s">
        <v>447</v>
      </c>
      <c r="F536" s="4" t="s">
        <v>468</v>
      </c>
      <c r="G536" s="4" t="s">
        <v>431</v>
      </c>
    </row>
    <row r="537" spans="1:7">
      <c r="A537" s="8">
        <v>46191</v>
      </c>
      <c r="B537" s="4">
        <v>2026</v>
      </c>
      <c r="C537" s="4" t="s">
        <v>442</v>
      </c>
      <c r="D537" s="4">
        <v>6</v>
      </c>
      <c r="E537" s="4" t="s">
        <v>447</v>
      </c>
      <c r="F537" s="4" t="s">
        <v>468</v>
      </c>
      <c r="G537" s="4" t="s">
        <v>432</v>
      </c>
    </row>
    <row r="538" spans="1:7">
      <c r="A538" s="8">
        <v>46192</v>
      </c>
      <c r="B538" s="4">
        <v>2026</v>
      </c>
      <c r="C538" s="4" t="s">
        <v>442</v>
      </c>
      <c r="D538" s="4">
        <v>6</v>
      </c>
      <c r="E538" s="4" t="s">
        <v>447</v>
      </c>
      <c r="F538" s="4" t="s">
        <v>468</v>
      </c>
      <c r="G538" s="4" t="s">
        <v>433</v>
      </c>
    </row>
    <row r="539" spans="1:7">
      <c r="A539" s="8">
        <v>46193</v>
      </c>
      <c r="B539" s="4">
        <v>2026</v>
      </c>
      <c r="C539" s="4" t="s">
        <v>442</v>
      </c>
      <c r="D539" s="4">
        <v>6</v>
      </c>
      <c r="E539" s="4" t="s">
        <v>447</v>
      </c>
      <c r="F539" s="4" t="s">
        <v>468</v>
      </c>
      <c r="G539" s="4" t="s">
        <v>434</v>
      </c>
    </row>
    <row r="540" spans="1:7">
      <c r="A540" s="8">
        <v>46194</v>
      </c>
      <c r="B540" s="4">
        <v>2026</v>
      </c>
      <c r="C540" s="4" t="s">
        <v>442</v>
      </c>
      <c r="D540" s="4">
        <v>6</v>
      </c>
      <c r="E540" s="4" t="s">
        <v>447</v>
      </c>
      <c r="F540" s="4" t="s">
        <v>468</v>
      </c>
      <c r="G540" s="4" t="s">
        <v>435</v>
      </c>
    </row>
    <row r="541" spans="1:7">
      <c r="A541" s="8">
        <v>46195</v>
      </c>
      <c r="B541" s="4">
        <v>2026</v>
      </c>
      <c r="C541" s="4" t="s">
        <v>442</v>
      </c>
      <c r="D541" s="4">
        <v>6</v>
      </c>
      <c r="E541" s="4" t="s">
        <v>447</v>
      </c>
      <c r="F541" s="4" t="s">
        <v>468</v>
      </c>
      <c r="G541" s="4" t="s">
        <v>436</v>
      </c>
    </row>
    <row r="542" spans="1:7">
      <c r="A542" s="8">
        <v>46196</v>
      </c>
      <c r="B542" s="4">
        <v>2026</v>
      </c>
      <c r="C542" s="4" t="s">
        <v>442</v>
      </c>
      <c r="D542" s="4">
        <v>6</v>
      </c>
      <c r="E542" s="4" t="s">
        <v>447</v>
      </c>
      <c r="F542" s="4" t="s">
        <v>468</v>
      </c>
      <c r="G542" s="4" t="s">
        <v>437</v>
      </c>
    </row>
    <row r="543" spans="1:7">
      <c r="A543" s="8">
        <v>46197</v>
      </c>
      <c r="B543" s="4">
        <v>2026</v>
      </c>
      <c r="C543" s="4" t="s">
        <v>442</v>
      </c>
      <c r="D543" s="4">
        <v>6</v>
      </c>
      <c r="E543" s="4" t="s">
        <v>447</v>
      </c>
      <c r="F543" s="4" t="s">
        <v>468</v>
      </c>
      <c r="G543" s="4" t="s">
        <v>431</v>
      </c>
    </row>
    <row r="544" spans="1:7">
      <c r="A544" s="8">
        <v>46198</v>
      </c>
      <c r="B544" s="4">
        <v>2026</v>
      </c>
      <c r="C544" s="4" t="s">
        <v>442</v>
      </c>
      <c r="D544" s="4">
        <v>6</v>
      </c>
      <c r="E544" s="4" t="s">
        <v>447</v>
      </c>
      <c r="F544" s="4" t="s">
        <v>468</v>
      </c>
      <c r="G544" s="4" t="s">
        <v>432</v>
      </c>
    </row>
    <row r="545" spans="1:7">
      <c r="A545" s="8">
        <v>46199</v>
      </c>
      <c r="B545" s="4">
        <v>2026</v>
      </c>
      <c r="C545" s="4" t="s">
        <v>442</v>
      </c>
      <c r="D545" s="4">
        <v>6</v>
      </c>
      <c r="E545" s="4" t="s">
        <v>447</v>
      </c>
      <c r="F545" s="4" t="s">
        <v>468</v>
      </c>
      <c r="G545" s="4" t="s">
        <v>433</v>
      </c>
    </row>
    <row r="546" spans="1:7">
      <c r="A546" s="8">
        <v>46200</v>
      </c>
      <c r="B546" s="4">
        <v>2026</v>
      </c>
      <c r="C546" s="4" t="s">
        <v>442</v>
      </c>
      <c r="D546" s="4">
        <v>6</v>
      </c>
      <c r="E546" s="4" t="s">
        <v>447</v>
      </c>
      <c r="F546" s="4" t="s">
        <v>468</v>
      </c>
      <c r="G546" s="4" t="s">
        <v>434</v>
      </c>
    </row>
    <row r="547" spans="1:7">
      <c r="A547" s="8">
        <v>46201</v>
      </c>
      <c r="B547" s="4">
        <v>2026</v>
      </c>
      <c r="C547" s="4" t="s">
        <v>442</v>
      </c>
      <c r="D547" s="4">
        <v>6</v>
      </c>
      <c r="E547" s="4" t="s">
        <v>447</v>
      </c>
      <c r="F547" s="4" t="s">
        <v>468</v>
      </c>
      <c r="G547" s="4" t="s">
        <v>435</v>
      </c>
    </row>
    <row r="548" spans="1:7">
      <c r="A548" s="8">
        <v>46202</v>
      </c>
      <c r="B548" s="4">
        <v>2026</v>
      </c>
      <c r="C548" s="4" t="s">
        <v>442</v>
      </c>
      <c r="D548" s="4">
        <v>6</v>
      </c>
      <c r="E548" s="4" t="s">
        <v>447</v>
      </c>
      <c r="F548" s="4" t="s">
        <v>468</v>
      </c>
      <c r="G548" s="4" t="s">
        <v>436</v>
      </c>
    </row>
    <row r="549" spans="1:7">
      <c r="A549" s="8">
        <v>46203</v>
      </c>
      <c r="B549" s="4">
        <v>2026</v>
      </c>
      <c r="C549" s="4" t="s">
        <v>442</v>
      </c>
      <c r="D549" s="4">
        <v>6</v>
      </c>
      <c r="E549" s="4" t="s">
        <v>447</v>
      </c>
      <c r="F549" s="4" t="s">
        <v>468</v>
      </c>
      <c r="G549" s="4" t="s">
        <v>437</v>
      </c>
    </row>
    <row r="550" spans="1:7">
      <c r="A550" s="8">
        <v>46204</v>
      </c>
      <c r="B550" s="4">
        <v>2026</v>
      </c>
      <c r="C550" s="4" t="s">
        <v>449</v>
      </c>
      <c r="D550" s="4">
        <v>7</v>
      </c>
      <c r="E550" s="4" t="s">
        <v>450</v>
      </c>
      <c r="F550" s="4" t="s">
        <v>469</v>
      </c>
      <c r="G550" s="4" t="s">
        <v>431</v>
      </c>
    </row>
    <row r="551" spans="1:7">
      <c r="A551" s="8">
        <v>46205</v>
      </c>
      <c r="B551" s="4">
        <v>2026</v>
      </c>
      <c r="C551" s="4" t="s">
        <v>449</v>
      </c>
      <c r="D551" s="4">
        <v>7</v>
      </c>
      <c r="E551" s="4" t="s">
        <v>450</v>
      </c>
      <c r="F551" s="4" t="s">
        <v>469</v>
      </c>
      <c r="G551" s="4" t="s">
        <v>432</v>
      </c>
    </row>
    <row r="552" spans="1:7">
      <c r="A552" s="8">
        <v>46206</v>
      </c>
      <c r="B552" s="4">
        <v>2026</v>
      </c>
      <c r="C552" s="4" t="s">
        <v>449</v>
      </c>
      <c r="D552" s="4">
        <v>7</v>
      </c>
      <c r="E552" s="4" t="s">
        <v>450</v>
      </c>
      <c r="F552" s="4" t="s">
        <v>469</v>
      </c>
      <c r="G552" s="4" t="s">
        <v>433</v>
      </c>
    </row>
    <row r="553" spans="1:7">
      <c r="A553" s="8">
        <v>46207</v>
      </c>
      <c r="B553" s="4">
        <v>2026</v>
      </c>
      <c r="C553" s="4" t="s">
        <v>449</v>
      </c>
      <c r="D553" s="4">
        <v>7</v>
      </c>
      <c r="E553" s="4" t="s">
        <v>450</v>
      </c>
      <c r="F553" s="4" t="s">
        <v>469</v>
      </c>
      <c r="G553" s="4" t="s">
        <v>434</v>
      </c>
    </row>
    <row r="554" spans="1:7">
      <c r="A554" s="8">
        <v>46208</v>
      </c>
      <c r="B554" s="4">
        <v>2026</v>
      </c>
      <c r="C554" s="4" t="s">
        <v>449</v>
      </c>
      <c r="D554" s="4">
        <v>7</v>
      </c>
      <c r="E554" s="4" t="s">
        <v>450</v>
      </c>
      <c r="F554" s="4" t="s">
        <v>469</v>
      </c>
      <c r="G554" s="4" t="s">
        <v>435</v>
      </c>
    </row>
    <row r="555" spans="1:7">
      <c r="A555" s="8">
        <v>46209</v>
      </c>
      <c r="B555" s="4">
        <v>2026</v>
      </c>
      <c r="C555" s="4" t="s">
        <v>449</v>
      </c>
      <c r="D555" s="4">
        <v>7</v>
      </c>
      <c r="E555" s="4" t="s">
        <v>450</v>
      </c>
      <c r="F555" s="4" t="s">
        <v>469</v>
      </c>
      <c r="G555" s="4" t="s">
        <v>436</v>
      </c>
    </row>
    <row r="556" spans="1:7">
      <c r="A556" s="8">
        <v>46210</v>
      </c>
      <c r="B556" s="4">
        <v>2026</v>
      </c>
      <c r="C556" s="4" t="s">
        <v>449</v>
      </c>
      <c r="D556" s="4">
        <v>7</v>
      </c>
      <c r="E556" s="4" t="s">
        <v>450</v>
      </c>
      <c r="F556" s="4" t="s">
        <v>469</v>
      </c>
      <c r="G556" s="4" t="s">
        <v>437</v>
      </c>
    </row>
    <row r="557" spans="1:7">
      <c r="A557" s="8">
        <v>46211</v>
      </c>
      <c r="B557" s="4">
        <v>2026</v>
      </c>
      <c r="C557" s="4" t="s">
        <v>449</v>
      </c>
      <c r="D557" s="4">
        <v>7</v>
      </c>
      <c r="E557" s="4" t="s">
        <v>450</v>
      </c>
      <c r="F557" s="4" t="s">
        <v>469</v>
      </c>
      <c r="G557" s="4" t="s">
        <v>431</v>
      </c>
    </row>
    <row r="558" spans="1:7">
      <c r="A558" s="8">
        <v>46212</v>
      </c>
      <c r="B558" s="4">
        <v>2026</v>
      </c>
      <c r="C558" s="4" t="s">
        <v>449</v>
      </c>
      <c r="D558" s="4">
        <v>7</v>
      </c>
      <c r="E558" s="4" t="s">
        <v>450</v>
      </c>
      <c r="F558" s="4" t="s">
        <v>469</v>
      </c>
      <c r="G558" s="4" t="s">
        <v>432</v>
      </c>
    </row>
    <row r="559" spans="1:7">
      <c r="A559" s="8">
        <v>46213</v>
      </c>
      <c r="B559" s="4">
        <v>2026</v>
      </c>
      <c r="C559" s="4" t="s">
        <v>449</v>
      </c>
      <c r="D559" s="4">
        <v>7</v>
      </c>
      <c r="E559" s="4" t="s">
        <v>450</v>
      </c>
      <c r="F559" s="4" t="s">
        <v>469</v>
      </c>
      <c r="G559" s="4" t="s">
        <v>433</v>
      </c>
    </row>
    <row r="560" spans="1:7">
      <c r="A560" s="8">
        <v>46214</v>
      </c>
      <c r="B560" s="4">
        <v>2026</v>
      </c>
      <c r="C560" s="4" t="s">
        <v>449</v>
      </c>
      <c r="D560" s="4">
        <v>7</v>
      </c>
      <c r="E560" s="4" t="s">
        <v>450</v>
      </c>
      <c r="F560" s="4" t="s">
        <v>469</v>
      </c>
      <c r="G560" s="4" t="s">
        <v>434</v>
      </c>
    </row>
    <row r="561" spans="1:7">
      <c r="A561" s="8">
        <v>46215</v>
      </c>
      <c r="B561" s="4">
        <v>2026</v>
      </c>
      <c r="C561" s="4" t="s">
        <v>449</v>
      </c>
      <c r="D561" s="4">
        <v>7</v>
      </c>
      <c r="E561" s="4" t="s">
        <v>450</v>
      </c>
      <c r="F561" s="4" t="s">
        <v>469</v>
      </c>
      <c r="G561" s="4" t="s">
        <v>435</v>
      </c>
    </row>
    <row r="562" spans="1:7">
      <c r="A562" s="8">
        <v>46216</v>
      </c>
      <c r="B562" s="4">
        <v>2026</v>
      </c>
      <c r="C562" s="4" t="s">
        <v>449</v>
      </c>
      <c r="D562" s="4">
        <v>7</v>
      </c>
      <c r="E562" s="4" t="s">
        <v>450</v>
      </c>
      <c r="F562" s="4" t="s">
        <v>469</v>
      </c>
      <c r="G562" s="4" t="s">
        <v>436</v>
      </c>
    </row>
    <row r="563" spans="1:7">
      <c r="A563" s="8">
        <v>46217</v>
      </c>
      <c r="B563" s="4">
        <v>2026</v>
      </c>
      <c r="C563" s="4" t="s">
        <v>449</v>
      </c>
      <c r="D563" s="4">
        <v>7</v>
      </c>
      <c r="E563" s="4" t="s">
        <v>450</v>
      </c>
      <c r="F563" s="4" t="s">
        <v>469</v>
      </c>
      <c r="G563" s="4" t="s">
        <v>437</v>
      </c>
    </row>
    <row r="564" spans="1:7">
      <c r="A564" s="8">
        <v>46218</v>
      </c>
      <c r="B564" s="4">
        <v>2026</v>
      </c>
      <c r="C564" s="4" t="s">
        <v>449</v>
      </c>
      <c r="D564" s="4">
        <v>7</v>
      </c>
      <c r="E564" s="4" t="s">
        <v>450</v>
      </c>
      <c r="F564" s="4" t="s">
        <v>469</v>
      </c>
      <c r="G564" s="4" t="s">
        <v>431</v>
      </c>
    </row>
    <row r="565" spans="1:7">
      <c r="A565" s="8">
        <v>46219</v>
      </c>
      <c r="B565" s="4">
        <v>2026</v>
      </c>
      <c r="C565" s="4" t="s">
        <v>449</v>
      </c>
      <c r="D565" s="4">
        <v>7</v>
      </c>
      <c r="E565" s="4" t="s">
        <v>450</v>
      </c>
      <c r="F565" s="4" t="s">
        <v>469</v>
      </c>
      <c r="G565" s="4" t="s">
        <v>432</v>
      </c>
    </row>
    <row r="566" spans="1:7">
      <c r="A566" s="8">
        <v>46220</v>
      </c>
      <c r="B566" s="4">
        <v>2026</v>
      </c>
      <c r="C566" s="4" t="s">
        <v>449</v>
      </c>
      <c r="D566" s="4">
        <v>7</v>
      </c>
      <c r="E566" s="4" t="s">
        <v>450</v>
      </c>
      <c r="F566" s="4" t="s">
        <v>469</v>
      </c>
      <c r="G566" s="4" t="s">
        <v>433</v>
      </c>
    </row>
    <row r="567" spans="1:7">
      <c r="A567" s="8">
        <v>46221</v>
      </c>
      <c r="B567" s="4">
        <v>2026</v>
      </c>
      <c r="C567" s="4" t="s">
        <v>449</v>
      </c>
      <c r="D567" s="4">
        <v>7</v>
      </c>
      <c r="E567" s="4" t="s">
        <v>450</v>
      </c>
      <c r="F567" s="4" t="s">
        <v>469</v>
      </c>
      <c r="G567" s="4" t="s">
        <v>434</v>
      </c>
    </row>
    <row r="568" spans="1:7">
      <c r="A568" s="8">
        <v>46222</v>
      </c>
      <c r="B568" s="4">
        <v>2026</v>
      </c>
      <c r="C568" s="4" t="s">
        <v>449</v>
      </c>
      <c r="D568" s="4">
        <v>7</v>
      </c>
      <c r="E568" s="4" t="s">
        <v>450</v>
      </c>
      <c r="F568" s="4" t="s">
        <v>469</v>
      </c>
      <c r="G568" s="4" t="s">
        <v>435</v>
      </c>
    </row>
    <row r="569" spans="1:7">
      <c r="A569" s="8">
        <v>46223</v>
      </c>
      <c r="B569" s="4">
        <v>2026</v>
      </c>
      <c r="C569" s="4" t="s">
        <v>449</v>
      </c>
      <c r="D569" s="4">
        <v>7</v>
      </c>
      <c r="E569" s="4" t="s">
        <v>450</v>
      </c>
      <c r="F569" s="4" t="s">
        <v>469</v>
      </c>
      <c r="G569" s="4" t="s">
        <v>436</v>
      </c>
    </row>
    <row r="570" spans="1:7">
      <c r="A570" s="8">
        <v>46224</v>
      </c>
      <c r="B570" s="4">
        <v>2026</v>
      </c>
      <c r="C570" s="4" t="s">
        <v>449</v>
      </c>
      <c r="D570" s="4">
        <v>7</v>
      </c>
      <c r="E570" s="4" t="s">
        <v>450</v>
      </c>
      <c r="F570" s="4" t="s">
        <v>469</v>
      </c>
      <c r="G570" s="4" t="s">
        <v>437</v>
      </c>
    </row>
    <row r="571" spans="1:7">
      <c r="A571" s="8">
        <v>46225</v>
      </c>
      <c r="B571" s="4">
        <v>2026</v>
      </c>
      <c r="C571" s="4" t="s">
        <v>449</v>
      </c>
      <c r="D571" s="4">
        <v>7</v>
      </c>
      <c r="E571" s="4" t="s">
        <v>450</v>
      </c>
      <c r="F571" s="4" t="s">
        <v>469</v>
      </c>
      <c r="G571" s="4" t="s">
        <v>431</v>
      </c>
    </row>
    <row r="572" spans="1:7">
      <c r="A572" s="8">
        <v>46226</v>
      </c>
      <c r="B572" s="4">
        <v>2026</v>
      </c>
      <c r="C572" s="4" t="s">
        <v>449</v>
      </c>
      <c r="D572" s="4">
        <v>7</v>
      </c>
      <c r="E572" s="4" t="s">
        <v>450</v>
      </c>
      <c r="F572" s="4" t="s">
        <v>469</v>
      </c>
      <c r="G572" s="4" t="s">
        <v>432</v>
      </c>
    </row>
    <row r="573" spans="1:7">
      <c r="A573" s="8">
        <v>46227</v>
      </c>
      <c r="B573" s="4">
        <v>2026</v>
      </c>
      <c r="C573" s="4" t="s">
        <v>449</v>
      </c>
      <c r="D573" s="4">
        <v>7</v>
      </c>
      <c r="E573" s="4" t="s">
        <v>450</v>
      </c>
      <c r="F573" s="4" t="s">
        <v>469</v>
      </c>
      <c r="G573" s="4" t="s">
        <v>433</v>
      </c>
    </row>
    <row r="574" spans="1:7">
      <c r="A574" s="8">
        <v>46228</v>
      </c>
      <c r="B574" s="4">
        <v>2026</v>
      </c>
      <c r="C574" s="4" t="s">
        <v>449</v>
      </c>
      <c r="D574" s="4">
        <v>7</v>
      </c>
      <c r="E574" s="4" t="s">
        <v>450</v>
      </c>
      <c r="F574" s="4" t="s">
        <v>469</v>
      </c>
      <c r="G574" s="4" t="s">
        <v>434</v>
      </c>
    </row>
    <row r="575" spans="1:7">
      <c r="A575" s="8">
        <v>46229</v>
      </c>
      <c r="B575" s="4">
        <v>2026</v>
      </c>
      <c r="C575" s="4" t="s">
        <v>449</v>
      </c>
      <c r="D575" s="4">
        <v>7</v>
      </c>
      <c r="E575" s="4" t="s">
        <v>450</v>
      </c>
      <c r="F575" s="4" t="s">
        <v>469</v>
      </c>
      <c r="G575" s="4" t="s">
        <v>435</v>
      </c>
    </row>
    <row r="576" spans="1:7">
      <c r="A576" s="8">
        <v>46230</v>
      </c>
      <c r="B576" s="4">
        <v>2026</v>
      </c>
      <c r="C576" s="4" t="s">
        <v>449</v>
      </c>
      <c r="D576" s="4">
        <v>7</v>
      </c>
      <c r="E576" s="4" t="s">
        <v>450</v>
      </c>
      <c r="F576" s="4" t="s">
        <v>469</v>
      </c>
      <c r="G576" s="4" t="s">
        <v>436</v>
      </c>
    </row>
    <row r="577" spans="1:7">
      <c r="A577" s="8">
        <v>46231</v>
      </c>
      <c r="B577" s="4">
        <v>2026</v>
      </c>
      <c r="C577" s="4" t="s">
        <v>449</v>
      </c>
      <c r="D577" s="4">
        <v>7</v>
      </c>
      <c r="E577" s="4" t="s">
        <v>450</v>
      </c>
      <c r="F577" s="4" t="s">
        <v>469</v>
      </c>
      <c r="G577" s="4" t="s">
        <v>437</v>
      </c>
    </row>
    <row r="578" spans="1:7">
      <c r="A578" s="8">
        <v>46232</v>
      </c>
      <c r="B578" s="4">
        <v>2026</v>
      </c>
      <c r="C578" s="4" t="s">
        <v>449</v>
      </c>
      <c r="D578" s="4">
        <v>7</v>
      </c>
      <c r="E578" s="4" t="s">
        <v>450</v>
      </c>
      <c r="F578" s="4" t="s">
        <v>469</v>
      </c>
      <c r="G578" s="4" t="s">
        <v>431</v>
      </c>
    </row>
    <row r="579" spans="1:7">
      <c r="A579" s="8">
        <v>46233</v>
      </c>
      <c r="B579" s="4">
        <v>2026</v>
      </c>
      <c r="C579" s="4" t="s">
        <v>449</v>
      </c>
      <c r="D579" s="4">
        <v>7</v>
      </c>
      <c r="E579" s="4" t="s">
        <v>450</v>
      </c>
      <c r="F579" s="4" t="s">
        <v>469</v>
      </c>
      <c r="G579" s="4" t="s">
        <v>432</v>
      </c>
    </row>
    <row r="580" spans="1:7">
      <c r="A580" s="8">
        <v>46234</v>
      </c>
      <c r="B580" s="4">
        <v>2026</v>
      </c>
      <c r="C580" s="4" t="s">
        <v>449</v>
      </c>
      <c r="D580" s="4">
        <v>7</v>
      </c>
      <c r="E580" s="4" t="s">
        <v>450</v>
      </c>
      <c r="F580" s="4" t="s">
        <v>469</v>
      </c>
      <c r="G580" s="4" t="s">
        <v>433</v>
      </c>
    </row>
    <row r="581" spans="1:7">
      <c r="A581" s="8">
        <v>46235</v>
      </c>
      <c r="B581" s="4">
        <v>2026</v>
      </c>
      <c r="C581" s="4" t="s">
        <v>449</v>
      </c>
      <c r="D581" s="4">
        <v>8</v>
      </c>
      <c r="E581" s="4" t="s">
        <v>452</v>
      </c>
      <c r="F581" s="4" t="s">
        <v>470</v>
      </c>
      <c r="G581" s="4" t="s">
        <v>434</v>
      </c>
    </row>
    <row r="582" spans="1:7">
      <c r="A582" s="8">
        <v>46236</v>
      </c>
      <c r="B582" s="4">
        <v>2026</v>
      </c>
      <c r="C582" s="4" t="s">
        <v>449</v>
      </c>
      <c r="D582" s="4">
        <v>8</v>
      </c>
      <c r="E582" s="4" t="s">
        <v>452</v>
      </c>
      <c r="F582" s="4" t="s">
        <v>470</v>
      </c>
      <c r="G582" s="4" t="s">
        <v>435</v>
      </c>
    </row>
    <row r="583" spans="1:7">
      <c r="A583" s="8">
        <v>46237</v>
      </c>
      <c r="B583" s="4">
        <v>2026</v>
      </c>
      <c r="C583" s="4" t="s">
        <v>449</v>
      </c>
      <c r="D583" s="4">
        <v>8</v>
      </c>
      <c r="E583" s="4" t="s">
        <v>452</v>
      </c>
      <c r="F583" s="4" t="s">
        <v>470</v>
      </c>
      <c r="G583" s="4" t="s">
        <v>436</v>
      </c>
    </row>
    <row r="584" spans="1:7">
      <c r="A584" s="8">
        <v>46238</v>
      </c>
      <c r="B584" s="4">
        <v>2026</v>
      </c>
      <c r="C584" s="4" t="s">
        <v>449</v>
      </c>
      <c r="D584" s="4">
        <v>8</v>
      </c>
      <c r="E584" s="4" t="s">
        <v>452</v>
      </c>
      <c r="F584" s="4" t="s">
        <v>470</v>
      </c>
      <c r="G584" s="4" t="s">
        <v>437</v>
      </c>
    </row>
    <row r="585" spans="1:7">
      <c r="A585" s="8">
        <v>46239</v>
      </c>
      <c r="B585" s="4">
        <v>2026</v>
      </c>
      <c r="C585" s="4" t="s">
        <v>449</v>
      </c>
      <c r="D585" s="4">
        <v>8</v>
      </c>
      <c r="E585" s="4" t="s">
        <v>452</v>
      </c>
      <c r="F585" s="4" t="s">
        <v>470</v>
      </c>
      <c r="G585" s="4" t="s">
        <v>431</v>
      </c>
    </row>
    <row r="586" spans="1:7">
      <c r="A586" s="8">
        <v>46240</v>
      </c>
      <c r="B586" s="4">
        <v>2026</v>
      </c>
      <c r="C586" s="4" t="s">
        <v>449</v>
      </c>
      <c r="D586" s="4">
        <v>8</v>
      </c>
      <c r="E586" s="4" t="s">
        <v>452</v>
      </c>
      <c r="F586" s="4" t="s">
        <v>470</v>
      </c>
      <c r="G586" s="4" t="s">
        <v>432</v>
      </c>
    </row>
    <row r="587" spans="1:7">
      <c r="A587" s="8">
        <v>46241</v>
      </c>
      <c r="B587" s="4">
        <v>2026</v>
      </c>
      <c r="C587" s="4" t="s">
        <v>449</v>
      </c>
      <c r="D587" s="4">
        <v>8</v>
      </c>
      <c r="E587" s="4" t="s">
        <v>452</v>
      </c>
      <c r="F587" s="4" t="s">
        <v>470</v>
      </c>
      <c r="G587" s="4" t="s">
        <v>433</v>
      </c>
    </row>
    <row r="588" spans="1:7">
      <c r="A588" s="8">
        <v>46242</v>
      </c>
      <c r="B588" s="4">
        <v>2026</v>
      </c>
      <c r="C588" s="4" t="s">
        <v>449</v>
      </c>
      <c r="D588" s="4">
        <v>8</v>
      </c>
      <c r="E588" s="4" t="s">
        <v>452</v>
      </c>
      <c r="F588" s="4" t="s">
        <v>470</v>
      </c>
      <c r="G588" s="4" t="s">
        <v>434</v>
      </c>
    </row>
    <row r="589" spans="1:7">
      <c r="A589" s="8">
        <v>46243</v>
      </c>
      <c r="B589" s="4">
        <v>2026</v>
      </c>
      <c r="C589" s="4" t="s">
        <v>449</v>
      </c>
      <c r="D589" s="4">
        <v>8</v>
      </c>
      <c r="E589" s="4" t="s">
        <v>452</v>
      </c>
      <c r="F589" s="4" t="s">
        <v>470</v>
      </c>
      <c r="G589" s="4" t="s">
        <v>435</v>
      </c>
    </row>
    <row r="590" spans="1:7">
      <c r="A590" s="8">
        <v>46244</v>
      </c>
      <c r="B590" s="4">
        <v>2026</v>
      </c>
      <c r="C590" s="4" t="s">
        <v>449</v>
      </c>
      <c r="D590" s="4">
        <v>8</v>
      </c>
      <c r="E590" s="4" t="s">
        <v>452</v>
      </c>
      <c r="F590" s="4" t="s">
        <v>470</v>
      </c>
      <c r="G590" s="4" t="s">
        <v>436</v>
      </c>
    </row>
    <row r="591" spans="1:7">
      <c r="A591" s="8">
        <v>46245</v>
      </c>
      <c r="B591" s="4">
        <v>2026</v>
      </c>
      <c r="C591" s="4" t="s">
        <v>449</v>
      </c>
      <c r="D591" s="4">
        <v>8</v>
      </c>
      <c r="E591" s="4" t="s">
        <v>452</v>
      </c>
      <c r="F591" s="4" t="s">
        <v>470</v>
      </c>
      <c r="G591" s="4" t="s">
        <v>437</v>
      </c>
    </row>
    <row r="592" spans="1:7">
      <c r="A592" s="8">
        <v>46246</v>
      </c>
      <c r="B592" s="4">
        <v>2026</v>
      </c>
      <c r="C592" s="4" t="s">
        <v>449</v>
      </c>
      <c r="D592" s="4">
        <v>8</v>
      </c>
      <c r="E592" s="4" t="s">
        <v>452</v>
      </c>
      <c r="F592" s="4" t="s">
        <v>470</v>
      </c>
      <c r="G592" s="4" t="s">
        <v>431</v>
      </c>
    </row>
    <row r="593" spans="1:7">
      <c r="A593" s="8">
        <v>46247</v>
      </c>
      <c r="B593" s="4">
        <v>2026</v>
      </c>
      <c r="C593" s="4" t="s">
        <v>449</v>
      </c>
      <c r="D593" s="4">
        <v>8</v>
      </c>
      <c r="E593" s="4" t="s">
        <v>452</v>
      </c>
      <c r="F593" s="4" t="s">
        <v>470</v>
      </c>
      <c r="G593" s="4" t="s">
        <v>432</v>
      </c>
    </row>
    <row r="594" spans="1:7">
      <c r="A594" s="8">
        <v>46248</v>
      </c>
      <c r="B594" s="4">
        <v>2026</v>
      </c>
      <c r="C594" s="4" t="s">
        <v>449</v>
      </c>
      <c r="D594" s="4">
        <v>8</v>
      </c>
      <c r="E594" s="4" t="s">
        <v>452</v>
      </c>
      <c r="F594" s="4" t="s">
        <v>470</v>
      </c>
      <c r="G594" s="4" t="s">
        <v>433</v>
      </c>
    </row>
    <row r="595" spans="1:7">
      <c r="A595" s="8">
        <v>46249</v>
      </c>
      <c r="B595" s="4">
        <v>2026</v>
      </c>
      <c r="C595" s="4" t="s">
        <v>449</v>
      </c>
      <c r="D595" s="4">
        <v>8</v>
      </c>
      <c r="E595" s="4" t="s">
        <v>452</v>
      </c>
      <c r="F595" s="4" t="s">
        <v>470</v>
      </c>
      <c r="G595" s="4" t="s">
        <v>434</v>
      </c>
    </row>
    <row r="596" spans="1:7">
      <c r="A596" s="8">
        <v>46250</v>
      </c>
      <c r="B596" s="4">
        <v>2026</v>
      </c>
      <c r="C596" s="4" t="s">
        <v>449</v>
      </c>
      <c r="D596" s="4">
        <v>8</v>
      </c>
      <c r="E596" s="4" t="s">
        <v>452</v>
      </c>
      <c r="F596" s="4" t="s">
        <v>470</v>
      </c>
      <c r="G596" s="4" t="s">
        <v>435</v>
      </c>
    </row>
    <row r="597" spans="1:7">
      <c r="A597" s="8">
        <v>46251</v>
      </c>
      <c r="B597" s="4">
        <v>2026</v>
      </c>
      <c r="C597" s="4" t="s">
        <v>449</v>
      </c>
      <c r="D597" s="4">
        <v>8</v>
      </c>
      <c r="E597" s="4" t="s">
        <v>452</v>
      </c>
      <c r="F597" s="4" t="s">
        <v>470</v>
      </c>
      <c r="G597" s="4" t="s">
        <v>436</v>
      </c>
    </row>
    <row r="598" spans="1:7">
      <c r="A598" s="8">
        <v>46252</v>
      </c>
      <c r="B598" s="4">
        <v>2026</v>
      </c>
      <c r="C598" s="4" t="s">
        <v>449</v>
      </c>
      <c r="D598" s="4">
        <v>8</v>
      </c>
      <c r="E598" s="4" t="s">
        <v>452</v>
      </c>
      <c r="F598" s="4" t="s">
        <v>470</v>
      </c>
      <c r="G598" s="4" t="s">
        <v>437</v>
      </c>
    </row>
    <row r="599" spans="1:7">
      <c r="A599" s="8">
        <v>46253</v>
      </c>
      <c r="B599" s="4">
        <v>2026</v>
      </c>
      <c r="C599" s="4" t="s">
        <v>449</v>
      </c>
      <c r="D599" s="4">
        <v>8</v>
      </c>
      <c r="E599" s="4" t="s">
        <v>452</v>
      </c>
      <c r="F599" s="4" t="s">
        <v>470</v>
      </c>
      <c r="G599" s="4" t="s">
        <v>431</v>
      </c>
    </row>
    <row r="600" spans="1:7">
      <c r="A600" s="8">
        <v>46254</v>
      </c>
      <c r="B600" s="4">
        <v>2026</v>
      </c>
      <c r="C600" s="4" t="s">
        <v>449</v>
      </c>
      <c r="D600" s="4">
        <v>8</v>
      </c>
      <c r="E600" s="4" t="s">
        <v>452</v>
      </c>
      <c r="F600" s="4" t="s">
        <v>470</v>
      </c>
      <c r="G600" s="4" t="s">
        <v>432</v>
      </c>
    </row>
    <row r="601" spans="1:7">
      <c r="A601" s="8">
        <v>46255</v>
      </c>
      <c r="B601" s="4">
        <v>2026</v>
      </c>
      <c r="C601" s="4" t="s">
        <v>449</v>
      </c>
      <c r="D601" s="4">
        <v>8</v>
      </c>
      <c r="E601" s="4" t="s">
        <v>452</v>
      </c>
      <c r="F601" s="4" t="s">
        <v>470</v>
      </c>
      <c r="G601" s="4" t="s">
        <v>433</v>
      </c>
    </row>
    <row r="602" spans="1:7">
      <c r="A602" s="8">
        <v>46256</v>
      </c>
      <c r="B602" s="4">
        <v>2026</v>
      </c>
      <c r="C602" s="4" t="s">
        <v>449</v>
      </c>
      <c r="D602" s="4">
        <v>8</v>
      </c>
      <c r="E602" s="4" t="s">
        <v>452</v>
      </c>
      <c r="F602" s="4" t="s">
        <v>470</v>
      </c>
      <c r="G602" s="4" t="s">
        <v>434</v>
      </c>
    </row>
    <row r="603" spans="1:7">
      <c r="A603" s="8">
        <v>46257</v>
      </c>
      <c r="B603" s="4">
        <v>2026</v>
      </c>
      <c r="C603" s="4" t="s">
        <v>449</v>
      </c>
      <c r="D603" s="4">
        <v>8</v>
      </c>
      <c r="E603" s="4" t="s">
        <v>452</v>
      </c>
      <c r="F603" s="4" t="s">
        <v>470</v>
      </c>
      <c r="G603" s="4" t="s">
        <v>435</v>
      </c>
    </row>
    <row r="604" spans="1:7">
      <c r="A604" s="8">
        <v>46258</v>
      </c>
      <c r="B604" s="4">
        <v>2026</v>
      </c>
      <c r="C604" s="4" t="s">
        <v>449</v>
      </c>
      <c r="D604" s="4">
        <v>8</v>
      </c>
      <c r="E604" s="4" t="s">
        <v>452</v>
      </c>
      <c r="F604" s="4" t="s">
        <v>470</v>
      </c>
      <c r="G604" s="4" t="s">
        <v>436</v>
      </c>
    </row>
    <row r="605" spans="1:7">
      <c r="A605" s="8">
        <v>46259</v>
      </c>
      <c r="B605" s="4">
        <v>2026</v>
      </c>
      <c r="C605" s="4" t="s">
        <v>449</v>
      </c>
      <c r="D605" s="4">
        <v>8</v>
      </c>
      <c r="E605" s="4" t="s">
        <v>452</v>
      </c>
      <c r="F605" s="4" t="s">
        <v>470</v>
      </c>
      <c r="G605" s="4" t="s">
        <v>437</v>
      </c>
    </row>
    <row r="606" spans="1:7">
      <c r="A606" s="8">
        <v>46260</v>
      </c>
      <c r="B606" s="4">
        <v>2026</v>
      </c>
      <c r="C606" s="4" t="s">
        <v>449</v>
      </c>
      <c r="D606" s="4">
        <v>8</v>
      </c>
      <c r="E606" s="4" t="s">
        <v>452</v>
      </c>
      <c r="F606" s="4" t="s">
        <v>470</v>
      </c>
      <c r="G606" s="4" t="s">
        <v>431</v>
      </c>
    </row>
    <row r="607" spans="1:7">
      <c r="A607" s="8">
        <v>46261</v>
      </c>
      <c r="B607" s="4">
        <v>2026</v>
      </c>
      <c r="C607" s="4" t="s">
        <v>449</v>
      </c>
      <c r="D607" s="4">
        <v>8</v>
      </c>
      <c r="E607" s="4" t="s">
        <v>452</v>
      </c>
      <c r="F607" s="4" t="s">
        <v>470</v>
      </c>
      <c r="G607" s="4" t="s">
        <v>432</v>
      </c>
    </row>
    <row r="608" spans="1:7">
      <c r="A608" s="8">
        <v>46262</v>
      </c>
      <c r="B608" s="4">
        <v>2026</v>
      </c>
      <c r="C608" s="4" t="s">
        <v>449</v>
      </c>
      <c r="D608" s="4">
        <v>8</v>
      </c>
      <c r="E608" s="4" t="s">
        <v>452</v>
      </c>
      <c r="F608" s="4" t="s">
        <v>470</v>
      </c>
      <c r="G608" s="4" t="s">
        <v>433</v>
      </c>
    </row>
    <row r="609" spans="1:7">
      <c r="A609" s="8">
        <v>46263</v>
      </c>
      <c r="B609" s="4">
        <v>2026</v>
      </c>
      <c r="C609" s="4" t="s">
        <v>449</v>
      </c>
      <c r="D609" s="4">
        <v>8</v>
      </c>
      <c r="E609" s="4" t="s">
        <v>452</v>
      </c>
      <c r="F609" s="4" t="s">
        <v>470</v>
      </c>
      <c r="G609" s="4" t="s">
        <v>434</v>
      </c>
    </row>
    <row r="610" spans="1:7">
      <c r="A610" s="8">
        <v>46264</v>
      </c>
      <c r="B610" s="4">
        <v>2026</v>
      </c>
      <c r="C610" s="4" t="s">
        <v>449</v>
      </c>
      <c r="D610" s="4">
        <v>8</v>
      </c>
      <c r="E610" s="4" t="s">
        <v>452</v>
      </c>
      <c r="F610" s="4" t="s">
        <v>470</v>
      </c>
      <c r="G610" s="4" t="s">
        <v>435</v>
      </c>
    </row>
    <row r="611" spans="1:7">
      <c r="A611" s="8">
        <v>46265</v>
      </c>
      <c r="B611" s="4">
        <v>2026</v>
      </c>
      <c r="C611" s="4" t="s">
        <v>449</v>
      </c>
      <c r="D611" s="4">
        <v>8</v>
      </c>
      <c r="E611" s="4" t="s">
        <v>452</v>
      </c>
      <c r="F611" s="4" t="s">
        <v>470</v>
      </c>
      <c r="G611" s="4" t="s">
        <v>436</v>
      </c>
    </row>
    <row r="612" spans="1:7">
      <c r="A612" s="8">
        <v>46266</v>
      </c>
      <c r="B612" s="4">
        <v>2026</v>
      </c>
      <c r="C612" s="4" t="s">
        <v>449</v>
      </c>
      <c r="D612" s="4">
        <v>9</v>
      </c>
      <c r="E612" s="4" t="s">
        <v>454</v>
      </c>
      <c r="F612" s="4" t="s">
        <v>471</v>
      </c>
      <c r="G612" s="4" t="s">
        <v>437</v>
      </c>
    </row>
    <row r="613" spans="1:7">
      <c r="A613" s="8">
        <v>46267</v>
      </c>
      <c r="B613" s="4">
        <v>2026</v>
      </c>
      <c r="C613" s="4" t="s">
        <v>449</v>
      </c>
      <c r="D613" s="4">
        <v>9</v>
      </c>
      <c r="E613" s="4" t="s">
        <v>454</v>
      </c>
      <c r="F613" s="4" t="s">
        <v>471</v>
      </c>
      <c r="G613" s="4" t="s">
        <v>431</v>
      </c>
    </row>
    <row r="614" spans="1:7">
      <c r="A614" s="8">
        <v>46268</v>
      </c>
      <c r="B614" s="4">
        <v>2026</v>
      </c>
      <c r="C614" s="4" t="s">
        <v>449</v>
      </c>
      <c r="D614" s="4">
        <v>9</v>
      </c>
      <c r="E614" s="4" t="s">
        <v>454</v>
      </c>
      <c r="F614" s="4" t="s">
        <v>471</v>
      </c>
      <c r="G614" s="4" t="s">
        <v>432</v>
      </c>
    </row>
    <row r="615" spans="1:7">
      <c r="A615" s="8">
        <v>46269</v>
      </c>
      <c r="B615" s="4">
        <v>2026</v>
      </c>
      <c r="C615" s="4" t="s">
        <v>449</v>
      </c>
      <c r="D615" s="4">
        <v>9</v>
      </c>
      <c r="E615" s="4" t="s">
        <v>454</v>
      </c>
      <c r="F615" s="4" t="s">
        <v>471</v>
      </c>
      <c r="G615" s="4" t="s">
        <v>433</v>
      </c>
    </row>
    <row r="616" spans="1:7">
      <c r="A616" s="8">
        <v>46270</v>
      </c>
      <c r="B616" s="4">
        <v>2026</v>
      </c>
      <c r="C616" s="4" t="s">
        <v>449</v>
      </c>
      <c r="D616" s="4">
        <v>9</v>
      </c>
      <c r="E616" s="4" t="s">
        <v>454</v>
      </c>
      <c r="F616" s="4" t="s">
        <v>471</v>
      </c>
      <c r="G616" s="4" t="s">
        <v>434</v>
      </c>
    </row>
    <row r="617" spans="1:7">
      <c r="A617" s="8">
        <v>46271</v>
      </c>
      <c r="B617" s="4">
        <v>2026</v>
      </c>
      <c r="C617" s="4" t="s">
        <v>449</v>
      </c>
      <c r="D617" s="4">
        <v>9</v>
      </c>
      <c r="E617" s="4" t="s">
        <v>454</v>
      </c>
      <c r="F617" s="4" t="s">
        <v>471</v>
      </c>
      <c r="G617" s="4" t="s">
        <v>435</v>
      </c>
    </row>
    <row r="618" spans="1:7">
      <c r="A618" s="8">
        <v>46272</v>
      </c>
      <c r="B618" s="4">
        <v>2026</v>
      </c>
      <c r="C618" s="4" t="s">
        <v>449</v>
      </c>
      <c r="D618" s="4">
        <v>9</v>
      </c>
      <c r="E618" s="4" t="s">
        <v>454</v>
      </c>
      <c r="F618" s="4" t="s">
        <v>471</v>
      </c>
      <c r="G618" s="4" t="s">
        <v>436</v>
      </c>
    </row>
    <row r="619" spans="1:7">
      <c r="A619" s="8">
        <v>46273</v>
      </c>
      <c r="B619" s="4">
        <v>2026</v>
      </c>
      <c r="C619" s="4" t="s">
        <v>449</v>
      </c>
      <c r="D619" s="4">
        <v>9</v>
      </c>
      <c r="E619" s="4" t="s">
        <v>454</v>
      </c>
      <c r="F619" s="4" t="s">
        <v>471</v>
      </c>
      <c r="G619" s="4" t="s">
        <v>437</v>
      </c>
    </row>
    <row r="620" spans="1:7">
      <c r="A620" s="8">
        <v>46274</v>
      </c>
      <c r="B620" s="4">
        <v>2026</v>
      </c>
      <c r="C620" s="4" t="s">
        <v>449</v>
      </c>
      <c r="D620" s="4">
        <v>9</v>
      </c>
      <c r="E620" s="4" t="s">
        <v>454</v>
      </c>
      <c r="F620" s="4" t="s">
        <v>471</v>
      </c>
      <c r="G620" s="4" t="s">
        <v>431</v>
      </c>
    </row>
    <row r="621" spans="1:7">
      <c r="A621" s="8">
        <v>46275</v>
      </c>
      <c r="B621" s="4">
        <v>2026</v>
      </c>
      <c r="C621" s="4" t="s">
        <v>449</v>
      </c>
      <c r="D621" s="4">
        <v>9</v>
      </c>
      <c r="E621" s="4" t="s">
        <v>454</v>
      </c>
      <c r="F621" s="4" t="s">
        <v>471</v>
      </c>
      <c r="G621" s="4" t="s">
        <v>432</v>
      </c>
    </row>
    <row r="622" spans="1:7">
      <c r="A622" s="8">
        <v>46276</v>
      </c>
      <c r="B622" s="4">
        <v>2026</v>
      </c>
      <c r="C622" s="4" t="s">
        <v>449</v>
      </c>
      <c r="D622" s="4">
        <v>9</v>
      </c>
      <c r="E622" s="4" t="s">
        <v>454</v>
      </c>
      <c r="F622" s="4" t="s">
        <v>471</v>
      </c>
      <c r="G622" s="4" t="s">
        <v>433</v>
      </c>
    </row>
    <row r="623" spans="1:7">
      <c r="A623" s="8">
        <v>46277</v>
      </c>
      <c r="B623" s="4">
        <v>2026</v>
      </c>
      <c r="C623" s="4" t="s">
        <v>449</v>
      </c>
      <c r="D623" s="4">
        <v>9</v>
      </c>
      <c r="E623" s="4" t="s">
        <v>454</v>
      </c>
      <c r="F623" s="4" t="s">
        <v>471</v>
      </c>
      <c r="G623" s="4" t="s">
        <v>434</v>
      </c>
    </row>
    <row r="624" spans="1:7">
      <c r="A624" s="8">
        <v>46278</v>
      </c>
      <c r="B624" s="4">
        <v>2026</v>
      </c>
      <c r="C624" s="4" t="s">
        <v>449</v>
      </c>
      <c r="D624" s="4">
        <v>9</v>
      </c>
      <c r="E624" s="4" t="s">
        <v>454</v>
      </c>
      <c r="F624" s="4" t="s">
        <v>471</v>
      </c>
      <c r="G624" s="4" t="s">
        <v>435</v>
      </c>
    </row>
    <row r="625" spans="1:7">
      <c r="A625" s="8">
        <v>46279</v>
      </c>
      <c r="B625" s="4">
        <v>2026</v>
      </c>
      <c r="C625" s="4" t="s">
        <v>449</v>
      </c>
      <c r="D625" s="4">
        <v>9</v>
      </c>
      <c r="E625" s="4" t="s">
        <v>454</v>
      </c>
      <c r="F625" s="4" t="s">
        <v>471</v>
      </c>
      <c r="G625" s="4" t="s">
        <v>436</v>
      </c>
    </row>
    <row r="626" spans="1:7">
      <c r="A626" s="8">
        <v>46280</v>
      </c>
      <c r="B626" s="4">
        <v>2026</v>
      </c>
      <c r="C626" s="4" t="s">
        <v>449</v>
      </c>
      <c r="D626" s="4">
        <v>9</v>
      </c>
      <c r="E626" s="4" t="s">
        <v>454</v>
      </c>
      <c r="F626" s="4" t="s">
        <v>471</v>
      </c>
      <c r="G626" s="4" t="s">
        <v>437</v>
      </c>
    </row>
    <row r="627" spans="1:7">
      <c r="A627" s="8">
        <v>46281</v>
      </c>
      <c r="B627" s="4">
        <v>2026</v>
      </c>
      <c r="C627" s="4" t="s">
        <v>449</v>
      </c>
      <c r="D627" s="4">
        <v>9</v>
      </c>
      <c r="E627" s="4" t="s">
        <v>454</v>
      </c>
      <c r="F627" s="4" t="s">
        <v>471</v>
      </c>
      <c r="G627" s="4" t="s">
        <v>431</v>
      </c>
    </row>
    <row r="628" spans="1:7">
      <c r="A628" s="8">
        <v>46282</v>
      </c>
      <c r="B628" s="4">
        <v>2026</v>
      </c>
      <c r="C628" s="4" t="s">
        <v>449</v>
      </c>
      <c r="D628" s="4">
        <v>9</v>
      </c>
      <c r="E628" s="4" t="s">
        <v>454</v>
      </c>
      <c r="F628" s="4" t="s">
        <v>471</v>
      </c>
      <c r="G628" s="4" t="s">
        <v>432</v>
      </c>
    </row>
    <row r="629" spans="1:7">
      <c r="A629" s="8">
        <v>46283</v>
      </c>
      <c r="B629" s="4">
        <v>2026</v>
      </c>
      <c r="C629" s="4" t="s">
        <v>449</v>
      </c>
      <c r="D629" s="4">
        <v>9</v>
      </c>
      <c r="E629" s="4" t="s">
        <v>454</v>
      </c>
      <c r="F629" s="4" t="s">
        <v>471</v>
      </c>
      <c r="G629" s="4" t="s">
        <v>433</v>
      </c>
    </row>
    <row r="630" spans="1:7">
      <c r="A630" s="8">
        <v>46284</v>
      </c>
      <c r="B630" s="4">
        <v>2026</v>
      </c>
      <c r="C630" s="4" t="s">
        <v>449</v>
      </c>
      <c r="D630" s="4">
        <v>9</v>
      </c>
      <c r="E630" s="4" t="s">
        <v>454</v>
      </c>
      <c r="F630" s="4" t="s">
        <v>471</v>
      </c>
      <c r="G630" s="4" t="s">
        <v>434</v>
      </c>
    </row>
    <row r="631" spans="1:7">
      <c r="A631" s="8">
        <v>46285</v>
      </c>
      <c r="B631" s="4">
        <v>2026</v>
      </c>
      <c r="C631" s="4" t="s">
        <v>449</v>
      </c>
      <c r="D631" s="4">
        <v>9</v>
      </c>
      <c r="E631" s="4" t="s">
        <v>454</v>
      </c>
      <c r="F631" s="4" t="s">
        <v>471</v>
      </c>
      <c r="G631" s="4" t="s">
        <v>435</v>
      </c>
    </row>
    <row r="632" spans="1:7">
      <c r="A632" s="8">
        <v>46286</v>
      </c>
      <c r="B632" s="4">
        <v>2026</v>
      </c>
      <c r="C632" s="4" t="s">
        <v>449</v>
      </c>
      <c r="D632" s="4">
        <v>9</v>
      </c>
      <c r="E632" s="4" t="s">
        <v>454</v>
      </c>
      <c r="F632" s="4" t="s">
        <v>471</v>
      </c>
      <c r="G632" s="4" t="s">
        <v>436</v>
      </c>
    </row>
    <row r="633" spans="1:7">
      <c r="A633" s="8">
        <v>46287</v>
      </c>
      <c r="B633" s="4">
        <v>2026</v>
      </c>
      <c r="C633" s="4" t="s">
        <v>449</v>
      </c>
      <c r="D633" s="4">
        <v>9</v>
      </c>
      <c r="E633" s="4" t="s">
        <v>454</v>
      </c>
      <c r="F633" s="4" t="s">
        <v>471</v>
      </c>
      <c r="G633" s="4" t="s">
        <v>437</v>
      </c>
    </row>
    <row r="634" spans="1:7">
      <c r="A634" s="8">
        <v>46288</v>
      </c>
      <c r="B634" s="4">
        <v>2026</v>
      </c>
      <c r="C634" s="4" t="s">
        <v>449</v>
      </c>
      <c r="D634" s="4">
        <v>9</v>
      </c>
      <c r="E634" s="4" t="s">
        <v>454</v>
      </c>
      <c r="F634" s="4" t="s">
        <v>471</v>
      </c>
      <c r="G634" s="4" t="s">
        <v>431</v>
      </c>
    </row>
    <row r="635" spans="1:7">
      <c r="A635" s="8">
        <v>46289</v>
      </c>
      <c r="B635" s="4">
        <v>2026</v>
      </c>
      <c r="C635" s="4" t="s">
        <v>449</v>
      </c>
      <c r="D635" s="4">
        <v>9</v>
      </c>
      <c r="E635" s="4" t="s">
        <v>454</v>
      </c>
      <c r="F635" s="4" t="s">
        <v>471</v>
      </c>
      <c r="G635" s="4" t="s">
        <v>432</v>
      </c>
    </row>
    <row r="636" spans="1:7">
      <c r="A636" s="8">
        <v>46290</v>
      </c>
      <c r="B636" s="4">
        <v>2026</v>
      </c>
      <c r="C636" s="4" t="s">
        <v>449</v>
      </c>
      <c r="D636" s="4">
        <v>9</v>
      </c>
      <c r="E636" s="4" t="s">
        <v>454</v>
      </c>
      <c r="F636" s="4" t="s">
        <v>471</v>
      </c>
      <c r="G636" s="4" t="s">
        <v>433</v>
      </c>
    </row>
    <row r="637" spans="1:7">
      <c r="A637" s="8">
        <v>46291</v>
      </c>
      <c r="B637" s="4">
        <v>2026</v>
      </c>
      <c r="C637" s="4" t="s">
        <v>449</v>
      </c>
      <c r="D637" s="4">
        <v>9</v>
      </c>
      <c r="E637" s="4" t="s">
        <v>454</v>
      </c>
      <c r="F637" s="4" t="s">
        <v>471</v>
      </c>
      <c r="G637" s="4" t="s">
        <v>434</v>
      </c>
    </row>
    <row r="638" spans="1:7">
      <c r="A638" s="8">
        <v>46292</v>
      </c>
      <c r="B638" s="4">
        <v>2026</v>
      </c>
      <c r="C638" s="4" t="s">
        <v>449</v>
      </c>
      <c r="D638" s="4">
        <v>9</v>
      </c>
      <c r="E638" s="4" t="s">
        <v>454</v>
      </c>
      <c r="F638" s="4" t="s">
        <v>471</v>
      </c>
      <c r="G638" s="4" t="s">
        <v>435</v>
      </c>
    </row>
    <row r="639" spans="1:7">
      <c r="A639" s="8">
        <v>46293</v>
      </c>
      <c r="B639" s="4">
        <v>2026</v>
      </c>
      <c r="C639" s="4" t="s">
        <v>449</v>
      </c>
      <c r="D639" s="4">
        <v>9</v>
      </c>
      <c r="E639" s="4" t="s">
        <v>454</v>
      </c>
      <c r="F639" s="4" t="s">
        <v>471</v>
      </c>
      <c r="G639" s="4" t="s">
        <v>436</v>
      </c>
    </row>
    <row r="640" spans="1:7">
      <c r="A640" s="8">
        <v>46294</v>
      </c>
      <c r="B640" s="4">
        <v>2026</v>
      </c>
      <c r="C640" s="4" t="s">
        <v>449</v>
      </c>
      <c r="D640" s="4">
        <v>9</v>
      </c>
      <c r="E640" s="4" t="s">
        <v>454</v>
      </c>
      <c r="F640" s="4" t="s">
        <v>471</v>
      </c>
      <c r="G640" s="4" t="s">
        <v>437</v>
      </c>
    </row>
    <row r="641" spans="1:7">
      <c r="A641" s="8">
        <v>46295</v>
      </c>
      <c r="B641" s="4">
        <v>2026</v>
      </c>
      <c r="C641" s="4" t="s">
        <v>449</v>
      </c>
      <c r="D641" s="4">
        <v>9</v>
      </c>
      <c r="E641" s="4" t="s">
        <v>454</v>
      </c>
      <c r="F641" s="4" t="s">
        <v>471</v>
      </c>
      <c r="G641" s="4" t="s">
        <v>431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003"/>
  <sheetViews>
    <sheetView workbookViewId="0">
      <selection sqref="A1:X1"/>
    </sheetView>
  </sheetViews>
  <sheetFormatPr baseColWidth="10" defaultColWidth="8.83203125" defaultRowHeight="15"/>
  <cols>
    <col min="1" max="1" width="16" customWidth="1"/>
    <col min="2" max="2" width="14" customWidth="1"/>
    <col min="3" max="3" width="13" customWidth="1"/>
    <col min="4" max="4" width="12" customWidth="1"/>
    <col min="5" max="6" width="22" customWidth="1"/>
    <col min="7" max="7" width="14" customWidth="1"/>
    <col min="8" max="8" width="10" customWidth="1"/>
    <col min="9" max="9" width="14" customWidth="1"/>
    <col min="10" max="10" width="15" customWidth="1"/>
    <col min="11" max="11" width="13" customWidth="1"/>
    <col min="12" max="12" width="16" customWidth="1"/>
    <col min="13" max="13" width="15" customWidth="1"/>
    <col min="14" max="15" width="14" customWidth="1"/>
    <col min="16" max="16" width="16" customWidth="1"/>
    <col min="17" max="17" width="11" customWidth="1"/>
    <col min="18" max="18" width="12" customWidth="1"/>
    <col min="19" max="19" width="13" customWidth="1"/>
    <col min="20" max="20" width="15" customWidth="1"/>
    <col min="21" max="21" width="20" customWidth="1"/>
    <col min="22" max="22" width="18" customWidth="1"/>
    <col min="23" max="23" width="13" customWidth="1"/>
    <col min="24" max="24" width="28" customWidth="1"/>
  </cols>
  <sheetData>
    <row r="1" spans="1:24" ht="37.25" customHeight="1">
      <c r="A1" s="61" t="s">
        <v>472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</row>
    <row r="3" spans="1:24" ht="32">
      <c r="A3" s="3" t="s">
        <v>92</v>
      </c>
      <c r="B3" s="3" t="s">
        <v>75</v>
      </c>
      <c r="C3" s="3" t="s">
        <v>87</v>
      </c>
      <c r="D3" s="3" t="s">
        <v>82</v>
      </c>
      <c r="E3" s="3" t="s">
        <v>32</v>
      </c>
      <c r="F3" s="3" t="s">
        <v>228</v>
      </c>
      <c r="G3" s="3" t="s">
        <v>473</v>
      </c>
      <c r="H3" s="3" t="s">
        <v>474</v>
      </c>
      <c r="I3" s="3" t="s">
        <v>475</v>
      </c>
      <c r="J3" s="3" t="s">
        <v>476</v>
      </c>
      <c r="K3" s="3" t="s">
        <v>477</v>
      </c>
      <c r="L3" s="3" t="s">
        <v>478</v>
      </c>
      <c r="M3" s="3" t="s">
        <v>479</v>
      </c>
      <c r="N3" s="3" t="s">
        <v>480</v>
      </c>
      <c r="O3" s="3" t="s">
        <v>481</v>
      </c>
      <c r="P3" s="3" t="s">
        <v>482</v>
      </c>
      <c r="Q3" s="3" t="s">
        <v>483</v>
      </c>
      <c r="R3" s="3" t="s">
        <v>484</v>
      </c>
      <c r="S3" s="3" t="s">
        <v>485</v>
      </c>
      <c r="T3" s="3" t="s">
        <v>486</v>
      </c>
      <c r="U3" s="3" t="s">
        <v>487</v>
      </c>
      <c r="V3" s="3" t="s">
        <v>488</v>
      </c>
      <c r="W3" s="3" t="s">
        <v>489</v>
      </c>
      <c r="X3" s="3" t="s">
        <v>35</v>
      </c>
    </row>
    <row r="4" spans="1:24">
      <c r="A4" s="4" t="s">
        <v>490</v>
      </c>
      <c r="B4" s="8">
        <v>46245</v>
      </c>
      <c r="C4" s="4" t="s">
        <v>393</v>
      </c>
      <c r="D4" s="4" t="s">
        <v>135</v>
      </c>
      <c r="E4" s="4" t="s">
        <v>47</v>
      </c>
      <c r="F4" s="4" t="s">
        <v>273</v>
      </c>
      <c r="G4" s="4" t="s">
        <v>235</v>
      </c>
      <c r="H4" s="9">
        <v>6</v>
      </c>
      <c r="I4" s="10">
        <v>10.28</v>
      </c>
      <c r="J4" s="10">
        <v>61.679999999999993</v>
      </c>
      <c r="K4" s="5">
        <v>0.13585922810888304</v>
      </c>
      <c r="L4" s="10">
        <v>8.3797971897559052</v>
      </c>
      <c r="M4" s="10">
        <v>53.300202810244087</v>
      </c>
      <c r="N4" s="10">
        <v>4.78</v>
      </c>
      <c r="O4" s="10">
        <v>28.68</v>
      </c>
      <c r="P4" s="10">
        <v>24.620202810244088</v>
      </c>
      <c r="Q4" s="5">
        <v>0.46191574350843151</v>
      </c>
      <c r="R4" s="5">
        <v>2.3E-2</v>
      </c>
      <c r="S4" s="10">
        <v>1.225904664635614</v>
      </c>
      <c r="T4" s="10">
        <v>0</v>
      </c>
      <c r="U4" s="10">
        <v>23.394298145608474</v>
      </c>
      <c r="V4" s="5">
        <v>0.43891574350843149</v>
      </c>
      <c r="W4" s="4" t="s">
        <v>491</v>
      </c>
      <c r="X4" s="4" t="s">
        <v>97</v>
      </c>
    </row>
    <row r="5" spans="1:24">
      <c r="A5" s="4" t="s">
        <v>492</v>
      </c>
      <c r="B5" s="8">
        <v>45847</v>
      </c>
      <c r="C5" s="4" t="s">
        <v>395</v>
      </c>
      <c r="D5" s="4" t="s">
        <v>185</v>
      </c>
      <c r="E5" s="4" t="s">
        <v>47</v>
      </c>
      <c r="F5" s="4" t="s">
        <v>276</v>
      </c>
      <c r="G5" s="4" t="s">
        <v>235</v>
      </c>
      <c r="H5" s="9">
        <v>39</v>
      </c>
      <c r="I5" s="10">
        <v>5.1100000000000003</v>
      </c>
      <c r="J5" s="10">
        <v>199.29000000000002</v>
      </c>
      <c r="K5" s="5">
        <v>0.12226316481061092</v>
      </c>
      <c r="L5" s="10">
        <v>24.365826115106653</v>
      </c>
      <c r="M5" s="10">
        <v>174.92417388489338</v>
      </c>
      <c r="N5" s="10">
        <v>2.21</v>
      </c>
      <c r="O5" s="10">
        <v>86.19</v>
      </c>
      <c r="P5" s="10">
        <v>88.73417388489338</v>
      </c>
      <c r="Q5" s="5">
        <v>0.50727221923759813</v>
      </c>
      <c r="R5" s="5">
        <v>2.3E-2</v>
      </c>
      <c r="S5" s="10">
        <v>4.0232559993525472</v>
      </c>
      <c r="T5" s="10">
        <v>4.0199999999999996</v>
      </c>
      <c r="U5" s="10">
        <v>80.690917885540841</v>
      </c>
      <c r="V5" s="5">
        <v>0.46129083301338597</v>
      </c>
      <c r="W5" s="4" t="s">
        <v>493</v>
      </c>
      <c r="X5" s="4" t="s">
        <v>97</v>
      </c>
    </row>
    <row r="6" spans="1:24">
      <c r="A6" s="4" t="s">
        <v>494</v>
      </c>
      <c r="B6" s="8">
        <v>45788</v>
      </c>
      <c r="C6" s="4" t="s">
        <v>279</v>
      </c>
      <c r="D6" s="4" t="s">
        <v>176</v>
      </c>
      <c r="E6" s="4" t="s">
        <v>39</v>
      </c>
      <c r="F6" s="4" t="s">
        <v>273</v>
      </c>
      <c r="G6" s="4" t="s">
        <v>111</v>
      </c>
      <c r="H6" s="9">
        <v>38</v>
      </c>
      <c r="I6" s="10">
        <v>11.48</v>
      </c>
      <c r="J6" s="10">
        <v>436.24</v>
      </c>
      <c r="K6" s="5">
        <v>0.1327998626064929</v>
      </c>
      <c r="L6" s="10">
        <v>57.932612063456467</v>
      </c>
      <c r="M6" s="10">
        <v>378.30738793654353</v>
      </c>
      <c r="N6" s="10">
        <v>5.45</v>
      </c>
      <c r="O6" s="10">
        <v>207.1</v>
      </c>
      <c r="P6" s="10">
        <v>171.20738793654354</v>
      </c>
      <c r="Q6" s="5">
        <v>0.45256157663318353</v>
      </c>
      <c r="R6" s="5">
        <v>2.1000000000000001E-2</v>
      </c>
      <c r="S6" s="10">
        <v>7.9444551466674147</v>
      </c>
      <c r="T6" s="10">
        <v>0</v>
      </c>
      <c r="U6" s="10">
        <v>163.26293278987612</v>
      </c>
      <c r="V6" s="5">
        <v>0.43156157663318351</v>
      </c>
      <c r="W6" s="4" t="s">
        <v>491</v>
      </c>
      <c r="X6" s="4" t="s">
        <v>97</v>
      </c>
    </row>
    <row r="7" spans="1:24">
      <c r="A7" s="4" t="s">
        <v>495</v>
      </c>
      <c r="B7" s="8">
        <v>46107</v>
      </c>
      <c r="C7" s="4" t="s">
        <v>268</v>
      </c>
      <c r="D7" s="4" t="s">
        <v>183</v>
      </c>
      <c r="E7" s="4" t="s">
        <v>39</v>
      </c>
      <c r="F7" s="4" t="s">
        <v>270</v>
      </c>
      <c r="G7" s="4" t="s">
        <v>235</v>
      </c>
      <c r="H7" s="9">
        <v>40</v>
      </c>
      <c r="I7" s="10">
        <v>8.94</v>
      </c>
      <c r="J7" s="10">
        <v>357.59999999999997</v>
      </c>
      <c r="K7" s="5">
        <v>0.13896154455074325</v>
      </c>
      <c r="L7" s="10">
        <v>49.692648331345779</v>
      </c>
      <c r="M7" s="10">
        <v>307.9073516686542</v>
      </c>
      <c r="N7" s="10">
        <v>4.4400000000000004</v>
      </c>
      <c r="O7" s="10">
        <v>177.60000000000002</v>
      </c>
      <c r="P7" s="10">
        <v>130.30735166865418</v>
      </c>
      <c r="Q7" s="5">
        <v>0.42320311925803172</v>
      </c>
      <c r="R7" s="5">
        <v>2.1000000000000001E-2</v>
      </c>
      <c r="S7" s="10">
        <v>6.4660543850417387</v>
      </c>
      <c r="T7" s="10">
        <v>0</v>
      </c>
      <c r="U7" s="10">
        <v>123.84129728361243</v>
      </c>
      <c r="V7" s="5">
        <v>0.4022031192580317</v>
      </c>
      <c r="W7" s="4" t="s">
        <v>491</v>
      </c>
      <c r="X7" s="4" t="s">
        <v>97</v>
      </c>
    </row>
    <row r="8" spans="1:24">
      <c r="A8" s="4" t="s">
        <v>496</v>
      </c>
      <c r="B8" s="8">
        <v>46011</v>
      </c>
      <c r="C8" s="4" t="s">
        <v>387</v>
      </c>
      <c r="D8" s="4" t="s">
        <v>160</v>
      </c>
      <c r="E8" s="4" t="s">
        <v>45</v>
      </c>
      <c r="F8" s="4" t="s">
        <v>239</v>
      </c>
      <c r="G8" s="4" t="s">
        <v>257</v>
      </c>
      <c r="H8" s="9">
        <v>4</v>
      </c>
      <c r="I8" s="10">
        <v>4.55</v>
      </c>
      <c r="J8" s="10">
        <v>18.2</v>
      </c>
      <c r="K8" s="5">
        <v>0.19827505366292064</v>
      </c>
      <c r="L8" s="10">
        <v>3.6086059766651557</v>
      </c>
      <c r="M8" s="10">
        <v>14.591394023334843</v>
      </c>
      <c r="N8" s="10">
        <v>2.1800000000000002</v>
      </c>
      <c r="O8" s="10">
        <v>8.7200000000000006</v>
      </c>
      <c r="P8" s="10">
        <v>5.8713940233348421</v>
      </c>
      <c r="Q8" s="5">
        <v>0.40238746304466821</v>
      </c>
      <c r="R8" s="5">
        <v>1.4999999999999999E-2</v>
      </c>
      <c r="S8" s="10">
        <v>0.21887091035002262</v>
      </c>
      <c r="T8" s="10">
        <v>0</v>
      </c>
      <c r="U8" s="10">
        <v>5.6525231129848192</v>
      </c>
      <c r="V8" s="5">
        <v>0.38738746304466826</v>
      </c>
      <c r="W8" s="4" t="s">
        <v>491</v>
      </c>
      <c r="X8" s="4" t="s">
        <v>97</v>
      </c>
    </row>
    <row r="9" spans="1:24">
      <c r="A9" s="4" t="s">
        <v>497</v>
      </c>
      <c r="B9" s="8">
        <v>46237</v>
      </c>
      <c r="C9" s="4" t="s">
        <v>274</v>
      </c>
      <c r="D9" s="4" t="s">
        <v>206</v>
      </c>
      <c r="E9" s="4" t="s">
        <v>39</v>
      </c>
      <c r="F9" s="4" t="s">
        <v>276</v>
      </c>
      <c r="G9" s="4" t="s">
        <v>235</v>
      </c>
      <c r="H9" s="9">
        <v>119</v>
      </c>
      <c r="I9" s="10">
        <v>4.8899999999999997</v>
      </c>
      <c r="J9" s="10">
        <v>581.91</v>
      </c>
      <c r="K9" s="5">
        <v>0.15588672250569868</v>
      </c>
      <c r="L9" s="10">
        <v>90.71204269329111</v>
      </c>
      <c r="M9" s="10">
        <v>491.19795730670887</v>
      </c>
      <c r="N9" s="10">
        <v>2.72</v>
      </c>
      <c r="O9" s="10">
        <v>323.68</v>
      </c>
      <c r="P9" s="10">
        <v>167.51795730670887</v>
      </c>
      <c r="Q9" s="5">
        <v>0.34103960493896962</v>
      </c>
      <c r="R9" s="5">
        <v>2.1000000000000001E-2</v>
      </c>
      <c r="S9" s="10">
        <v>10.315157103440887</v>
      </c>
      <c r="T9" s="10">
        <v>6.13</v>
      </c>
      <c r="U9" s="10">
        <v>151.07280020326797</v>
      </c>
      <c r="V9" s="5">
        <v>0.30755991134738497</v>
      </c>
      <c r="W9" s="4" t="s">
        <v>493</v>
      </c>
      <c r="X9" s="4" t="s">
        <v>97</v>
      </c>
    </row>
    <row r="10" spans="1:24">
      <c r="A10" s="4" t="s">
        <v>498</v>
      </c>
      <c r="B10" s="8">
        <v>46230</v>
      </c>
      <c r="C10" s="4" t="s">
        <v>407</v>
      </c>
      <c r="D10" s="4" t="s">
        <v>106</v>
      </c>
      <c r="E10" s="4" t="s">
        <v>47</v>
      </c>
      <c r="F10" s="4" t="s">
        <v>276</v>
      </c>
      <c r="G10" s="4" t="s">
        <v>111</v>
      </c>
      <c r="H10" s="9">
        <v>93</v>
      </c>
      <c r="I10" s="10">
        <v>10.81</v>
      </c>
      <c r="J10" s="10">
        <v>1005.33</v>
      </c>
      <c r="K10" s="5">
        <v>0.12304342849297918</v>
      </c>
      <c r="L10" s="10">
        <v>123.69924996684676</v>
      </c>
      <c r="M10" s="10">
        <v>881.63075003315328</v>
      </c>
      <c r="N10" s="10">
        <v>5.77</v>
      </c>
      <c r="O10" s="10">
        <v>536.61</v>
      </c>
      <c r="P10" s="10">
        <v>345.02075003315326</v>
      </c>
      <c r="Q10" s="5">
        <v>0.39134382508797355</v>
      </c>
      <c r="R10" s="5">
        <v>2.3E-2</v>
      </c>
      <c r="S10" s="10">
        <v>20.277507250762525</v>
      </c>
      <c r="T10" s="10">
        <v>0</v>
      </c>
      <c r="U10" s="10">
        <v>324.74324278239072</v>
      </c>
      <c r="V10" s="5">
        <v>0.36834382508797353</v>
      </c>
      <c r="W10" s="4" t="s">
        <v>491</v>
      </c>
      <c r="X10" s="4" t="s">
        <v>97</v>
      </c>
    </row>
    <row r="11" spans="1:24">
      <c r="A11" s="4" t="s">
        <v>499</v>
      </c>
      <c r="B11" s="8">
        <v>45816</v>
      </c>
      <c r="C11" s="4" t="s">
        <v>309</v>
      </c>
      <c r="D11" s="4" t="s">
        <v>156</v>
      </c>
      <c r="E11" s="4" t="s">
        <v>41</v>
      </c>
      <c r="F11" s="4" t="s">
        <v>239</v>
      </c>
      <c r="G11" s="4" t="s">
        <v>111</v>
      </c>
      <c r="H11" s="9">
        <v>75</v>
      </c>
      <c r="I11" s="10">
        <v>5</v>
      </c>
      <c r="J11" s="10">
        <v>375</v>
      </c>
      <c r="K11" s="5">
        <v>0.13925785412244593</v>
      </c>
      <c r="L11" s="10">
        <v>52.221695295917222</v>
      </c>
      <c r="M11" s="10">
        <v>322.77830470408276</v>
      </c>
      <c r="N11" s="10">
        <v>2.78</v>
      </c>
      <c r="O11" s="10">
        <v>208.49999999999997</v>
      </c>
      <c r="P11" s="10">
        <v>114.27830470408279</v>
      </c>
      <c r="Q11" s="5">
        <v>0.35404580493367127</v>
      </c>
      <c r="R11" s="5">
        <v>2.5999999999999999E-2</v>
      </c>
      <c r="S11" s="10">
        <v>8.3922359223061509</v>
      </c>
      <c r="T11" s="10">
        <v>0</v>
      </c>
      <c r="U11" s="10">
        <v>105.88606878177663</v>
      </c>
      <c r="V11" s="5">
        <v>0.32804580493367125</v>
      </c>
      <c r="W11" s="4" t="s">
        <v>491</v>
      </c>
      <c r="X11" s="4" t="s">
        <v>97</v>
      </c>
    </row>
    <row r="12" spans="1:24">
      <c r="A12" s="4" t="s">
        <v>500</v>
      </c>
      <c r="B12" s="8">
        <v>46045</v>
      </c>
      <c r="C12" s="4" t="s">
        <v>313</v>
      </c>
      <c r="D12" s="4" t="s">
        <v>214</v>
      </c>
      <c r="E12" s="4" t="s">
        <v>41</v>
      </c>
      <c r="F12" s="4" t="s">
        <v>234</v>
      </c>
      <c r="G12" s="4" t="s">
        <v>111</v>
      </c>
      <c r="H12" s="9">
        <v>4</v>
      </c>
      <c r="I12" s="10">
        <v>6.01</v>
      </c>
      <c r="J12" s="10">
        <v>24.04</v>
      </c>
      <c r="K12" s="5">
        <v>0.1630785233575951</v>
      </c>
      <c r="L12" s="10">
        <v>3.9204077015165861</v>
      </c>
      <c r="M12" s="10">
        <v>20.119592298483411</v>
      </c>
      <c r="N12" s="10">
        <v>3.03</v>
      </c>
      <c r="O12" s="10">
        <v>12.12</v>
      </c>
      <c r="P12" s="10">
        <v>7.999592298483412</v>
      </c>
      <c r="Q12" s="5">
        <v>0.39760210742870822</v>
      </c>
      <c r="R12" s="5">
        <v>2.5999999999999999E-2</v>
      </c>
      <c r="S12" s="10">
        <v>0.52310939976056869</v>
      </c>
      <c r="T12" s="10">
        <v>0</v>
      </c>
      <c r="U12" s="10">
        <v>7.4764828987228436</v>
      </c>
      <c r="V12" s="5">
        <v>0.37160210742870825</v>
      </c>
      <c r="W12" s="4" t="s">
        <v>491</v>
      </c>
      <c r="X12" s="4" t="s">
        <v>97</v>
      </c>
    </row>
    <row r="13" spans="1:24">
      <c r="A13" s="4" t="s">
        <v>501</v>
      </c>
      <c r="B13" s="8">
        <v>46264</v>
      </c>
      <c r="C13" s="4" t="s">
        <v>283</v>
      </c>
      <c r="D13" s="4" t="s">
        <v>172</v>
      </c>
      <c r="E13" s="4" t="s">
        <v>39</v>
      </c>
      <c r="F13" s="4" t="s">
        <v>270</v>
      </c>
      <c r="G13" s="4" t="s">
        <v>111</v>
      </c>
      <c r="H13" s="9">
        <v>4</v>
      </c>
      <c r="I13" s="10">
        <v>14.31</v>
      </c>
      <c r="J13" s="10">
        <v>57.24</v>
      </c>
      <c r="K13" s="5">
        <v>0.11831834476969758</v>
      </c>
      <c r="L13" s="10">
        <v>6.7725420546174897</v>
      </c>
      <c r="M13" s="10">
        <v>50.467457945382513</v>
      </c>
      <c r="N13" s="10">
        <v>7.87</v>
      </c>
      <c r="O13" s="10">
        <v>31.48</v>
      </c>
      <c r="P13" s="10">
        <v>18.987457945382513</v>
      </c>
      <c r="Q13" s="5">
        <v>0.37623170887527846</v>
      </c>
      <c r="R13" s="5">
        <v>2.1000000000000001E-2</v>
      </c>
      <c r="S13" s="10">
        <v>1.0598166168530327</v>
      </c>
      <c r="T13" s="10">
        <v>0</v>
      </c>
      <c r="U13" s="10">
        <v>17.927641328529479</v>
      </c>
      <c r="V13" s="5">
        <v>0.35523170887527844</v>
      </c>
      <c r="W13" s="4" t="s">
        <v>491</v>
      </c>
      <c r="X13" s="4" t="s">
        <v>97</v>
      </c>
    </row>
    <row r="14" spans="1:24">
      <c r="A14" s="4" t="s">
        <v>502</v>
      </c>
      <c r="B14" s="8">
        <v>46059</v>
      </c>
      <c r="C14" s="4" t="s">
        <v>397</v>
      </c>
      <c r="D14" s="4" t="s">
        <v>176</v>
      </c>
      <c r="E14" s="4" t="s">
        <v>47</v>
      </c>
      <c r="F14" s="4" t="s">
        <v>270</v>
      </c>
      <c r="G14" s="4" t="s">
        <v>111</v>
      </c>
      <c r="H14" s="9">
        <v>22</v>
      </c>
      <c r="I14" s="10">
        <v>11.84</v>
      </c>
      <c r="J14" s="10">
        <v>260.48</v>
      </c>
      <c r="K14" s="5">
        <v>0.15968022559362804</v>
      </c>
      <c r="L14" s="10">
        <v>41.593505162628233</v>
      </c>
      <c r="M14" s="10">
        <v>218.8864948373718</v>
      </c>
      <c r="N14" s="10">
        <v>5.77</v>
      </c>
      <c r="O14" s="10">
        <v>126.94</v>
      </c>
      <c r="P14" s="10">
        <v>91.946494837371802</v>
      </c>
      <c r="Q14" s="5">
        <v>0.42006472306884979</v>
      </c>
      <c r="R14" s="5">
        <v>2.3E-2</v>
      </c>
      <c r="S14" s="10">
        <v>5.034389381259551</v>
      </c>
      <c r="T14" s="10">
        <v>3.17</v>
      </c>
      <c r="U14" s="10">
        <v>83.742105456112242</v>
      </c>
      <c r="V14" s="5">
        <v>0.38258233116817425</v>
      </c>
      <c r="W14" s="4" t="s">
        <v>493</v>
      </c>
      <c r="X14" s="4" t="s">
        <v>97</v>
      </c>
    </row>
    <row r="15" spans="1:24">
      <c r="A15" s="4" t="s">
        <v>503</v>
      </c>
      <c r="B15" s="8">
        <v>45984</v>
      </c>
      <c r="C15" s="4" t="s">
        <v>317</v>
      </c>
      <c r="D15" s="4" t="s">
        <v>191</v>
      </c>
      <c r="E15" s="4" t="s">
        <v>41</v>
      </c>
      <c r="F15" s="4" t="s">
        <v>242</v>
      </c>
      <c r="G15" s="4" t="s">
        <v>111</v>
      </c>
      <c r="H15" s="9">
        <v>27</v>
      </c>
      <c r="I15" s="10">
        <v>10.69</v>
      </c>
      <c r="J15" s="10">
        <v>288.63</v>
      </c>
      <c r="K15" s="5">
        <v>0.13080742088325459</v>
      </c>
      <c r="L15" s="10">
        <v>37.754945889533772</v>
      </c>
      <c r="M15" s="10">
        <v>250.87505411046624</v>
      </c>
      <c r="N15" s="10">
        <v>4.49</v>
      </c>
      <c r="O15" s="10">
        <v>121.23</v>
      </c>
      <c r="P15" s="10">
        <v>129.64505411046622</v>
      </c>
      <c r="Q15" s="5">
        <v>0.51677140467453742</v>
      </c>
      <c r="R15" s="5">
        <v>2.5999999999999999E-2</v>
      </c>
      <c r="S15" s="10">
        <v>6.5227514068721222</v>
      </c>
      <c r="T15" s="10">
        <v>0</v>
      </c>
      <c r="U15" s="10">
        <v>123.1223027035941</v>
      </c>
      <c r="V15" s="5">
        <v>0.49077140467453745</v>
      </c>
      <c r="W15" s="4" t="s">
        <v>491</v>
      </c>
      <c r="X15" s="4" t="s">
        <v>97</v>
      </c>
    </row>
    <row r="16" spans="1:24">
      <c r="A16" s="4" t="s">
        <v>504</v>
      </c>
      <c r="B16" s="8">
        <v>46198</v>
      </c>
      <c r="C16" s="4" t="s">
        <v>232</v>
      </c>
      <c r="D16" s="4" t="s">
        <v>208</v>
      </c>
      <c r="E16" s="4" t="s">
        <v>36</v>
      </c>
      <c r="F16" s="4" t="s">
        <v>234</v>
      </c>
      <c r="G16" s="4" t="s">
        <v>235</v>
      </c>
      <c r="H16" s="9">
        <v>42</v>
      </c>
      <c r="I16" s="10">
        <v>7.46</v>
      </c>
      <c r="J16" s="10">
        <v>313.32</v>
      </c>
      <c r="K16" s="5">
        <v>0.21524023931026506</v>
      </c>
      <c r="L16" s="10">
        <v>67.439071780692245</v>
      </c>
      <c r="M16" s="10">
        <v>245.88092821930775</v>
      </c>
      <c r="N16" s="10">
        <v>4.34</v>
      </c>
      <c r="O16" s="10">
        <v>182.28</v>
      </c>
      <c r="P16" s="10">
        <v>63.600928219307747</v>
      </c>
      <c r="Q16" s="5">
        <v>0.25866556092785037</v>
      </c>
      <c r="R16" s="5">
        <v>1.7999999999999999E-2</v>
      </c>
      <c r="S16" s="10">
        <v>4.4258567079475393</v>
      </c>
      <c r="T16" s="10">
        <v>4.42</v>
      </c>
      <c r="U16" s="10">
        <v>54.755071511360207</v>
      </c>
      <c r="V16" s="5">
        <v>0.22268938021302206</v>
      </c>
      <c r="W16" s="4" t="s">
        <v>493</v>
      </c>
      <c r="X16" s="4" t="s">
        <v>97</v>
      </c>
    </row>
    <row r="17" spans="1:24">
      <c r="A17" s="4" t="s">
        <v>505</v>
      </c>
      <c r="B17" s="8">
        <v>46062</v>
      </c>
      <c r="C17" s="4" t="s">
        <v>391</v>
      </c>
      <c r="D17" s="4" t="s">
        <v>160</v>
      </c>
      <c r="E17" s="4" t="s">
        <v>47</v>
      </c>
      <c r="F17" s="4" t="s">
        <v>270</v>
      </c>
      <c r="G17" s="4" t="s">
        <v>235</v>
      </c>
      <c r="H17" s="9">
        <v>66</v>
      </c>
      <c r="I17" s="10">
        <v>4.72</v>
      </c>
      <c r="J17" s="10">
        <v>311.52</v>
      </c>
      <c r="K17" s="5">
        <v>0.10741790347034055</v>
      </c>
      <c r="L17" s="10">
        <v>33.462825289080484</v>
      </c>
      <c r="M17" s="10">
        <v>278.05717471091953</v>
      </c>
      <c r="N17" s="10">
        <v>2.3199999999999998</v>
      </c>
      <c r="O17" s="10">
        <v>153.11999999999998</v>
      </c>
      <c r="P17" s="10">
        <v>124.93717471091955</v>
      </c>
      <c r="Q17" s="5">
        <v>0.4493218879923157</v>
      </c>
      <c r="R17" s="5">
        <v>2.3E-2</v>
      </c>
      <c r="S17" s="10">
        <v>6.3953150183511491</v>
      </c>
      <c r="T17" s="10">
        <v>0</v>
      </c>
      <c r="U17" s="10">
        <v>118.54185969256839</v>
      </c>
      <c r="V17" s="5">
        <v>0.42632188799231568</v>
      </c>
      <c r="W17" s="4" t="s">
        <v>491</v>
      </c>
      <c r="X17" s="4" t="s">
        <v>97</v>
      </c>
    </row>
    <row r="18" spans="1:24">
      <c r="A18" s="4" t="s">
        <v>506</v>
      </c>
      <c r="B18" s="8">
        <v>46270</v>
      </c>
      <c r="C18" s="4" t="s">
        <v>397</v>
      </c>
      <c r="D18" s="4" t="s">
        <v>222</v>
      </c>
      <c r="E18" s="4" t="s">
        <v>47</v>
      </c>
      <c r="F18" s="4" t="s">
        <v>270</v>
      </c>
      <c r="G18" s="4" t="s">
        <v>111</v>
      </c>
      <c r="H18" s="9">
        <v>9</v>
      </c>
      <c r="I18" s="10">
        <v>13.33</v>
      </c>
      <c r="J18" s="10">
        <v>119.97</v>
      </c>
      <c r="K18" s="5">
        <v>8.4382350483199975E-2</v>
      </c>
      <c r="L18" s="10">
        <v>10.123350587469501</v>
      </c>
      <c r="M18" s="10">
        <v>109.8466494125305</v>
      </c>
      <c r="N18" s="10">
        <v>8.41</v>
      </c>
      <c r="O18" s="10">
        <v>75.69</v>
      </c>
      <c r="P18" s="10">
        <v>34.156649412530498</v>
      </c>
      <c r="Q18" s="5">
        <v>0.31094848677864323</v>
      </c>
      <c r="R18" s="5">
        <v>2.3E-2</v>
      </c>
      <c r="S18" s="10">
        <v>2.5264729364882013</v>
      </c>
      <c r="T18" s="10">
        <v>0</v>
      </c>
      <c r="U18" s="10">
        <v>31.630176476042298</v>
      </c>
      <c r="V18" s="5">
        <v>0.28794848677864326</v>
      </c>
      <c r="W18" s="4" t="s">
        <v>491</v>
      </c>
      <c r="X18" s="4" t="s">
        <v>97</v>
      </c>
    </row>
    <row r="19" spans="1:24">
      <c r="A19" s="4" t="s">
        <v>507</v>
      </c>
      <c r="B19" s="8">
        <v>45663</v>
      </c>
      <c r="C19" s="4" t="s">
        <v>303</v>
      </c>
      <c r="D19" s="4" t="s">
        <v>187</v>
      </c>
      <c r="E19" s="4" t="s">
        <v>41</v>
      </c>
      <c r="F19" s="4" t="s">
        <v>239</v>
      </c>
      <c r="G19" s="4" t="s">
        <v>235</v>
      </c>
      <c r="H19" s="9">
        <v>11</v>
      </c>
      <c r="I19" s="10">
        <v>8.0399999999999991</v>
      </c>
      <c r="J19" s="10">
        <v>88.44</v>
      </c>
      <c r="K19" s="5">
        <v>0.1680749365036531</v>
      </c>
      <c r="L19" s="10">
        <v>14.86454738438308</v>
      </c>
      <c r="M19" s="10">
        <v>73.575452615616911</v>
      </c>
      <c r="N19" s="10">
        <v>3.47</v>
      </c>
      <c r="O19" s="10">
        <v>38.17</v>
      </c>
      <c r="P19" s="10">
        <v>35.405452615616909</v>
      </c>
      <c r="Q19" s="5">
        <v>0.48121284147019777</v>
      </c>
      <c r="R19" s="5">
        <v>2.5999999999999999E-2</v>
      </c>
      <c r="S19" s="10">
        <v>1.9129617680060396</v>
      </c>
      <c r="T19" s="10">
        <v>0</v>
      </c>
      <c r="U19" s="10">
        <v>33.492490847610867</v>
      </c>
      <c r="V19" s="5">
        <v>0.45521284147019775</v>
      </c>
      <c r="W19" s="4" t="s">
        <v>491</v>
      </c>
      <c r="X19" s="4" t="s">
        <v>97</v>
      </c>
    </row>
    <row r="20" spans="1:24">
      <c r="A20" s="4" t="s">
        <v>508</v>
      </c>
      <c r="B20" s="8">
        <v>45658</v>
      </c>
      <c r="C20" s="4" t="s">
        <v>279</v>
      </c>
      <c r="D20" s="4" t="s">
        <v>201</v>
      </c>
      <c r="E20" s="4" t="s">
        <v>39</v>
      </c>
      <c r="F20" s="4" t="s">
        <v>273</v>
      </c>
      <c r="G20" s="4" t="s">
        <v>111</v>
      </c>
      <c r="H20" s="9">
        <v>41</v>
      </c>
      <c r="I20" s="10">
        <v>9.5399999999999991</v>
      </c>
      <c r="J20" s="10">
        <v>391.14</v>
      </c>
      <c r="K20" s="5">
        <v>8.4097789241527193E-2</v>
      </c>
      <c r="L20" s="10">
        <v>32.894009283930949</v>
      </c>
      <c r="M20" s="10">
        <v>358.24599071606906</v>
      </c>
      <c r="N20" s="10">
        <v>5.51</v>
      </c>
      <c r="O20" s="10">
        <v>225.91</v>
      </c>
      <c r="P20" s="10">
        <v>132.33599071606906</v>
      </c>
      <c r="Q20" s="5">
        <v>0.36939978156225367</v>
      </c>
      <c r="R20" s="5">
        <v>2.1000000000000001E-2</v>
      </c>
      <c r="S20" s="10">
        <v>7.5231658050374506</v>
      </c>
      <c r="T20" s="10">
        <v>0</v>
      </c>
      <c r="U20" s="10">
        <v>124.81282491103161</v>
      </c>
      <c r="V20" s="5">
        <v>0.34839978156225365</v>
      </c>
      <c r="W20" s="4" t="s">
        <v>491</v>
      </c>
      <c r="X20" s="4" t="s">
        <v>97</v>
      </c>
    </row>
    <row r="21" spans="1:24">
      <c r="A21" s="4" t="s">
        <v>509</v>
      </c>
      <c r="B21" s="8">
        <v>46150</v>
      </c>
      <c r="C21" s="4" t="s">
        <v>385</v>
      </c>
      <c r="D21" s="4" t="s">
        <v>224</v>
      </c>
      <c r="E21" s="4" t="s">
        <v>45</v>
      </c>
      <c r="F21" s="4" t="s">
        <v>234</v>
      </c>
      <c r="G21" s="4" t="s">
        <v>257</v>
      </c>
      <c r="H21" s="9">
        <v>5</v>
      </c>
      <c r="I21" s="10">
        <v>20.85</v>
      </c>
      <c r="J21" s="10">
        <v>104.25</v>
      </c>
      <c r="K21" s="5">
        <v>0.13688456663360354</v>
      </c>
      <c r="L21" s="10">
        <v>14.27021607155317</v>
      </c>
      <c r="M21" s="10">
        <v>89.979783928446835</v>
      </c>
      <c r="N21" s="10">
        <v>12.19</v>
      </c>
      <c r="O21" s="10">
        <v>60.949999999999996</v>
      </c>
      <c r="P21" s="10">
        <v>29.02978392844684</v>
      </c>
      <c r="Q21" s="5">
        <v>0.32262562390160576</v>
      </c>
      <c r="R21" s="5">
        <v>1.4999999999999999E-2</v>
      </c>
      <c r="S21" s="10">
        <v>1.3496967589267024</v>
      </c>
      <c r="T21" s="10">
        <v>0</v>
      </c>
      <c r="U21" s="10">
        <v>27.680087169520139</v>
      </c>
      <c r="V21" s="5">
        <v>0.3076256239016058</v>
      </c>
      <c r="W21" s="4" t="s">
        <v>491</v>
      </c>
      <c r="X21" s="4" t="s">
        <v>97</v>
      </c>
    </row>
    <row r="22" spans="1:24">
      <c r="A22" s="4" t="s">
        <v>510</v>
      </c>
      <c r="B22" s="8">
        <v>46193</v>
      </c>
      <c r="C22" s="4" t="s">
        <v>287</v>
      </c>
      <c r="D22" s="4" t="s">
        <v>138</v>
      </c>
      <c r="E22" s="4" t="s">
        <v>39</v>
      </c>
      <c r="F22" s="4" t="s">
        <v>276</v>
      </c>
      <c r="G22" s="4" t="s">
        <v>111</v>
      </c>
      <c r="H22" s="9">
        <v>16</v>
      </c>
      <c r="I22" s="10">
        <v>8.5</v>
      </c>
      <c r="J22" s="10">
        <v>136</v>
      </c>
      <c r="K22" s="5">
        <v>0.10702893959019313</v>
      </c>
      <c r="L22" s="10">
        <v>14.555935784266266</v>
      </c>
      <c r="M22" s="10">
        <v>121.44406421573373</v>
      </c>
      <c r="N22" s="10">
        <v>4.25</v>
      </c>
      <c r="O22" s="10">
        <v>68</v>
      </c>
      <c r="P22" s="10">
        <v>53.444064215733732</v>
      </c>
      <c r="Q22" s="5">
        <v>0.44007143997417181</v>
      </c>
      <c r="R22" s="5">
        <v>2.1000000000000001E-2</v>
      </c>
      <c r="S22" s="10">
        <v>2.5503253485304085</v>
      </c>
      <c r="T22" s="10">
        <v>0</v>
      </c>
      <c r="U22" s="10">
        <v>50.893738867203325</v>
      </c>
      <c r="V22" s="5">
        <v>0.41907143997417179</v>
      </c>
      <c r="W22" s="4" t="s">
        <v>491</v>
      </c>
      <c r="X22" s="4" t="s">
        <v>97</v>
      </c>
    </row>
    <row r="23" spans="1:24">
      <c r="A23" s="4" t="s">
        <v>511</v>
      </c>
      <c r="B23" s="8">
        <v>45686</v>
      </c>
      <c r="C23" s="4" t="s">
        <v>381</v>
      </c>
      <c r="D23" s="4" t="s">
        <v>135</v>
      </c>
      <c r="E23" s="4" t="s">
        <v>45</v>
      </c>
      <c r="F23" s="4" t="s">
        <v>239</v>
      </c>
      <c r="G23" s="4" t="s">
        <v>257</v>
      </c>
      <c r="H23" s="9">
        <v>23</v>
      </c>
      <c r="I23" s="10">
        <v>9.89</v>
      </c>
      <c r="J23" s="10">
        <v>227.47000000000003</v>
      </c>
      <c r="K23" s="5">
        <v>0.14798924579812822</v>
      </c>
      <c r="L23" s="10">
        <v>33.663113741700229</v>
      </c>
      <c r="M23" s="10">
        <v>193.80688625829981</v>
      </c>
      <c r="N23" s="10">
        <v>4.58</v>
      </c>
      <c r="O23" s="10">
        <v>105.34</v>
      </c>
      <c r="P23" s="10">
        <v>88.466886258299809</v>
      </c>
      <c r="Q23" s="5">
        <v>0.45646926157409023</v>
      </c>
      <c r="R23" s="5">
        <v>1.4999999999999999E-2</v>
      </c>
      <c r="S23" s="10">
        <v>2.907103293874497</v>
      </c>
      <c r="T23" s="10">
        <v>0</v>
      </c>
      <c r="U23" s="10">
        <v>85.55978296442531</v>
      </c>
      <c r="V23" s="5">
        <v>0.44146926157409022</v>
      </c>
      <c r="W23" s="4" t="s">
        <v>491</v>
      </c>
      <c r="X23" s="4" t="s">
        <v>97</v>
      </c>
    </row>
    <row r="24" spans="1:24">
      <c r="A24" s="4" t="s">
        <v>512</v>
      </c>
      <c r="B24" s="8">
        <v>45864</v>
      </c>
      <c r="C24" s="4" t="s">
        <v>395</v>
      </c>
      <c r="D24" s="4" t="s">
        <v>113</v>
      </c>
      <c r="E24" s="4" t="s">
        <v>47</v>
      </c>
      <c r="F24" s="4" t="s">
        <v>276</v>
      </c>
      <c r="G24" s="4" t="s">
        <v>235</v>
      </c>
      <c r="H24" s="9">
        <v>67</v>
      </c>
      <c r="I24" s="10">
        <v>16.34</v>
      </c>
      <c r="J24" s="10">
        <v>1094.78</v>
      </c>
      <c r="K24" s="5">
        <v>0.11071757333535506</v>
      </c>
      <c r="L24" s="10">
        <v>121.21138493608001</v>
      </c>
      <c r="M24" s="10">
        <v>973.56861506391999</v>
      </c>
      <c r="N24" s="10">
        <v>8.56</v>
      </c>
      <c r="O24" s="10">
        <v>573.52</v>
      </c>
      <c r="P24" s="10">
        <v>400.04861506392001</v>
      </c>
      <c r="Q24" s="5">
        <v>0.41090952283589655</v>
      </c>
      <c r="R24" s="5">
        <v>2.3E-2</v>
      </c>
      <c r="S24" s="10">
        <v>22.392078146470158</v>
      </c>
      <c r="T24" s="10">
        <v>0</v>
      </c>
      <c r="U24" s="10">
        <v>377.65653691744984</v>
      </c>
      <c r="V24" s="5">
        <v>0.38790952283589653</v>
      </c>
      <c r="W24" s="4" t="s">
        <v>491</v>
      </c>
      <c r="X24" s="4" t="s">
        <v>97</v>
      </c>
    </row>
    <row r="25" spans="1:24">
      <c r="A25" s="4" t="s">
        <v>513</v>
      </c>
      <c r="B25" s="8">
        <v>46108</v>
      </c>
      <c r="C25" s="4" t="s">
        <v>243</v>
      </c>
      <c r="D25" s="4" t="s">
        <v>160</v>
      </c>
      <c r="E25" s="4" t="s">
        <v>36</v>
      </c>
      <c r="F25" s="4" t="s">
        <v>234</v>
      </c>
      <c r="G25" s="4" t="s">
        <v>111</v>
      </c>
      <c r="H25" s="9">
        <v>28</v>
      </c>
      <c r="I25" s="10">
        <v>4.78</v>
      </c>
      <c r="J25" s="10">
        <v>133.84</v>
      </c>
      <c r="K25" s="5">
        <v>0.13356049915427382</v>
      </c>
      <c r="L25" s="10">
        <v>17.875737206808008</v>
      </c>
      <c r="M25" s="10">
        <v>115.96426279319199</v>
      </c>
      <c r="N25" s="10">
        <v>2.33</v>
      </c>
      <c r="O25" s="10">
        <v>65.240000000000009</v>
      </c>
      <c r="P25" s="10">
        <v>50.724262793191983</v>
      </c>
      <c r="Q25" s="5">
        <v>0.43741288541326279</v>
      </c>
      <c r="R25" s="5">
        <v>1.7999999999999999E-2</v>
      </c>
      <c r="S25" s="10">
        <v>2.0873567302774556</v>
      </c>
      <c r="T25" s="10">
        <v>0</v>
      </c>
      <c r="U25" s="10">
        <v>48.636906062914527</v>
      </c>
      <c r="V25" s="5">
        <v>0.41941288541326277</v>
      </c>
      <c r="W25" s="4" t="s">
        <v>491</v>
      </c>
      <c r="X25" s="4" t="s">
        <v>97</v>
      </c>
    </row>
    <row r="26" spans="1:24">
      <c r="A26" s="4" t="s">
        <v>514</v>
      </c>
      <c r="B26" s="8">
        <v>45694</v>
      </c>
      <c r="C26" s="4" t="s">
        <v>331</v>
      </c>
      <c r="D26" s="4" t="s">
        <v>185</v>
      </c>
      <c r="E26" s="4" t="s">
        <v>43</v>
      </c>
      <c r="F26" s="4" t="s">
        <v>270</v>
      </c>
      <c r="G26" s="4" t="s">
        <v>235</v>
      </c>
      <c r="H26" s="9">
        <v>38</v>
      </c>
      <c r="I26" s="10">
        <v>5.15</v>
      </c>
      <c r="J26" s="10">
        <v>195.70000000000002</v>
      </c>
      <c r="K26" s="5">
        <v>8.013033981427059E-2</v>
      </c>
      <c r="L26" s="10">
        <v>15.681507501652757</v>
      </c>
      <c r="M26" s="10">
        <v>180.01849249834726</v>
      </c>
      <c r="N26" s="10">
        <v>2.16</v>
      </c>
      <c r="O26" s="10">
        <v>82.080000000000013</v>
      </c>
      <c r="P26" s="10">
        <v>97.938492498347244</v>
      </c>
      <c r="Q26" s="5">
        <v>0.5440468428500278</v>
      </c>
      <c r="R26" s="5">
        <v>4.4999999999999998E-2</v>
      </c>
      <c r="S26" s="10">
        <v>8.1008321624256254</v>
      </c>
      <c r="T26" s="10">
        <v>0</v>
      </c>
      <c r="U26" s="10">
        <v>89.837660335921612</v>
      </c>
      <c r="V26" s="5">
        <v>0.49904684285002782</v>
      </c>
      <c r="W26" s="4" t="s">
        <v>491</v>
      </c>
      <c r="X26" s="4" t="s">
        <v>97</v>
      </c>
    </row>
    <row r="27" spans="1:24">
      <c r="A27" s="4" t="s">
        <v>515</v>
      </c>
      <c r="B27" s="8">
        <v>45739</v>
      </c>
      <c r="C27" s="4" t="s">
        <v>405</v>
      </c>
      <c r="D27" s="4" t="s">
        <v>106</v>
      </c>
      <c r="E27" s="4" t="s">
        <v>47</v>
      </c>
      <c r="F27" s="4" t="s">
        <v>273</v>
      </c>
      <c r="G27" s="4" t="s">
        <v>111</v>
      </c>
      <c r="H27" s="9">
        <v>77</v>
      </c>
      <c r="I27" s="10">
        <v>10.49</v>
      </c>
      <c r="J27" s="10">
        <v>807.73</v>
      </c>
      <c r="K27" s="5">
        <v>9.8759862341149113E-2</v>
      </c>
      <c r="L27" s="10">
        <v>79.771303608816368</v>
      </c>
      <c r="M27" s="10">
        <v>727.95869639118359</v>
      </c>
      <c r="N27" s="10">
        <v>5.64</v>
      </c>
      <c r="O27" s="10">
        <v>434.28</v>
      </c>
      <c r="P27" s="10">
        <v>293.67869639118362</v>
      </c>
      <c r="Q27" s="5">
        <v>0.40342769149826779</v>
      </c>
      <c r="R27" s="5">
        <v>2.3E-2</v>
      </c>
      <c r="S27" s="10">
        <v>16.743050016997223</v>
      </c>
      <c r="T27" s="10">
        <v>0</v>
      </c>
      <c r="U27" s="10">
        <v>276.93564637418638</v>
      </c>
      <c r="V27" s="5">
        <v>0.38042769149826777</v>
      </c>
      <c r="W27" s="4" t="s">
        <v>491</v>
      </c>
      <c r="X27" s="4" t="s">
        <v>97</v>
      </c>
    </row>
    <row r="28" spans="1:24">
      <c r="A28" s="4" t="s">
        <v>516</v>
      </c>
      <c r="B28" s="8">
        <v>45791</v>
      </c>
      <c r="C28" s="4" t="s">
        <v>399</v>
      </c>
      <c r="D28" s="4" t="s">
        <v>142</v>
      </c>
      <c r="E28" s="4" t="s">
        <v>47</v>
      </c>
      <c r="F28" s="4" t="s">
        <v>273</v>
      </c>
      <c r="G28" s="4" t="s">
        <v>111</v>
      </c>
      <c r="H28" s="9">
        <v>14</v>
      </c>
      <c r="I28" s="10">
        <v>8.27</v>
      </c>
      <c r="J28" s="10">
        <v>115.78</v>
      </c>
      <c r="K28" s="5">
        <v>7.5983738515691304E-2</v>
      </c>
      <c r="L28" s="10">
        <v>8.7973972453467386</v>
      </c>
      <c r="M28" s="10">
        <v>106.98260275465326</v>
      </c>
      <c r="N28" s="10">
        <v>4.1500000000000004</v>
      </c>
      <c r="O28" s="10">
        <v>58.100000000000009</v>
      </c>
      <c r="P28" s="10">
        <v>48.882602754653249</v>
      </c>
      <c r="Q28" s="5">
        <v>0.45692104600181899</v>
      </c>
      <c r="R28" s="5">
        <v>2.3E-2</v>
      </c>
      <c r="S28" s="10">
        <v>2.4605998633570247</v>
      </c>
      <c r="T28" s="10">
        <v>0</v>
      </c>
      <c r="U28" s="10">
        <v>46.422002891296223</v>
      </c>
      <c r="V28" s="5">
        <v>0.43392104600181902</v>
      </c>
      <c r="W28" s="4" t="s">
        <v>491</v>
      </c>
      <c r="X28" s="4" t="s">
        <v>97</v>
      </c>
    </row>
    <row r="29" spans="1:24">
      <c r="A29" s="4" t="s">
        <v>517</v>
      </c>
      <c r="B29" s="8">
        <v>45968</v>
      </c>
      <c r="C29" s="4" t="s">
        <v>369</v>
      </c>
      <c r="D29" s="4" t="s">
        <v>116</v>
      </c>
      <c r="E29" s="4" t="s">
        <v>45</v>
      </c>
      <c r="F29" s="4" t="s">
        <v>239</v>
      </c>
      <c r="G29" s="4" t="s">
        <v>111</v>
      </c>
      <c r="H29" s="9">
        <v>75</v>
      </c>
      <c r="I29" s="10">
        <v>5.19</v>
      </c>
      <c r="J29" s="10">
        <v>389.25000000000006</v>
      </c>
      <c r="K29" s="5">
        <v>0.18851716023858611</v>
      </c>
      <c r="L29" s="10">
        <v>73.380304622869659</v>
      </c>
      <c r="M29" s="10">
        <v>315.86969537713037</v>
      </c>
      <c r="N29" s="10">
        <v>2.78</v>
      </c>
      <c r="O29" s="10">
        <v>208.49999999999997</v>
      </c>
      <c r="P29" s="10">
        <v>107.3696953771304</v>
      </c>
      <c r="Q29" s="5">
        <v>0.33991768424931401</v>
      </c>
      <c r="R29" s="5">
        <v>1.4999999999999999E-2</v>
      </c>
      <c r="S29" s="10">
        <v>4.738045430656955</v>
      </c>
      <c r="T29" s="10">
        <v>0</v>
      </c>
      <c r="U29" s="10">
        <v>102.63164994647344</v>
      </c>
      <c r="V29" s="5">
        <v>0.324917684249314</v>
      </c>
      <c r="W29" s="4" t="s">
        <v>491</v>
      </c>
      <c r="X29" s="4" t="s">
        <v>97</v>
      </c>
    </row>
    <row r="30" spans="1:24">
      <c r="A30" s="4" t="s">
        <v>518</v>
      </c>
      <c r="B30" s="8">
        <v>45762</v>
      </c>
      <c r="C30" s="4" t="s">
        <v>419</v>
      </c>
      <c r="D30" s="4" t="s">
        <v>116</v>
      </c>
      <c r="E30" s="4" t="s">
        <v>47</v>
      </c>
      <c r="F30" s="4" t="s">
        <v>276</v>
      </c>
      <c r="G30" s="4" t="s">
        <v>257</v>
      </c>
      <c r="H30" s="9">
        <v>9</v>
      </c>
      <c r="I30" s="10">
        <v>5.21</v>
      </c>
      <c r="J30" s="10">
        <v>46.89</v>
      </c>
      <c r="K30" s="5">
        <v>7.2767628306837126E-2</v>
      </c>
      <c r="L30" s="10">
        <v>3.4120740913075931</v>
      </c>
      <c r="M30" s="10">
        <v>43.477925908692406</v>
      </c>
      <c r="N30" s="10">
        <v>2.76</v>
      </c>
      <c r="O30" s="10">
        <v>24.839999999999996</v>
      </c>
      <c r="P30" s="10">
        <v>18.637925908692409</v>
      </c>
      <c r="Q30" s="5">
        <v>0.42867559845963554</v>
      </c>
      <c r="R30" s="5">
        <v>2.3E-2</v>
      </c>
      <c r="S30" s="10">
        <v>0.99999229589992533</v>
      </c>
      <c r="T30" s="10">
        <v>0</v>
      </c>
      <c r="U30" s="10">
        <v>17.637933612792484</v>
      </c>
      <c r="V30" s="5">
        <v>0.40567559845963552</v>
      </c>
      <c r="W30" s="4" t="s">
        <v>491</v>
      </c>
      <c r="X30" s="4" t="s">
        <v>97</v>
      </c>
    </row>
    <row r="31" spans="1:24">
      <c r="A31" s="4" t="s">
        <v>519</v>
      </c>
      <c r="B31" s="8">
        <v>45769</v>
      </c>
      <c r="C31" s="4" t="s">
        <v>391</v>
      </c>
      <c r="D31" s="4" t="s">
        <v>181</v>
      </c>
      <c r="E31" s="4" t="s">
        <v>47</v>
      </c>
      <c r="F31" s="4" t="s">
        <v>270</v>
      </c>
      <c r="G31" s="4" t="s">
        <v>235</v>
      </c>
      <c r="H31" s="9">
        <v>52</v>
      </c>
      <c r="I31" s="10">
        <v>5.68</v>
      </c>
      <c r="J31" s="10">
        <v>295.36</v>
      </c>
      <c r="K31" s="5">
        <v>0.1170244393881133</v>
      </c>
      <c r="L31" s="10">
        <v>34.564338417673149</v>
      </c>
      <c r="M31" s="10">
        <v>260.79566158232689</v>
      </c>
      <c r="N31" s="10">
        <v>2.72</v>
      </c>
      <c r="O31" s="10">
        <v>141.44</v>
      </c>
      <c r="P31" s="10">
        <v>119.35566158232689</v>
      </c>
      <c r="Q31" s="5">
        <v>0.45765968980526617</v>
      </c>
      <c r="R31" s="5">
        <v>2.3E-2</v>
      </c>
      <c r="S31" s="10">
        <v>5.9983002163935186</v>
      </c>
      <c r="T31" s="10">
        <v>0</v>
      </c>
      <c r="U31" s="10">
        <v>113.35736136593337</v>
      </c>
      <c r="V31" s="5">
        <v>0.43465968980526615</v>
      </c>
      <c r="W31" s="4" t="s">
        <v>491</v>
      </c>
      <c r="X31" s="4" t="s">
        <v>97</v>
      </c>
    </row>
    <row r="32" spans="1:24">
      <c r="A32" s="4" t="s">
        <v>520</v>
      </c>
      <c r="B32" s="8">
        <v>45799</v>
      </c>
      <c r="C32" s="4" t="s">
        <v>375</v>
      </c>
      <c r="D32" s="4" t="s">
        <v>154</v>
      </c>
      <c r="E32" s="4" t="s">
        <v>45</v>
      </c>
      <c r="F32" s="4" t="s">
        <v>239</v>
      </c>
      <c r="G32" s="4" t="s">
        <v>111</v>
      </c>
      <c r="H32" s="9">
        <v>60</v>
      </c>
      <c r="I32" s="10">
        <v>15.52</v>
      </c>
      <c r="J32" s="10">
        <v>931.19999999999993</v>
      </c>
      <c r="K32" s="5">
        <v>0.15332596122481329</v>
      </c>
      <c r="L32" s="10">
        <v>142.77713509254613</v>
      </c>
      <c r="M32" s="10">
        <v>788.4228649074538</v>
      </c>
      <c r="N32" s="10">
        <v>8.4700000000000006</v>
      </c>
      <c r="O32" s="10">
        <v>508.20000000000005</v>
      </c>
      <c r="P32" s="10">
        <v>280.22286490745375</v>
      </c>
      <c r="Q32" s="5">
        <v>0.35542204238374886</v>
      </c>
      <c r="R32" s="5">
        <v>1.4999999999999999E-2</v>
      </c>
      <c r="S32" s="10">
        <v>11.826342973611807</v>
      </c>
      <c r="T32" s="10">
        <v>0</v>
      </c>
      <c r="U32" s="10">
        <v>268.39652193384194</v>
      </c>
      <c r="V32" s="5">
        <v>0.34042204238374885</v>
      </c>
      <c r="W32" s="4" t="s">
        <v>491</v>
      </c>
      <c r="X32" s="4" t="s">
        <v>97</v>
      </c>
    </row>
    <row r="33" spans="1:24">
      <c r="A33" s="4" t="s">
        <v>521</v>
      </c>
      <c r="B33" s="8">
        <v>45745</v>
      </c>
      <c r="C33" s="4" t="s">
        <v>303</v>
      </c>
      <c r="D33" s="4" t="s">
        <v>206</v>
      </c>
      <c r="E33" s="4" t="s">
        <v>41</v>
      </c>
      <c r="F33" s="4" t="s">
        <v>239</v>
      </c>
      <c r="G33" s="4" t="s">
        <v>235</v>
      </c>
      <c r="H33" s="9">
        <v>109</v>
      </c>
      <c r="I33" s="10">
        <v>4.7</v>
      </c>
      <c r="J33" s="10">
        <v>512.30000000000007</v>
      </c>
      <c r="K33" s="5">
        <v>0.15663372698012992</v>
      </c>
      <c r="L33" s="10">
        <v>80.243458331920564</v>
      </c>
      <c r="M33" s="10">
        <v>432.05654166807949</v>
      </c>
      <c r="N33" s="10">
        <v>2.59</v>
      </c>
      <c r="O33" s="10">
        <v>282.31</v>
      </c>
      <c r="P33" s="10">
        <v>149.74654166807949</v>
      </c>
      <c r="Q33" s="5">
        <v>0.34659015019177714</v>
      </c>
      <c r="R33" s="5">
        <v>2.5999999999999999E-2</v>
      </c>
      <c r="S33" s="10">
        <v>11.233470083370067</v>
      </c>
      <c r="T33" s="10">
        <v>0</v>
      </c>
      <c r="U33" s="10">
        <v>138.51307158470942</v>
      </c>
      <c r="V33" s="5">
        <v>0.32059015019177717</v>
      </c>
      <c r="W33" s="4" t="s">
        <v>491</v>
      </c>
      <c r="X33" s="4" t="s">
        <v>97</v>
      </c>
    </row>
    <row r="34" spans="1:24">
      <c r="A34" s="4" t="s">
        <v>522</v>
      </c>
      <c r="B34" s="8">
        <v>46025</v>
      </c>
      <c r="C34" s="4" t="s">
        <v>335</v>
      </c>
      <c r="D34" s="4" t="s">
        <v>138</v>
      </c>
      <c r="E34" s="4" t="s">
        <v>43</v>
      </c>
      <c r="F34" s="4" t="s">
        <v>276</v>
      </c>
      <c r="G34" s="4" t="s">
        <v>235</v>
      </c>
      <c r="H34" s="9">
        <v>32</v>
      </c>
      <c r="I34" s="10">
        <v>8.4</v>
      </c>
      <c r="J34" s="10">
        <v>268.8</v>
      </c>
      <c r="K34" s="5">
        <v>9.1748056729611699E-2</v>
      </c>
      <c r="L34" s="10">
        <v>24.661877648919624</v>
      </c>
      <c r="M34" s="10">
        <v>244.1381223510804</v>
      </c>
      <c r="N34" s="10">
        <v>4.24</v>
      </c>
      <c r="O34" s="10">
        <v>135.68</v>
      </c>
      <c r="P34" s="10">
        <v>108.45812235108039</v>
      </c>
      <c r="Q34" s="5">
        <v>0.44424902308011227</v>
      </c>
      <c r="R34" s="5">
        <v>4.4999999999999998E-2</v>
      </c>
      <c r="S34" s="10">
        <v>10.986215505798617</v>
      </c>
      <c r="T34" s="10">
        <v>0</v>
      </c>
      <c r="U34" s="10">
        <v>97.471906845281779</v>
      </c>
      <c r="V34" s="5">
        <v>0.39924902308011229</v>
      </c>
      <c r="W34" s="4" t="s">
        <v>491</v>
      </c>
      <c r="X34" s="4" t="s">
        <v>97</v>
      </c>
    </row>
    <row r="35" spans="1:24">
      <c r="A35" s="4" t="s">
        <v>523</v>
      </c>
      <c r="B35" s="8">
        <v>45819</v>
      </c>
      <c r="C35" s="4" t="s">
        <v>271</v>
      </c>
      <c r="D35" s="4" t="s">
        <v>201</v>
      </c>
      <c r="E35" s="4" t="s">
        <v>39</v>
      </c>
      <c r="F35" s="4" t="s">
        <v>273</v>
      </c>
      <c r="G35" s="4" t="s">
        <v>235</v>
      </c>
      <c r="H35" s="9">
        <v>92</v>
      </c>
      <c r="I35" s="10">
        <v>9.56</v>
      </c>
      <c r="J35" s="10">
        <v>879.5200000000001</v>
      </c>
      <c r="K35" s="5">
        <v>0.11485818920985777</v>
      </c>
      <c r="L35" s="10">
        <v>101.02007457385412</v>
      </c>
      <c r="M35" s="10">
        <v>778.49992542614598</v>
      </c>
      <c r="N35" s="10">
        <v>5.55</v>
      </c>
      <c r="O35" s="10">
        <v>510.59999999999997</v>
      </c>
      <c r="P35" s="10">
        <v>267.89992542614601</v>
      </c>
      <c r="Q35" s="5">
        <v>0.34412325123794879</v>
      </c>
      <c r="R35" s="5">
        <v>2.1000000000000001E-2</v>
      </c>
      <c r="S35" s="10">
        <v>16.348498433949068</v>
      </c>
      <c r="T35" s="10">
        <v>0</v>
      </c>
      <c r="U35" s="10">
        <v>251.55142699219695</v>
      </c>
      <c r="V35" s="5">
        <v>0.32312325123794877</v>
      </c>
      <c r="W35" s="4" t="s">
        <v>491</v>
      </c>
      <c r="X35" s="4" t="s">
        <v>97</v>
      </c>
    </row>
    <row r="36" spans="1:24">
      <c r="A36" s="4" t="s">
        <v>524</v>
      </c>
      <c r="B36" s="8">
        <v>46232</v>
      </c>
      <c r="C36" s="4" t="s">
        <v>347</v>
      </c>
      <c r="D36" s="4" t="s">
        <v>187</v>
      </c>
      <c r="E36" s="4" t="s">
        <v>43</v>
      </c>
      <c r="F36" s="4" t="s">
        <v>276</v>
      </c>
      <c r="G36" s="4" t="s">
        <v>111</v>
      </c>
      <c r="H36" s="9">
        <v>39</v>
      </c>
      <c r="I36" s="10">
        <v>8.35</v>
      </c>
      <c r="J36" s="10">
        <v>325.64999999999998</v>
      </c>
      <c r="K36" s="5">
        <v>7.0336932172145636E-2</v>
      </c>
      <c r="L36" s="10">
        <v>22.905221961859226</v>
      </c>
      <c r="M36" s="10">
        <v>302.74477803814074</v>
      </c>
      <c r="N36" s="10">
        <v>3.69</v>
      </c>
      <c r="O36" s="10">
        <v>143.91</v>
      </c>
      <c r="P36" s="10">
        <v>158.83477803814074</v>
      </c>
      <c r="Q36" s="5">
        <v>0.52464910895384709</v>
      </c>
      <c r="R36" s="5">
        <v>4.4999999999999998E-2</v>
      </c>
      <c r="S36" s="10">
        <v>13.623515011716332</v>
      </c>
      <c r="T36" s="10">
        <v>0</v>
      </c>
      <c r="U36" s="10">
        <v>145.2112630264244</v>
      </c>
      <c r="V36" s="5">
        <v>0.47964910895384705</v>
      </c>
      <c r="W36" s="4" t="s">
        <v>491</v>
      </c>
      <c r="X36" s="4" t="s">
        <v>97</v>
      </c>
    </row>
    <row r="37" spans="1:24">
      <c r="A37" s="4" t="s">
        <v>525</v>
      </c>
      <c r="B37" s="8">
        <v>45854</v>
      </c>
      <c r="C37" s="4" t="s">
        <v>415</v>
      </c>
      <c r="D37" s="4" t="s">
        <v>158</v>
      </c>
      <c r="E37" s="4" t="s">
        <v>47</v>
      </c>
      <c r="F37" s="4" t="s">
        <v>270</v>
      </c>
      <c r="G37" s="4" t="s">
        <v>257</v>
      </c>
      <c r="H37" s="9">
        <v>37</v>
      </c>
      <c r="I37" s="10">
        <v>7.57</v>
      </c>
      <c r="J37" s="10">
        <v>280.09000000000003</v>
      </c>
      <c r="K37" s="5">
        <v>8.2575187850820436E-2</v>
      </c>
      <c r="L37" s="10">
        <v>23.128484365136298</v>
      </c>
      <c r="M37" s="10">
        <v>256.96151563486376</v>
      </c>
      <c r="N37" s="10">
        <v>4.09</v>
      </c>
      <c r="O37" s="10">
        <v>151.32999999999998</v>
      </c>
      <c r="P37" s="10">
        <v>105.63151563486377</v>
      </c>
      <c r="Q37" s="5">
        <v>0.41107912744787689</v>
      </c>
      <c r="R37" s="5">
        <v>2.3E-2</v>
      </c>
      <c r="S37" s="10">
        <v>5.9101148596018662</v>
      </c>
      <c r="T37" s="10">
        <v>0</v>
      </c>
      <c r="U37" s="10">
        <v>99.721400775261912</v>
      </c>
      <c r="V37" s="5">
        <v>0.38807912744787693</v>
      </c>
      <c r="W37" s="4" t="s">
        <v>491</v>
      </c>
      <c r="X37" s="4" t="s">
        <v>97</v>
      </c>
    </row>
    <row r="38" spans="1:24">
      <c r="A38" s="4" t="s">
        <v>526</v>
      </c>
      <c r="B38" s="8">
        <v>46241</v>
      </c>
      <c r="C38" s="4" t="s">
        <v>419</v>
      </c>
      <c r="D38" s="4" t="s">
        <v>185</v>
      </c>
      <c r="E38" s="4" t="s">
        <v>47</v>
      </c>
      <c r="F38" s="4" t="s">
        <v>276</v>
      </c>
      <c r="G38" s="4" t="s">
        <v>257</v>
      </c>
      <c r="H38" s="9">
        <v>8</v>
      </c>
      <c r="I38" s="10">
        <v>5.37</v>
      </c>
      <c r="J38" s="10">
        <v>42.96</v>
      </c>
      <c r="K38" s="5">
        <v>0.10015848304622268</v>
      </c>
      <c r="L38" s="10">
        <v>4.3028084316657269</v>
      </c>
      <c r="M38" s="10">
        <v>38.657191568334277</v>
      </c>
      <c r="N38" s="10">
        <v>2.33</v>
      </c>
      <c r="O38" s="10">
        <v>18.64</v>
      </c>
      <c r="P38" s="10">
        <v>20.017191568334276</v>
      </c>
      <c r="Q38" s="5">
        <v>0.51781287662736464</v>
      </c>
      <c r="R38" s="5">
        <v>2.3E-2</v>
      </c>
      <c r="S38" s="10">
        <v>0.88911540607168837</v>
      </c>
      <c r="T38" s="10">
        <v>0</v>
      </c>
      <c r="U38" s="10">
        <v>19.128076162262587</v>
      </c>
      <c r="V38" s="5">
        <v>0.49481287662736462</v>
      </c>
      <c r="W38" s="4" t="s">
        <v>491</v>
      </c>
      <c r="X38" s="4" t="s">
        <v>97</v>
      </c>
    </row>
    <row r="39" spans="1:24">
      <c r="A39" s="4" t="s">
        <v>527</v>
      </c>
      <c r="B39" s="8">
        <v>46275</v>
      </c>
      <c r="C39" s="4" t="s">
        <v>279</v>
      </c>
      <c r="D39" s="4" t="s">
        <v>208</v>
      </c>
      <c r="E39" s="4" t="s">
        <v>39</v>
      </c>
      <c r="F39" s="4" t="s">
        <v>273</v>
      </c>
      <c r="G39" s="4" t="s">
        <v>111</v>
      </c>
      <c r="H39" s="9">
        <v>14</v>
      </c>
      <c r="I39" s="10">
        <v>7.48</v>
      </c>
      <c r="J39" s="10">
        <v>104.72</v>
      </c>
      <c r="K39" s="5">
        <v>0.12642564541209597</v>
      </c>
      <c r="L39" s="10">
        <v>13.239293587554689</v>
      </c>
      <c r="M39" s="10">
        <v>91.480706412445315</v>
      </c>
      <c r="N39" s="10">
        <v>4.38</v>
      </c>
      <c r="O39" s="10">
        <v>61.32</v>
      </c>
      <c r="P39" s="10">
        <v>30.160706412445315</v>
      </c>
      <c r="Q39" s="5">
        <v>0.32969472575413084</v>
      </c>
      <c r="R39" s="5">
        <v>2.1000000000000001E-2</v>
      </c>
      <c r="S39" s="10">
        <v>1.9210948346613517</v>
      </c>
      <c r="T39" s="10">
        <v>0</v>
      </c>
      <c r="U39" s="10">
        <v>28.239611577783961</v>
      </c>
      <c r="V39" s="5">
        <v>0.30869472575413082</v>
      </c>
      <c r="W39" s="4" t="s">
        <v>491</v>
      </c>
      <c r="X39" s="4" t="s">
        <v>97</v>
      </c>
    </row>
    <row r="40" spans="1:24">
      <c r="A40" s="4" t="s">
        <v>528</v>
      </c>
      <c r="B40" s="8">
        <v>46245</v>
      </c>
      <c r="C40" s="4" t="s">
        <v>307</v>
      </c>
      <c r="D40" s="4" t="s">
        <v>130</v>
      </c>
      <c r="E40" s="4" t="s">
        <v>41</v>
      </c>
      <c r="F40" s="4" t="s">
        <v>234</v>
      </c>
      <c r="G40" s="4" t="s">
        <v>111</v>
      </c>
      <c r="H40" s="9">
        <v>11</v>
      </c>
      <c r="I40" s="10">
        <v>6.62</v>
      </c>
      <c r="J40" s="10">
        <v>72.820000000000007</v>
      </c>
      <c r="K40" s="5">
        <v>0.18511798095642543</v>
      </c>
      <c r="L40" s="10">
        <v>13.480291373246901</v>
      </c>
      <c r="M40" s="10">
        <v>59.339708626753108</v>
      </c>
      <c r="N40" s="10">
        <v>3.11</v>
      </c>
      <c r="O40" s="10">
        <v>34.21</v>
      </c>
      <c r="P40" s="10">
        <v>25.129708626753107</v>
      </c>
      <c r="Q40" s="5">
        <v>0.42348891169687108</v>
      </c>
      <c r="R40" s="5">
        <v>2.5999999999999999E-2</v>
      </c>
      <c r="S40" s="10">
        <v>1.5428324242955807</v>
      </c>
      <c r="T40" s="10">
        <v>0.74</v>
      </c>
      <c r="U40" s="10">
        <v>22.846876202457526</v>
      </c>
      <c r="V40" s="5">
        <v>0.38501834153188086</v>
      </c>
      <c r="W40" s="4" t="s">
        <v>493</v>
      </c>
      <c r="X40" s="4" t="s">
        <v>97</v>
      </c>
    </row>
    <row r="41" spans="1:24">
      <c r="A41" s="4" t="s">
        <v>529</v>
      </c>
      <c r="B41" s="8">
        <v>45699</v>
      </c>
      <c r="C41" s="4" t="s">
        <v>277</v>
      </c>
      <c r="D41" s="4" t="s">
        <v>156</v>
      </c>
      <c r="E41" s="4" t="s">
        <v>39</v>
      </c>
      <c r="F41" s="4" t="s">
        <v>270</v>
      </c>
      <c r="G41" s="4" t="s">
        <v>111</v>
      </c>
      <c r="H41" s="9">
        <v>21</v>
      </c>
      <c r="I41" s="10">
        <v>4.96</v>
      </c>
      <c r="J41" s="10">
        <v>104.16</v>
      </c>
      <c r="K41" s="5">
        <v>0.11895659639849603</v>
      </c>
      <c r="L41" s="10">
        <v>12.390519080867346</v>
      </c>
      <c r="M41" s="10">
        <v>91.769480919132647</v>
      </c>
      <c r="N41" s="10">
        <v>2.75</v>
      </c>
      <c r="O41" s="10">
        <v>57.75</v>
      </c>
      <c r="P41" s="10">
        <v>34.019480919132647</v>
      </c>
      <c r="Q41" s="5">
        <v>0.37070582265917629</v>
      </c>
      <c r="R41" s="5">
        <v>2.1000000000000001E-2</v>
      </c>
      <c r="S41" s="10">
        <v>1.9271590993017857</v>
      </c>
      <c r="T41" s="10">
        <v>0</v>
      </c>
      <c r="U41" s="10">
        <v>32.092321819830865</v>
      </c>
      <c r="V41" s="5">
        <v>0.34970582265917632</v>
      </c>
      <c r="W41" s="4" t="s">
        <v>491</v>
      </c>
      <c r="X41" s="4" t="s">
        <v>97</v>
      </c>
    </row>
    <row r="42" spans="1:24">
      <c r="A42" s="4" t="s">
        <v>530</v>
      </c>
      <c r="B42" s="8">
        <v>46172</v>
      </c>
      <c r="C42" s="4" t="s">
        <v>391</v>
      </c>
      <c r="D42" s="4" t="s">
        <v>135</v>
      </c>
      <c r="E42" s="4" t="s">
        <v>47</v>
      </c>
      <c r="F42" s="4" t="s">
        <v>270</v>
      </c>
      <c r="G42" s="4" t="s">
        <v>235</v>
      </c>
      <c r="H42" s="9">
        <v>30</v>
      </c>
      <c r="I42" s="10">
        <v>10.3</v>
      </c>
      <c r="J42" s="10">
        <v>309</v>
      </c>
      <c r="K42" s="5">
        <v>9.9523686105139342E-2</v>
      </c>
      <c r="L42" s="10">
        <v>30.752819006488057</v>
      </c>
      <c r="M42" s="10">
        <v>278.24718099351196</v>
      </c>
      <c r="N42" s="10">
        <v>4.83</v>
      </c>
      <c r="O42" s="10">
        <v>144.9</v>
      </c>
      <c r="P42" s="10">
        <v>133.34718099351196</v>
      </c>
      <c r="Q42" s="5">
        <v>0.47924000709506304</v>
      </c>
      <c r="R42" s="5">
        <v>2.3E-2</v>
      </c>
      <c r="S42" s="10">
        <v>6.3996851628507754</v>
      </c>
      <c r="T42" s="10">
        <v>0</v>
      </c>
      <c r="U42" s="10">
        <v>126.94749583066118</v>
      </c>
      <c r="V42" s="5">
        <v>0.45624000709506302</v>
      </c>
      <c r="W42" s="4" t="s">
        <v>491</v>
      </c>
      <c r="X42" s="4" t="s">
        <v>97</v>
      </c>
    </row>
    <row r="43" spans="1:24">
      <c r="A43" s="4" t="s">
        <v>531</v>
      </c>
      <c r="B43" s="8">
        <v>46259</v>
      </c>
      <c r="C43" s="4" t="s">
        <v>407</v>
      </c>
      <c r="D43" s="4" t="s">
        <v>116</v>
      </c>
      <c r="E43" s="4" t="s">
        <v>47</v>
      </c>
      <c r="F43" s="4" t="s">
        <v>276</v>
      </c>
      <c r="G43" s="4" t="s">
        <v>111</v>
      </c>
      <c r="H43" s="9">
        <v>15</v>
      </c>
      <c r="I43" s="10">
        <v>5.34</v>
      </c>
      <c r="J43" s="10">
        <v>80.099999999999994</v>
      </c>
      <c r="K43" s="5">
        <v>9.5611246818026824E-2</v>
      </c>
      <c r="L43" s="10">
        <v>7.6584608701239478</v>
      </c>
      <c r="M43" s="10">
        <v>72.441539129876048</v>
      </c>
      <c r="N43" s="10">
        <v>2.82</v>
      </c>
      <c r="O43" s="10">
        <v>42.3</v>
      </c>
      <c r="P43" s="10">
        <v>30.141539129876051</v>
      </c>
      <c r="Q43" s="5">
        <v>0.41608087696531559</v>
      </c>
      <c r="R43" s="5">
        <v>2.3E-2</v>
      </c>
      <c r="S43" s="10">
        <v>1.666155399987149</v>
      </c>
      <c r="T43" s="10">
        <v>0</v>
      </c>
      <c r="U43" s="10">
        <v>28.475383729888904</v>
      </c>
      <c r="V43" s="5">
        <v>0.39308087696531563</v>
      </c>
      <c r="W43" s="4" t="s">
        <v>491</v>
      </c>
      <c r="X43" s="4" t="s">
        <v>97</v>
      </c>
    </row>
    <row r="44" spans="1:24">
      <c r="A44" s="4" t="s">
        <v>532</v>
      </c>
      <c r="B44" s="8">
        <v>45705</v>
      </c>
      <c r="C44" s="4" t="s">
        <v>232</v>
      </c>
      <c r="D44" s="4" t="s">
        <v>224</v>
      </c>
      <c r="E44" s="4" t="s">
        <v>36</v>
      </c>
      <c r="F44" s="4" t="s">
        <v>234</v>
      </c>
      <c r="G44" s="4" t="s">
        <v>235</v>
      </c>
      <c r="H44" s="9">
        <v>15</v>
      </c>
      <c r="I44" s="10">
        <v>19.989999999999998</v>
      </c>
      <c r="J44" s="10">
        <v>299.84999999999997</v>
      </c>
      <c r="K44" s="5">
        <v>0.11804669703563195</v>
      </c>
      <c r="L44" s="10">
        <v>35.396302106134236</v>
      </c>
      <c r="M44" s="10">
        <v>264.45369789386575</v>
      </c>
      <c r="N44" s="10">
        <v>11.49</v>
      </c>
      <c r="O44" s="10">
        <v>172.35</v>
      </c>
      <c r="P44" s="10">
        <v>92.103697893865757</v>
      </c>
      <c r="Q44" s="5">
        <v>0.34827910756169533</v>
      </c>
      <c r="R44" s="5">
        <v>1.7999999999999999E-2</v>
      </c>
      <c r="S44" s="10">
        <v>4.7601665620895828</v>
      </c>
      <c r="T44" s="10">
        <v>0</v>
      </c>
      <c r="U44" s="10">
        <v>87.343531331776177</v>
      </c>
      <c r="V44" s="5">
        <v>0.33027910756169537</v>
      </c>
      <c r="W44" s="4" t="s">
        <v>491</v>
      </c>
      <c r="X44" s="4" t="s">
        <v>97</v>
      </c>
    </row>
    <row r="45" spans="1:24">
      <c r="A45" s="4" t="s">
        <v>533</v>
      </c>
      <c r="B45" s="8">
        <v>45776</v>
      </c>
      <c r="C45" s="4" t="s">
        <v>281</v>
      </c>
      <c r="D45" s="4" t="s">
        <v>170</v>
      </c>
      <c r="E45" s="4" t="s">
        <v>39</v>
      </c>
      <c r="F45" s="4" t="s">
        <v>276</v>
      </c>
      <c r="G45" s="4" t="s">
        <v>111</v>
      </c>
      <c r="H45" s="9">
        <v>5</v>
      </c>
      <c r="I45" s="10">
        <v>7.82</v>
      </c>
      <c r="J45" s="10">
        <v>39.1</v>
      </c>
      <c r="K45" s="5">
        <v>8.5268658955360843E-2</v>
      </c>
      <c r="L45" s="10">
        <v>3.3340045651546091</v>
      </c>
      <c r="M45" s="10">
        <v>35.765995434845394</v>
      </c>
      <c r="N45" s="10">
        <v>4.0599999999999996</v>
      </c>
      <c r="O45" s="10">
        <v>20.299999999999997</v>
      </c>
      <c r="P45" s="10">
        <v>15.465995434845397</v>
      </c>
      <c r="Q45" s="5">
        <v>0.43242178071122522</v>
      </c>
      <c r="R45" s="5">
        <v>2.1000000000000001E-2</v>
      </c>
      <c r="S45" s="10">
        <v>0.75108590413175336</v>
      </c>
      <c r="T45" s="10">
        <v>0</v>
      </c>
      <c r="U45" s="10">
        <v>14.714909530713642</v>
      </c>
      <c r="V45" s="5">
        <v>0.4114217807112252</v>
      </c>
      <c r="W45" s="4" t="s">
        <v>491</v>
      </c>
      <c r="X45" s="4" t="s">
        <v>97</v>
      </c>
    </row>
    <row r="46" spans="1:24">
      <c r="A46" s="4" t="s">
        <v>534</v>
      </c>
      <c r="B46" s="8">
        <v>45920</v>
      </c>
      <c r="C46" s="4" t="s">
        <v>367</v>
      </c>
      <c r="D46" s="4" t="s">
        <v>191</v>
      </c>
      <c r="E46" s="4" t="s">
        <v>45</v>
      </c>
      <c r="F46" s="4" t="s">
        <v>234</v>
      </c>
      <c r="G46" s="4" t="s">
        <v>111</v>
      </c>
      <c r="H46" s="9">
        <v>9</v>
      </c>
      <c r="I46" s="10">
        <v>10.72</v>
      </c>
      <c r="J46" s="10">
        <v>96.48</v>
      </c>
      <c r="K46" s="5">
        <v>0.21506522907892761</v>
      </c>
      <c r="L46" s="10">
        <v>20.749493301534937</v>
      </c>
      <c r="M46" s="10">
        <v>75.730506698465064</v>
      </c>
      <c r="N46" s="10">
        <v>4.47</v>
      </c>
      <c r="O46" s="10">
        <v>40.229999999999997</v>
      </c>
      <c r="P46" s="10">
        <v>35.500506698465067</v>
      </c>
      <c r="Q46" s="5">
        <v>0.46877418686523331</v>
      </c>
      <c r="R46" s="5">
        <v>1.4999999999999999E-2</v>
      </c>
      <c r="S46" s="10">
        <v>1.1359576004769758</v>
      </c>
      <c r="T46" s="10">
        <v>0</v>
      </c>
      <c r="U46" s="10">
        <v>34.364549097988089</v>
      </c>
      <c r="V46" s="5">
        <v>0.4537741868652333</v>
      </c>
      <c r="W46" s="4" t="s">
        <v>491</v>
      </c>
      <c r="X46" s="4" t="s">
        <v>97</v>
      </c>
    </row>
    <row r="47" spans="1:24">
      <c r="A47" s="4" t="s">
        <v>535</v>
      </c>
      <c r="B47" s="8">
        <v>45999</v>
      </c>
      <c r="C47" s="4" t="s">
        <v>258</v>
      </c>
      <c r="D47" s="4" t="s">
        <v>160</v>
      </c>
      <c r="E47" s="4" t="s">
        <v>36</v>
      </c>
      <c r="F47" s="4" t="s">
        <v>239</v>
      </c>
      <c r="G47" s="4" t="s">
        <v>257</v>
      </c>
      <c r="H47" s="9">
        <v>9</v>
      </c>
      <c r="I47" s="10">
        <v>4.49</v>
      </c>
      <c r="J47" s="10">
        <v>40.410000000000004</v>
      </c>
      <c r="K47" s="5">
        <v>0.14104461682667296</v>
      </c>
      <c r="L47" s="10">
        <v>5.699612965965855</v>
      </c>
      <c r="M47" s="10">
        <v>34.710387034034149</v>
      </c>
      <c r="N47" s="10">
        <v>2.21</v>
      </c>
      <c r="O47" s="10">
        <v>19.89</v>
      </c>
      <c r="P47" s="10">
        <v>14.820387034034148</v>
      </c>
      <c r="Q47" s="5">
        <v>0.42697268167890196</v>
      </c>
      <c r="R47" s="5">
        <v>1.7999999999999999E-2</v>
      </c>
      <c r="S47" s="10">
        <v>0.62478696661261468</v>
      </c>
      <c r="T47" s="10">
        <v>0</v>
      </c>
      <c r="U47" s="10">
        <v>14.195600067421534</v>
      </c>
      <c r="V47" s="5">
        <v>0.40897268167890194</v>
      </c>
      <c r="W47" s="4" t="s">
        <v>491</v>
      </c>
      <c r="X47" s="4" t="s">
        <v>97</v>
      </c>
    </row>
    <row r="48" spans="1:24">
      <c r="A48" s="4" t="s">
        <v>536</v>
      </c>
      <c r="B48" s="8">
        <v>45909</v>
      </c>
      <c r="C48" s="4" t="s">
        <v>281</v>
      </c>
      <c r="D48" s="4" t="s">
        <v>154</v>
      </c>
      <c r="E48" s="4" t="s">
        <v>39</v>
      </c>
      <c r="F48" s="4" t="s">
        <v>276</v>
      </c>
      <c r="G48" s="4" t="s">
        <v>111</v>
      </c>
      <c r="H48" s="9">
        <v>15</v>
      </c>
      <c r="I48" s="10">
        <v>15.58</v>
      </c>
      <c r="J48" s="10">
        <v>233.7</v>
      </c>
      <c r="K48" s="5">
        <v>0.11804012735119705</v>
      </c>
      <c r="L48" s="10">
        <v>27.58597776197475</v>
      </c>
      <c r="M48" s="10">
        <v>206.11402223802523</v>
      </c>
      <c r="N48" s="10">
        <v>8.5</v>
      </c>
      <c r="O48" s="10">
        <v>127.5</v>
      </c>
      <c r="P48" s="10">
        <v>78.614022238025228</v>
      </c>
      <c r="Q48" s="5">
        <v>0.38141035425158965</v>
      </c>
      <c r="R48" s="5">
        <v>2.1000000000000001E-2</v>
      </c>
      <c r="S48" s="10">
        <v>4.3283944669985299</v>
      </c>
      <c r="T48" s="10">
        <v>0</v>
      </c>
      <c r="U48" s="10">
        <v>74.285627771026697</v>
      </c>
      <c r="V48" s="5">
        <v>0.36041035425158963</v>
      </c>
      <c r="W48" s="4" t="s">
        <v>491</v>
      </c>
      <c r="X48" s="4" t="s">
        <v>97</v>
      </c>
    </row>
    <row r="49" spans="1:24">
      <c r="A49" s="4" t="s">
        <v>537</v>
      </c>
      <c r="B49" s="8">
        <v>46294</v>
      </c>
      <c r="C49" s="4" t="s">
        <v>323</v>
      </c>
      <c r="D49" s="4" t="s">
        <v>212</v>
      </c>
      <c r="E49" s="4" t="s">
        <v>41</v>
      </c>
      <c r="F49" s="4" t="s">
        <v>242</v>
      </c>
      <c r="G49" s="4" t="s">
        <v>257</v>
      </c>
      <c r="H49" s="9">
        <v>1</v>
      </c>
      <c r="I49" s="10">
        <v>6.87</v>
      </c>
      <c r="J49" s="10">
        <v>6.87</v>
      </c>
      <c r="K49" s="5">
        <v>0.12775631204382476</v>
      </c>
      <c r="L49" s="10">
        <v>0.87768586374107616</v>
      </c>
      <c r="M49" s="10">
        <v>5.9923141362589236</v>
      </c>
      <c r="N49" s="10">
        <v>3.52</v>
      </c>
      <c r="O49" s="10">
        <v>3.52</v>
      </c>
      <c r="P49" s="10">
        <v>2.4723141362589236</v>
      </c>
      <c r="Q49" s="5">
        <v>0.41258086275871048</v>
      </c>
      <c r="R49" s="5">
        <v>2.5999999999999999E-2</v>
      </c>
      <c r="S49" s="10">
        <v>0.15580016754273202</v>
      </c>
      <c r="T49" s="10">
        <v>0</v>
      </c>
      <c r="U49" s="10">
        <v>2.3165139687161918</v>
      </c>
      <c r="V49" s="5">
        <v>0.38658086275871051</v>
      </c>
      <c r="W49" s="4" t="s">
        <v>491</v>
      </c>
      <c r="X49" s="4" t="s">
        <v>97</v>
      </c>
    </row>
    <row r="50" spans="1:24">
      <c r="A50" s="4" t="s">
        <v>538</v>
      </c>
      <c r="B50" s="8">
        <v>45701</v>
      </c>
      <c r="C50" s="4" t="s">
        <v>311</v>
      </c>
      <c r="D50" s="4" t="s">
        <v>218</v>
      </c>
      <c r="E50" s="4" t="s">
        <v>41</v>
      </c>
      <c r="F50" s="4" t="s">
        <v>242</v>
      </c>
      <c r="G50" s="4" t="s">
        <v>111</v>
      </c>
      <c r="H50" s="9">
        <v>2</v>
      </c>
      <c r="I50" s="10">
        <v>7.46</v>
      </c>
      <c r="J50" s="10">
        <v>14.92</v>
      </c>
      <c r="K50" s="5">
        <v>0.11772545440840058</v>
      </c>
      <c r="L50" s="10">
        <v>1.7564637797733367</v>
      </c>
      <c r="M50" s="10">
        <v>13.163536220226664</v>
      </c>
      <c r="N50" s="10">
        <v>3.99</v>
      </c>
      <c r="O50" s="10">
        <v>7.98</v>
      </c>
      <c r="P50" s="10">
        <v>5.1835362202266637</v>
      </c>
      <c r="Q50" s="5">
        <v>0.3937799185192965</v>
      </c>
      <c r="R50" s="5">
        <v>2.5999999999999999E-2</v>
      </c>
      <c r="S50" s="10">
        <v>0.34225194172589324</v>
      </c>
      <c r="T50" s="10">
        <v>0</v>
      </c>
      <c r="U50" s="10">
        <v>4.8412842785007708</v>
      </c>
      <c r="V50" s="5">
        <v>0.36777991851929648</v>
      </c>
      <c r="W50" s="4" t="s">
        <v>491</v>
      </c>
      <c r="X50" s="4" t="s">
        <v>97</v>
      </c>
    </row>
    <row r="51" spans="1:24">
      <c r="A51" s="4" t="s">
        <v>539</v>
      </c>
      <c r="B51" s="8">
        <v>45764</v>
      </c>
      <c r="C51" s="4" t="s">
        <v>317</v>
      </c>
      <c r="D51" s="4" t="s">
        <v>208</v>
      </c>
      <c r="E51" s="4" t="s">
        <v>41</v>
      </c>
      <c r="F51" s="4" t="s">
        <v>242</v>
      </c>
      <c r="G51" s="4" t="s">
        <v>111</v>
      </c>
      <c r="H51" s="9">
        <v>36</v>
      </c>
      <c r="I51" s="10">
        <v>7.27</v>
      </c>
      <c r="J51" s="10">
        <v>261.71999999999997</v>
      </c>
      <c r="K51" s="5">
        <v>0.1517569250043713</v>
      </c>
      <c r="L51" s="10">
        <v>39.717822412144052</v>
      </c>
      <c r="M51" s="10">
        <v>222.00217758785593</v>
      </c>
      <c r="N51" s="10">
        <v>4.26</v>
      </c>
      <c r="O51" s="10">
        <v>153.35999999999999</v>
      </c>
      <c r="P51" s="10">
        <v>68.64217758785594</v>
      </c>
      <c r="Q51" s="5">
        <v>0.30919596525440046</v>
      </c>
      <c r="R51" s="5">
        <v>2.5999999999999999E-2</v>
      </c>
      <c r="S51" s="10">
        <v>5.772056617284254</v>
      </c>
      <c r="T51" s="10">
        <v>0</v>
      </c>
      <c r="U51" s="10">
        <v>62.870120970571683</v>
      </c>
      <c r="V51" s="5">
        <v>0.28319596525440044</v>
      </c>
      <c r="W51" s="4" t="s">
        <v>491</v>
      </c>
      <c r="X51" s="4" t="s">
        <v>97</v>
      </c>
    </row>
    <row r="52" spans="1:24">
      <c r="A52" s="4" t="s">
        <v>540</v>
      </c>
      <c r="B52" s="8">
        <v>46189</v>
      </c>
      <c r="C52" s="4" t="s">
        <v>277</v>
      </c>
      <c r="D52" s="4" t="s">
        <v>210</v>
      </c>
      <c r="E52" s="4" t="s">
        <v>39</v>
      </c>
      <c r="F52" s="4" t="s">
        <v>270</v>
      </c>
      <c r="G52" s="4" t="s">
        <v>111</v>
      </c>
      <c r="H52" s="9">
        <v>8</v>
      </c>
      <c r="I52" s="10">
        <v>4.46</v>
      </c>
      <c r="J52" s="10">
        <v>35.68</v>
      </c>
      <c r="K52" s="5">
        <v>0.1385985626933558</v>
      </c>
      <c r="L52" s="10">
        <v>4.945196716898935</v>
      </c>
      <c r="M52" s="10">
        <v>30.734803283101066</v>
      </c>
      <c r="N52" s="10">
        <v>2.4700000000000002</v>
      </c>
      <c r="O52" s="10">
        <v>19.760000000000002</v>
      </c>
      <c r="P52" s="10">
        <v>10.974803283101064</v>
      </c>
      <c r="Q52" s="5">
        <v>0.35708064183821686</v>
      </c>
      <c r="R52" s="5">
        <v>2.1000000000000001E-2</v>
      </c>
      <c r="S52" s="10">
        <v>0.64543086894512247</v>
      </c>
      <c r="T52" s="10">
        <v>0</v>
      </c>
      <c r="U52" s="10">
        <v>10.329372414155941</v>
      </c>
      <c r="V52" s="5">
        <v>0.33608064183821684</v>
      </c>
      <c r="W52" s="4" t="s">
        <v>491</v>
      </c>
      <c r="X52" s="4" t="s">
        <v>97</v>
      </c>
    </row>
    <row r="53" spans="1:24">
      <c r="A53" s="4" t="s">
        <v>541</v>
      </c>
      <c r="B53" s="8">
        <v>45933</v>
      </c>
      <c r="C53" s="4" t="s">
        <v>411</v>
      </c>
      <c r="D53" s="4" t="s">
        <v>206</v>
      </c>
      <c r="E53" s="4" t="s">
        <v>47</v>
      </c>
      <c r="F53" s="4" t="s">
        <v>273</v>
      </c>
      <c r="G53" s="4" t="s">
        <v>257</v>
      </c>
      <c r="H53" s="9">
        <v>22</v>
      </c>
      <c r="I53" s="10">
        <v>4.6900000000000004</v>
      </c>
      <c r="J53" s="10">
        <v>103.18</v>
      </c>
      <c r="K53" s="5">
        <v>9.8184597016610781E-2</v>
      </c>
      <c r="L53" s="10">
        <v>10.130686720173902</v>
      </c>
      <c r="M53" s="10">
        <v>93.049313279826109</v>
      </c>
      <c r="N53" s="10">
        <v>2.58</v>
      </c>
      <c r="O53" s="10">
        <v>56.760000000000005</v>
      </c>
      <c r="P53" s="10">
        <v>36.289313279826104</v>
      </c>
      <c r="Q53" s="5">
        <v>0.39000087158831231</v>
      </c>
      <c r="R53" s="5">
        <v>2.3E-2</v>
      </c>
      <c r="S53" s="10">
        <v>2.1401342054360004</v>
      </c>
      <c r="T53" s="10">
        <v>0</v>
      </c>
      <c r="U53" s="10">
        <v>34.149179074390105</v>
      </c>
      <c r="V53" s="5">
        <v>0.36700087158831229</v>
      </c>
      <c r="W53" s="4" t="s">
        <v>491</v>
      </c>
      <c r="X53" s="4" t="s">
        <v>97</v>
      </c>
    </row>
    <row r="54" spans="1:24">
      <c r="A54" s="4" t="s">
        <v>542</v>
      </c>
      <c r="B54" s="8">
        <v>45988</v>
      </c>
      <c r="C54" s="4" t="s">
        <v>281</v>
      </c>
      <c r="D54" s="4" t="s">
        <v>201</v>
      </c>
      <c r="E54" s="4" t="s">
        <v>39</v>
      </c>
      <c r="F54" s="4" t="s">
        <v>276</v>
      </c>
      <c r="G54" s="4" t="s">
        <v>111</v>
      </c>
      <c r="H54" s="9">
        <v>24</v>
      </c>
      <c r="I54" s="10">
        <v>9.5299999999999994</v>
      </c>
      <c r="J54" s="10">
        <v>228.71999999999997</v>
      </c>
      <c r="K54" s="5">
        <v>8.756765006626975E-2</v>
      </c>
      <c r="L54" s="10">
        <v>20.028472923157214</v>
      </c>
      <c r="M54" s="10">
        <v>208.69152707684276</v>
      </c>
      <c r="N54" s="10">
        <v>5.66</v>
      </c>
      <c r="O54" s="10">
        <v>135.84</v>
      </c>
      <c r="P54" s="10">
        <v>72.851527076842757</v>
      </c>
      <c r="Q54" s="5">
        <v>0.34908713399762481</v>
      </c>
      <c r="R54" s="5">
        <v>2.1000000000000001E-2</v>
      </c>
      <c r="S54" s="10">
        <v>4.3825220686136985</v>
      </c>
      <c r="T54" s="10">
        <v>0</v>
      </c>
      <c r="U54" s="10">
        <v>68.469005008229061</v>
      </c>
      <c r="V54" s="5">
        <v>0.32808713399762485</v>
      </c>
      <c r="W54" s="4" t="s">
        <v>491</v>
      </c>
      <c r="X54" s="4" t="s">
        <v>97</v>
      </c>
    </row>
    <row r="55" spans="1:24">
      <c r="A55" s="4" t="s">
        <v>543</v>
      </c>
      <c r="B55" s="8">
        <v>45937</v>
      </c>
      <c r="C55" s="4" t="s">
        <v>301</v>
      </c>
      <c r="D55" s="4" t="s">
        <v>106</v>
      </c>
      <c r="E55" s="4" t="s">
        <v>41</v>
      </c>
      <c r="F55" s="4" t="s">
        <v>234</v>
      </c>
      <c r="G55" s="4" t="s">
        <v>235</v>
      </c>
      <c r="H55" s="9">
        <v>43</v>
      </c>
      <c r="I55" s="10">
        <v>10.65</v>
      </c>
      <c r="J55" s="10">
        <v>457.95</v>
      </c>
      <c r="K55" s="5">
        <v>0.1826349701008233</v>
      </c>
      <c r="L55" s="10">
        <v>83.637684557672031</v>
      </c>
      <c r="M55" s="10">
        <v>374.31231544232799</v>
      </c>
      <c r="N55" s="10">
        <v>5.51</v>
      </c>
      <c r="O55" s="10">
        <v>236.92999999999998</v>
      </c>
      <c r="P55" s="10">
        <v>137.38231544232801</v>
      </c>
      <c r="Q55" s="5">
        <v>0.36702590263422719</v>
      </c>
      <c r="R55" s="5">
        <v>2.5999999999999999E-2</v>
      </c>
      <c r="S55" s="10">
        <v>9.7321202015005266</v>
      </c>
      <c r="T55" s="10">
        <v>5.21</v>
      </c>
      <c r="U55" s="10">
        <v>122.44019524082749</v>
      </c>
      <c r="V55" s="5">
        <v>0.32710704454417666</v>
      </c>
      <c r="W55" s="4" t="s">
        <v>493</v>
      </c>
      <c r="X55" s="4" t="s">
        <v>97</v>
      </c>
    </row>
    <row r="56" spans="1:24">
      <c r="A56" s="4" t="s">
        <v>544</v>
      </c>
      <c r="B56" s="8">
        <v>46124</v>
      </c>
      <c r="C56" s="4" t="s">
        <v>393</v>
      </c>
      <c r="D56" s="4" t="s">
        <v>127</v>
      </c>
      <c r="E56" s="4" t="s">
        <v>47</v>
      </c>
      <c r="F56" s="4" t="s">
        <v>273</v>
      </c>
      <c r="G56" s="4" t="s">
        <v>235</v>
      </c>
      <c r="H56" s="9">
        <v>91</v>
      </c>
      <c r="I56" s="10">
        <v>7.79</v>
      </c>
      <c r="J56" s="10">
        <v>708.89</v>
      </c>
      <c r="K56" s="5">
        <v>8.7813345497403467E-2</v>
      </c>
      <c r="L56" s="10">
        <v>62.250002489654342</v>
      </c>
      <c r="M56" s="10">
        <v>646.63999751034567</v>
      </c>
      <c r="N56" s="10">
        <v>3.73</v>
      </c>
      <c r="O56" s="10">
        <v>339.43</v>
      </c>
      <c r="P56" s="10">
        <v>307.20999751034566</v>
      </c>
      <c r="Q56" s="5">
        <v>0.47508659948835064</v>
      </c>
      <c r="R56" s="5">
        <v>2.3E-2</v>
      </c>
      <c r="S56" s="10">
        <v>14.87271994273795</v>
      </c>
      <c r="T56" s="10">
        <v>0</v>
      </c>
      <c r="U56" s="10">
        <v>292.33727756760771</v>
      </c>
      <c r="V56" s="5">
        <v>0.45208659948835067</v>
      </c>
      <c r="W56" s="4" t="s">
        <v>491</v>
      </c>
      <c r="X56" s="4" t="s">
        <v>97</v>
      </c>
    </row>
    <row r="57" spans="1:24">
      <c r="A57" s="4" t="s">
        <v>545</v>
      </c>
      <c r="B57" s="8">
        <v>45689</v>
      </c>
      <c r="C57" s="4" t="s">
        <v>337</v>
      </c>
      <c r="D57" s="4" t="s">
        <v>185</v>
      </c>
      <c r="E57" s="4" t="s">
        <v>43</v>
      </c>
      <c r="F57" s="4" t="s">
        <v>270</v>
      </c>
      <c r="G57" s="4" t="s">
        <v>111</v>
      </c>
      <c r="H57" s="9">
        <v>12</v>
      </c>
      <c r="I57" s="10">
        <v>5.14</v>
      </c>
      <c r="J57" s="10">
        <v>61.679999999999993</v>
      </c>
      <c r="K57" s="5">
        <v>6.7562658869326206E-2</v>
      </c>
      <c r="L57" s="10">
        <v>4.1672647990600398</v>
      </c>
      <c r="M57" s="10">
        <v>57.51273520093995</v>
      </c>
      <c r="N57" s="10">
        <v>2.19</v>
      </c>
      <c r="O57" s="10">
        <v>26.28</v>
      </c>
      <c r="P57" s="10">
        <v>31.232735200939949</v>
      </c>
      <c r="Q57" s="5">
        <v>0.54305772611610204</v>
      </c>
      <c r="R57" s="5">
        <v>4.4999999999999998E-2</v>
      </c>
      <c r="S57" s="10">
        <v>2.5880730840422976</v>
      </c>
      <c r="T57" s="10">
        <v>1.46</v>
      </c>
      <c r="U57" s="10">
        <v>27.184662116897652</v>
      </c>
      <c r="V57" s="5">
        <v>0.47267204423366327</v>
      </c>
      <c r="W57" s="4" t="s">
        <v>493</v>
      </c>
      <c r="X57" s="4" t="s">
        <v>97</v>
      </c>
    </row>
    <row r="58" spans="1:24">
      <c r="A58" s="4" t="s">
        <v>546</v>
      </c>
      <c r="B58" s="8">
        <v>46127</v>
      </c>
      <c r="C58" s="4" t="s">
        <v>391</v>
      </c>
      <c r="D58" s="4" t="s">
        <v>185</v>
      </c>
      <c r="E58" s="4" t="s">
        <v>47</v>
      </c>
      <c r="F58" s="4" t="s">
        <v>270</v>
      </c>
      <c r="G58" s="4" t="s">
        <v>235</v>
      </c>
      <c r="H58" s="9">
        <v>135</v>
      </c>
      <c r="I58" s="10">
        <v>5.33</v>
      </c>
      <c r="J58" s="10">
        <v>719.55</v>
      </c>
      <c r="K58" s="5">
        <v>0.17498430227671327</v>
      </c>
      <c r="L58" s="10">
        <v>125.90995470320902</v>
      </c>
      <c r="M58" s="10">
        <v>593.64004529679096</v>
      </c>
      <c r="N58" s="10">
        <v>2.29</v>
      </c>
      <c r="O58" s="10">
        <v>309.14999999999998</v>
      </c>
      <c r="P58" s="10">
        <v>284.49004529679098</v>
      </c>
      <c r="Q58" s="5">
        <v>0.47922987600096939</v>
      </c>
      <c r="R58" s="5">
        <v>2.3E-2</v>
      </c>
      <c r="S58" s="10">
        <v>13.653721041826191</v>
      </c>
      <c r="T58" s="10">
        <v>14.21</v>
      </c>
      <c r="U58" s="10">
        <v>256.6263242549648</v>
      </c>
      <c r="V58" s="5">
        <v>0.43229281159202154</v>
      </c>
      <c r="W58" s="4" t="s">
        <v>493</v>
      </c>
      <c r="X58" s="4" t="s">
        <v>97</v>
      </c>
    </row>
    <row r="59" spans="1:24">
      <c r="A59" s="4" t="s">
        <v>547</v>
      </c>
      <c r="B59" s="8">
        <v>46284</v>
      </c>
      <c r="C59" s="4" t="s">
        <v>405</v>
      </c>
      <c r="D59" s="4" t="s">
        <v>120</v>
      </c>
      <c r="E59" s="4" t="s">
        <v>47</v>
      </c>
      <c r="F59" s="4" t="s">
        <v>273</v>
      </c>
      <c r="G59" s="4" t="s">
        <v>111</v>
      </c>
      <c r="H59" s="9">
        <v>49</v>
      </c>
      <c r="I59" s="10">
        <v>8.31</v>
      </c>
      <c r="J59" s="10">
        <v>407.19</v>
      </c>
      <c r="K59" s="5">
        <v>0.1284719219457662</v>
      </c>
      <c r="L59" s="10">
        <v>52.312481897096539</v>
      </c>
      <c r="M59" s="10">
        <v>354.87751810290348</v>
      </c>
      <c r="N59" s="10">
        <v>4.3</v>
      </c>
      <c r="O59" s="10">
        <v>210.7</v>
      </c>
      <c r="P59" s="10">
        <v>144.17751810290349</v>
      </c>
      <c r="Q59" s="5">
        <v>0.4062740262433206</v>
      </c>
      <c r="R59" s="5">
        <v>2.3E-2</v>
      </c>
      <c r="S59" s="10">
        <v>8.1621829163667794</v>
      </c>
      <c r="T59" s="10">
        <v>0</v>
      </c>
      <c r="U59" s="10">
        <v>136.0153351865367</v>
      </c>
      <c r="V59" s="5">
        <v>0.38327402624332058</v>
      </c>
      <c r="W59" s="4" t="s">
        <v>491</v>
      </c>
      <c r="X59" s="4" t="s">
        <v>97</v>
      </c>
    </row>
    <row r="60" spans="1:24">
      <c r="A60" s="4" t="s">
        <v>548</v>
      </c>
      <c r="B60" s="8">
        <v>45732</v>
      </c>
      <c r="C60" s="4" t="s">
        <v>395</v>
      </c>
      <c r="D60" s="4" t="s">
        <v>156</v>
      </c>
      <c r="E60" s="4" t="s">
        <v>47</v>
      </c>
      <c r="F60" s="4" t="s">
        <v>276</v>
      </c>
      <c r="G60" s="4" t="s">
        <v>235</v>
      </c>
      <c r="H60" s="9">
        <v>72</v>
      </c>
      <c r="I60" s="10">
        <v>4.9400000000000004</v>
      </c>
      <c r="J60" s="10">
        <v>355.68</v>
      </c>
      <c r="K60" s="5">
        <v>0.1291869263659908</v>
      </c>
      <c r="L60" s="10">
        <v>45.949205969855612</v>
      </c>
      <c r="M60" s="10">
        <v>309.73079403014441</v>
      </c>
      <c r="N60" s="10">
        <v>2.72</v>
      </c>
      <c r="O60" s="10">
        <v>195.84</v>
      </c>
      <c r="P60" s="10">
        <v>113.89079403014441</v>
      </c>
      <c r="Q60" s="5">
        <v>0.36770897897565857</v>
      </c>
      <c r="R60" s="5">
        <v>2.3E-2</v>
      </c>
      <c r="S60" s="10">
        <v>7.1238082626933217</v>
      </c>
      <c r="T60" s="10">
        <v>0</v>
      </c>
      <c r="U60" s="10">
        <v>106.76698576745109</v>
      </c>
      <c r="V60" s="5">
        <v>0.34470897897565861</v>
      </c>
      <c r="W60" s="4" t="s">
        <v>491</v>
      </c>
      <c r="X60" s="4" t="s">
        <v>97</v>
      </c>
    </row>
    <row r="61" spans="1:24">
      <c r="A61" s="4" t="s">
        <v>549</v>
      </c>
      <c r="B61" s="8">
        <v>45794</v>
      </c>
      <c r="C61" s="4" t="s">
        <v>249</v>
      </c>
      <c r="D61" s="4" t="s">
        <v>142</v>
      </c>
      <c r="E61" s="4" t="s">
        <v>36</v>
      </c>
      <c r="F61" s="4" t="s">
        <v>234</v>
      </c>
      <c r="G61" s="4" t="s">
        <v>111</v>
      </c>
      <c r="H61" s="9">
        <v>12</v>
      </c>
      <c r="I61" s="10">
        <v>8.2100000000000009</v>
      </c>
      <c r="J61" s="10">
        <v>98.52000000000001</v>
      </c>
      <c r="K61" s="5">
        <v>0.12356445429889398</v>
      </c>
      <c r="L61" s="10">
        <v>12.173570037527037</v>
      </c>
      <c r="M61" s="10">
        <v>86.346429962472968</v>
      </c>
      <c r="N61" s="10">
        <v>4.1500000000000004</v>
      </c>
      <c r="O61" s="10">
        <v>49.800000000000004</v>
      </c>
      <c r="P61" s="10">
        <v>36.546429962472963</v>
      </c>
      <c r="Q61" s="5">
        <v>0.42325351468910077</v>
      </c>
      <c r="R61" s="5">
        <v>1.7999999999999999E-2</v>
      </c>
      <c r="S61" s="10">
        <v>1.5542357393245132</v>
      </c>
      <c r="T61" s="10">
        <v>0</v>
      </c>
      <c r="U61" s="10">
        <v>34.992194223148452</v>
      </c>
      <c r="V61" s="5">
        <v>0.40525351468910081</v>
      </c>
      <c r="W61" s="4" t="s">
        <v>491</v>
      </c>
      <c r="X61" s="4" t="s">
        <v>97</v>
      </c>
    </row>
    <row r="62" spans="1:24">
      <c r="A62" s="4" t="s">
        <v>550</v>
      </c>
      <c r="B62" s="8">
        <v>46163</v>
      </c>
      <c r="C62" s="4" t="s">
        <v>331</v>
      </c>
      <c r="D62" s="4" t="s">
        <v>123</v>
      </c>
      <c r="E62" s="4" t="s">
        <v>43</v>
      </c>
      <c r="F62" s="4" t="s">
        <v>270</v>
      </c>
      <c r="G62" s="4" t="s">
        <v>235</v>
      </c>
      <c r="H62" s="9">
        <v>73</v>
      </c>
      <c r="I62" s="10">
        <v>4.95</v>
      </c>
      <c r="J62" s="10">
        <v>361.35</v>
      </c>
      <c r="K62" s="5">
        <v>8.3311735532031667E-2</v>
      </c>
      <c r="L62" s="10">
        <v>30.104695634499645</v>
      </c>
      <c r="M62" s="10">
        <v>331.24530436550037</v>
      </c>
      <c r="N62" s="10">
        <v>2.4</v>
      </c>
      <c r="O62" s="10">
        <v>175.2</v>
      </c>
      <c r="P62" s="10">
        <v>156.04530436550039</v>
      </c>
      <c r="Q62" s="5">
        <v>0.4710868420139715</v>
      </c>
      <c r="R62" s="5">
        <v>4.4999999999999998E-2</v>
      </c>
      <c r="S62" s="10">
        <v>14.906038696447517</v>
      </c>
      <c r="T62" s="10">
        <v>0</v>
      </c>
      <c r="U62" s="10">
        <v>141.13926566905286</v>
      </c>
      <c r="V62" s="5">
        <v>0.42608684201397151</v>
      </c>
      <c r="W62" s="4" t="s">
        <v>491</v>
      </c>
      <c r="X62" s="4" t="s">
        <v>97</v>
      </c>
    </row>
    <row r="63" spans="1:24">
      <c r="A63" s="4" t="s">
        <v>551</v>
      </c>
      <c r="B63" s="8">
        <v>46047</v>
      </c>
      <c r="C63" s="4" t="s">
        <v>237</v>
      </c>
      <c r="D63" s="4" t="s">
        <v>170</v>
      </c>
      <c r="E63" s="4" t="s">
        <v>36</v>
      </c>
      <c r="F63" s="4" t="s">
        <v>239</v>
      </c>
      <c r="G63" s="4" t="s">
        <v>235</v>
      </c>
      <c r="H63" s="9">
        <v>12</v>
      </c>
      <c r="I63" s="10">
        <v>8.0299999999999994</v>
      </c>
      <c r="J63" s="10">
        <v>96.359999999999985</v>
      </c>
      <c r="K63" s="5">
        <v>0.16887703717025379</v>
      </c>
      <c r="L63" s="10">
        <v>16.272991301725654</v>
      </c>
      <c r="M63" s="10">
        <v>80.087008698274332</v>
      </c>
      <c r="N63" s="10">
        <v>4.18</v>
      </c>
      <c r="O63" s="10">
        <v>50.16</v>
      </c>
      <c r="P63" s="10">
        <v>29.927008698274335</v>
      </c>
      <c r="Q63" s="5">
        <v>0.37368118980474774</v>
      </c>
      <c r="R63" s="5">
        <v>1.7999999999999999E-2</v>
      </c>
      <c r="S63" s="10">
        <v>1.4415661565689379</v>
      </c>
      <c r="T63" s="10">
        <v>0</v>
      </c>
      <c r="U63" s="10">
        <v>28.485442541705396</v>
      </c>
      <c r="V63" s="5">
        <v>0.35568118980474772</v>
      </c>
      <c r="W63" s="4" t="s">
        <v>491</v>
      </c>
      <c r="X63" s="4" t="s">
        <v>97</v>
      </c>
    </row>
    <row r="64" spans="1:24">
      <c r="A64" s="4" t="s">
        <v>552</v>
      </c>
      <c r="B64" s="8">
        <v>45788</v>
      </c>
      <c r="C64" s="4" t="s">
        <v>249</v>
      </c>
      <c r="D64" s="4" t="s">
        <v>220</v>
      </c>
      <c r="E64" s="4" t="s">
        <v>36</v>
      </c>
      <c r="F64" s="4" t="s">
        <v>234</v>
      </c>
      <c r="G64" s="4" t="s">
        <v>111</v>
      </c>
      <c r="H64" s="9">
        <v>9</v>
      </c>
      <c r="I64" s="10">
        <v>7.39</v>
      </c>
      <c r="J64" s="10">
        <v>66.509999999999991</v>
      </c>
      <c r="K64" s="5">
        <v>0.11657090859298037</v>
      </c>
      <c r="L64" s="10">
        <v>7.7531311305191233</v>
      </c>
      <c r="M64" s="10">
        <v>58.756868869480869</v>
      </c>
      <c r="N64" s="10">
        <v>4.21</v>
      </c>
      <c r="O64" s="10">
        <v>37.89</v>
      </c>
      <c r="P64" s="10">
        <v>20.866868869480868</v>
      </c>
      <c r="Q64" s="5">
        <v>0.35513922492761368</v>
      </c>
      <c r="R64" s="5">
        <v>1.7999999999999999E-2</v>
      </c>
      <c r="S64" s="10">
        <v>1.0576236396506555</v>
      </c>
      <c r="T64" s="10">
        <v>0</v>
      </c>
      <c r="U64" s="10">
        <v>19.809245229830211</v>
      </c>
      <c r="V64" s="5">
        <v>0.33713922492761367</v>
      </c>
      <c r="W64" s="4" t="s">
        <v>491</v>
      </c>
      <c r="X64" s="4" t="s">
        <v>97</v>
      </c>
    </row>
    <row r="65" spans="1:24">
      <c r="A65" s="4" t="s">
        <v>553</v>
      </c>
      <c r="B65" s="8">
        <v>45785</v>
      </c>
      <c r="C65" s="4" t="s">
        <v>243</v>
      </c>
      <c r="D65" s="4" t="s">
        <v>179</v>
      </c>
      <c r="E65" s="4" t="s">
        <v>36</v>
      </c>
      <c r="F65" s="4" t="s">
        <v>234</v>
      </c>
      <c r="G65" s="4" t="s">
        <v>111</v>
      </c>
      <c r="H65" s="9">
        <v>16</v>
      </c>
      <c r="I65" s="10">
        <v>17.600000000000001</v>
      </c>
      <c r="J65" s="10">
        <v>281.60000000000002</v>
      </c>
      <c r="K65" s="5">
        <v>0.11511765964364035</v>
      </c>
      <c r="L65" s="10">
        <v>32.417132955649123</v>
      </c>
      <c r="M65" s="10">
        <v>249.1828670443509</v>
      </c>
      <c r="N65" s="10">
        <v>8.51</v>
      </c>
      <c r="O65" s="10">
        <v>136.16</v>
      </c>
      <c r="P65" s="10">
        <v>113.0228670443509</v>
      </c>
      <c r="Q65" s="5">
        <v>0.45357398919498942</v>
      </c>
      <c r="R65" s="5">
        <v>1.7999999999999999E-2</v>
      </c>
      <c r="S65" s="10">
        <v>4.4852916067983157</v>
      </c>
      <c r="T65" s="10">
        <v>0</v>
      </c>
      <c r="U65" s="10">
        <v>108.53757543755259</v>
      </c>
      <c r="V65" s="5">
        <v>0.43557398919498946</v>
      </c>
      <c r="W65" s="4" t="s">
        <v>491</v>
      </c>
      <c r="X65" s="4" t="s">
        <v>97</v>
      </c>
    </row>
    <row r="66" spans="1:24">
      <c r="A66" s="4" t="s">
        <v>554</v>
      </c>
      <c r="B66" s="8">
        <v>45710</v>
      </c>
      <c r="C66" s="4" t="s">
        <v>315</v>
      </c>
      <c r="D66" s="4" t="s">
        <v>181</v>
      </c>
      <c r="E66" s="4" t="s">
        <v>41</v>
      </c>
      <c r="F66" s="4" t="s">
        <v>239</v>
      </c>
      <c r="G66" s="4" t="s">
        <v>111</v>
      </c>
      <c r="H66" s="9">
        <v>38</v>
      </c>
      <c r="I66" s="10">
        <v>5.56</v>
      </c>
      <c r="J66" s="10">
        <v>211.27999999999997</v>
      </c>
      <c r="K66" s="5">
        <v>0.17182124466626322</v>
      </c>
      <c r="L66" s="10">
        <v>36.302392573088092</v>
      </c>
      <c r="M66" s="10">
        <v>174.97760742691187</v>
      </c>
      <c r="N66" s="10">
        <v>2.66</v>
      </c>
      <c r="O66" s="10">
        <v>101.08000000000001</v>
      </c>
      <c r="P66" s="10">
        <v>73.897607426911861</v>
      </c>
      <c r="Q66" s="5">
        <v>0.42232608225471868</v>
      </c>
      <c r="R66" s="5">
        <v>2.5999999999999999E-2</v>
      </c>
      <c r="S66" s="10">
        <v>4.5494177930997086</v>
      </c>
      <c r="T66" s="10">
        <v>4.12</v>
      </c>
      <c r="U66" s="10">
        <v>65.22818963381215</v>
      </c>
      <c r="V66" s="5">
        <v>0.37278021223977448</v>
      </c>
      <c r="W66" s="4" t="s">
        <v>493</v>
      </c>
      <c r="X66" s="4" t="s">
        <v>97</v>
      </c>
    </row>
    <row r="67" spans="1:24">
      <c r="A67" s="4" t="s">
        <v>555</v>
      </c>
      <c r="B67" s="8">
        <v>46131</v>
      </c>
      <c r="C67" s="4" t="s">
        <v>247</v>
      </c>
      <c r="D67" s="4" t="s">
        <v>187</v>
      </c>
      <c r="E67" s="4" t="s">
        <v>36</v>
      </c>
      <c r="F67" s="4" t="s">
        <v>242</v>
      </c>
      <c r="G67" s="4" t="s">
        <v>111</v>
      </c>
      <c r="H67" s="9">
        <v>9</v>
      </c>
      <c r="I67" s="10">
        <v>8.27</v>
      </c>
      <c r="J67" s="10">
        <v>74.429999999999993</v>
      </c>
      <c r="K67" s="5">
        <v>0.16967670736626725</v>
      </c>
      <c r="L67" s="10">
        <v>12.62903732927127</v>
      </c>
      <c r="M67" s="10">
        <v>61.800962670728723</v>
      </c>
      <c r="N67" s="10">
        <v>3.68</v>
      </c>
      <c r="O67" s="10">
        <v>33.120000000000005</v>
      </c>
      <c r="P67" s="10">
        <v>28.680962670728718</v>
      </c>
      <c r="Q67" s="5">
        <v>0.46408601794018833</v>
      </c>
      <c r="R67" s="5">
        <v>1.7999999999999999E-2</v>
      </c>
      <c r="S67" s="10">
        <v>1.1124173280731169</v>
      </c>
      <c r="T67" s="10">
        <v>1.6</v>
      </c>
      <c r="U67" s="10">
        <v>25.968545342655599</v>
      </c>
      <c r="V67" s="5">
        <v>0.42019645358947272</v>
      </c>
      <c r="W67" s="4" t="s">
        <v>493</v>
      </c>
      <c r="X67" s="4" t="s">
        <v>97</v>
      </c>
    </row>
    <row r="68" spans="1:24">
      <c r="A68" s="4" t="s">
        <v>556</v>
      </c>
      <c r="B68" s="8">
        <v>45764</v>
      </c>
      <c r="C68" s="4" t="s">
        <v>369</v>
      </c>
      <c r="D68" s="4" t="s">
        <v>168</v>
      </c>
      <c r="E68" s="4" t="s">
        <v>45</v>
      </c>
      <c r="F68" s="4" t="s">
        <v>239</v>
      </c>
      <c r="G68" s="4" t="s">
        <v>111</v>
      </c>
      <c r="H68" s="9">
        <v>6</v>
      </c>
      <c r="I68" s="10">
        <v>7.89</v>
      </c>
      <c r="J68" s="10">
        <v>47.339999999999996</v>
      </c>
      <c r="K68" s="5">
        <v>0.15915686816678548</v>
      </c>
      <c r="L68" s="10">
        <v>7.5344861390156241</v>
      </c>
      <c r="M68" s="10">
        <v>39.80551386098437</v>
      </c>
      <c r="N68" s="10">
        <v>4</v>
      </c>
      <c r="O68" s="10">
        <v>24</v>
      </c>
      <c r="P68" s="10">
        <v>15.80551386098437</v>
      </c>
      <c r="Q68" s="5">
        <v>0.39706845428960147</v>
      </c>
      <c r="R68" s="5">
        <v>1.4999999999999999E-2</v>
      </c>
      <c r="S68" s="10">
        <v>0.59708270791476548</v>
      </c>
      <c r="T68" s="10">
        <v>0</v>
      </c>
      <c r="U68" s="10">
        <v>15.208431153069604</v>
      </c>
      <c r="V68" s="5">
        <v>0.38206845428960146</v>
      </c>
      <c r="W68" s="4" t="s">
        <v>491</v>
      </c>
      <c r="X68" s="4" t="s">
        <v>97</v>
      </c>
    </row>
    <row r="69" spans="1:24">
      <c r="A69" s="4" t="s">
        <v>557</v>
      </c>
      <c r="B69" s="8">
        <v>45979</v>
      </c>
      <c r="C69" s="4" t="s">
        <v>405</v>
      </c>
      <c r="D69" s="4" t="s">
        <v>201</v>
      </c>
      <c r="E69" s="4" t="s">
        <v>47</v>
      </c>
      <c r="F69" s="4" t="s">
        <v>273</v>
      </c>
      <c r="G69" s="4" t="s">
        <v>111</v>
      </c>
      <c r="H69" s="9">
        <v>73</v>
      </c>
      <c r="I69" s="10">
        <v>9.51</v>
      </c>
      <c r="J69" s="10">
        <v>694.23</v>
      </c>
      <c r="K69" s="5">
        <v>9.4989584035162486E-2</v>
      </c>
      <c r="L69" s="10">
        <v>65.944618924730861</v>
      </c>
      <c r="M69" s="10">
        <v>628.28538107526913</v>
      </c>
      <c r="N69" s="10">
        <v>5.48</v>
      </c>
      <c r="O69" s="10">
        <v>400.04</v>
      </c>
      <c r="P69" s="10">
        <v>228.24538107526911</v>
      </c>
      <c r="Q69" s="5">
        <v>0.36328297291374523</v>
      </c>
      <c r="R69" s="5">
        <v>2.3E-2</v>
      </c>
      <c r="S69" s="10">
        <v>14.450563764731189</v>
      </c>
      <c r="T69" s="10">
        <v>0</v>
      </c>
      <c r="U69" s="10">
        <v>213.79481731053792</v>
      </c>
      <c r="V69" s="5">
        <v>0.34028297291374526</v>
      </c>
      <c r="W69" s="4" t="s">
        <v>491</v>
      </c>
      <c r="X69" s="4" t="s">
        <v>97</v>
      </c>
    </row>
    <row r="70" spans="1:24">
      <c r="A70" s="4" t="s">
        <v>558</v>
      </c>
      <c r="B70" s="8">
        <v>45711</v>
      </c>
      <c r="C70" s="4" t="s">
        <v>277</v>
      </c>
      <c r="D70" s="4" t="s">
        <v>181</v>
      </c>
      <c r="E70" s="4" t="s">
        <v>39</v>
      </c>
      <c r="F70" s="4" t="s">
        <v>270</v>
      </c>
      <c r="G70" s="4" t="s">
        <v>111</v>
      </c>
      <c r="H70" s="9">
        <v>25</v>
      </c>
      <c r="I70" s="10">
        <v>5.54</v>
      </c>
      <c r="J70" s="10">
        <v>138.5</v>
      </c>
      <c r="K70" s="5">
        <v>8.7861050485721584E-2</v>
      </c>
      <c r="L70" s="10">
        <v>12.168755492272439</v>
      </c>
      <c r="M70" s="10">
        <v>126.33124450772756</v>
      </c>
      <c r="N70" s="10">
        <v>2.68</v>
      </c>
      <c r="O70" s="10">
        <v>67</v>
      </c>
      <c r="P70" s="10">
        <v>59.331244507727561</v>
      </c>
      <c r="Q70" s="5">
        <v>0.46964822312106902</v>
      </c>
      <c r="R70" s="5">
        <v>2.1000000000000001E-2</v>
      </c>
      <c r="S70" s="10">
        <v>2.6529561346622788</v>
      </c>
      <c r="T70" s="10">
        <v>0</v>
      </c>
      <c r="U70" s="10">
        <v>56.678288373065286</v>
      </c>
      <c r="V70" s="5">
        <v>0.44864822312106906</v>
      </c>
      <c r="W70" s="4" t="s">
        <v>491</v>
      </c>
      <c r="X70" s="4" t="s">
        <v>97</v>
      </c>
    </row>
    <row r="71" spans="1:24">
      <c r="A71" s="4" t="s">
        <v>559</v>
      </c>
      <c r="B71" s="8">
        <v>46159</v>
      </c>
      <c r="C71" s="4" t="s">
        <v>305</v>
      </c>
      <c r="D71" s="4" t="s">
        <v>148</v>
      </c>
      <c r="E71" s="4" t="s">
        <v>41</v>
      </c>
      <c r="F71" s="4" t="s">
        <v>242</v>
      </c>
      <c r="G71" s="4" t="s">
        <v>235</v>
      </c>
      <c r="H71" s="9">
        <v>15</v>
      </c>
      <c r="I71" s="10">
        <v>23.44</v>
      </c>
      <c r="J71" s="10">
        <v>351.6</v>
      </c>
      <c r="K71" s="5">
        <v>0.21270618534566757</v>
      </c>
      <c r="L71" s="10">
        <v>74.787494767536728</v>
      </c>
      <c r="M71" s="10">
        <v>276.81250523246331</v>
      </c>
      <c r="N71" s="10">
        <v>12.97</v>
      </c>
      <c r="O71" s="10">
        <v>194.55</v>
      </c>
      <c r="P71" s="10">
        <v>82.262505232463297</v>
      </c>
      <c r="Q71" s="5">
        <v>0.29717770576650931</v>
      </c>
      <c r="R71" s="5">
        <v>2.5999999999999999E-2</v>
      </c>
      <c r="S71" s="10">
        <v>7.197125136044046</v>
      </c>
      <c r="T71" s="10">
        <v>6.71</v>
      </c>
      <c r="U71" s="10">
        <v>68.355380096419253</v>
      </c>
      <c r="V71" s="5">
        <v>0.2469374714087261</v>
      </c>
      <c r="W71" s="4" t="s">
        <v>493</v>
      </c>
      <c r="X71" s="4" t="s">
        <v>97</v>
      </c>
    </row>
    <row r="72" spans="1:24">
      <c r="A72" s="4" t="s">
        <v>560</v>
      </c>
      <c r="B72" s="8">
        <v>45958</v>
      </c>
      <c r="C72" s="4" t="s">
        <v>393</v>
      </c>
      <c r="D72" s="4" t="s">
        <v>204</v>
      </c>
      <c r="E72" s="4" t="s">
        <v>47</v>
      </c>
      <c r="F72" s="4" t="s">
        <v>273</v>
      </c>
      <c r="G72" s="4" t="s">
        <v>235</v>
      </c>
      <c r="H72" s="9">
        <v>129</v>
      </c>
      <c r="I72" s="10">
        <v>14.78</v>
      </c>
      <c r="J72" s="10">
        <v>1906.62</v>
      </c>
      <c r="K72" s="5">
        <v>9.2613062649503919E-2</v>
      </c>
      <c r="L72" s="10">
        <v>176.57791750879716</v>
      </c>
      <c r="M72" s="10">
        <v>1730.0420824912028</v>
      </c>
      <c r="N72" s="10">
        <v>9.0500000000000007</v>
      </c>
      <c r="O72" s="10">
        <v>1167.45</v>
      </c>
      <c r="P72" s="10">
        <v>562.59208249120275</v>
      </c>
      <c r="Q72" s="5">
        <v>0.32518982525620932</v>
      </c>
      <c r="R72" s="5">
        <v>2.3E-2</v>
      </c>
      <c r="S72" s="10">
        <v>39.790967897297662</v>
      </c>
      <c r="T72" s="10">
        <v>0</v>
      </c>
      <c r="U72" s="10">
        <v>522.80111459390514</v>
      </c>
      <c r="V72" s="5">
        <v>0.30218982525620935</v>
      </c>
      <c r="W72" s="4" t="s">
        <v>491</v>
      </c>
      <c r="X72" s="4" t="s">
        <v>97</v>
      </c>
    </row>
    <row r="73" spans="1:24">
      <c r="A73" s="4" t="s">
        <v>561</v>
      </c>
      <c r="B73" s="8">
        <v>45814</v>
      </c>
      <c r="C73" s="4" t="s">
        <v>258</v>
      </c>
      <c r="D73" s="4" t="s">
        <v>181</v>
      </c>
      <c r="E73" s="4" t="s">
        <v>36</v>
      </c>
      <c r="F73" s="4" t="s">
        <v>239</v>
      </c>
      <c r="G73" s="4" t="s">
        <v>257</v>
      </c>
      <c r="H73" s="9">
        <v>48</v>
      </c>
      <c r="I73" s="10">
        <v>5.57</v>
      </c>
      <c r="J73" s="10">
        <v>267.36</v>
      </c>
      <c r="K73" s="5">
        <v>0.10485769022490349</v>
      </c>
      <c r="L73" s="10">
        <v>28.034752058530199</v>
      </c>
      <c r="M73" s="10">
        <v>239.32524794146983</v>
      </c>
      <c r="N73" s="10">
        <v>2.68</v>
      </c>
      <c r="O73" s="10">
        <v>128.64000000000001</v>
      </c>
      <c r="P73" s="10">
        <v>110.68524794146981</v>
      </c>
      <c r="Q73" s="5">
        <v>0.4624888050613839</v>
      </c>
      <c r="R73" s="5">
        <v>1.7999999999999999E-2</v>
      </c>
      <c r="S73" s="10">
        <v>4.3078544629464561</v>
      </c>
      <c r="T73" s="10">
        <v>0</v>
      </c>
      <c r="U73" s="10">
        <v>106.37739347852336</v>
      </c>
      <c r="V73" s="5">
        <v>0.44448880506138394</v>
      </c>
      <c r="W73" s="4" t="s">
        <v>491</v>
      </c>
      <c r="X73" s="4" t="s">
        <v>97</v>
      </c>
    </row>
    <row r="74" spans="1:24">
      <c r="A74" s="4" t="s">
        <v>562</v>
      </c>
      <c r="B74" s="8">
        <v>45775</v>
      </c>
      <c r="C74" s="4" t="s">
        <v>393</v>
      </c>
      <c r="D74" s="4" t="s">
        <v>160</v>
      </c>
      <c r="E74" s="4" t="s">
        <v>47</v>
      </c>
      <c r="F74" s="4" t="s">
        <v>273</v>
      </c>
      <c r="G74" s="4" t="s">
        <v>235</v>
      </c>
      <c r="H74" s="9">
        <v>138</v>
      </c>
      <c r="I74" s="10">
        <v>4.5599999999999996</v>
      </c>
      <c r="J74" s="10">
        <v>629.28</v>
      </c>
      <c r="K74" s="5">
        <v>0.12693732153634008</v>
      </c>
      <c r="L74" s="10">
        <v>79.879117696388079</v>
      </c>
      <c r="M74" s="10">
        <v>549.40088230361187</v>
      </c>
      <c r="N74" s="10">
        <v>2.2200000000000002</v>
      </c>
      <c r="O74" s="10">
        <v>306.36</v>
      </c>
      <c r="P74" s="10">
        <v>243.04088230361185</v>
      </c>
      <c r="Q74" s="5">
        <v>0.44237439387529365</v>
      </c>
      <c r="R74" s="5">
        <v>2.3E-2</v>
      </c>
      <c r="S74" s="10">
        <v>12.636220292983072</v>
      </c>
      <c r="T74" s="10">
        <v>0</v>
      </c>
      <c r="U74" s="10">
        <v>230.40466201062878</v>
      </c>
      <c r="V74" s="5">
        <v>0.41937439387529368</v>
      </c>
      <c r="W74" s="4" t="s">
        <v>491</v>
      </c>
      <c r="X74" s="4" t="s">
        <v>97</v>
      </c>
    </row>
    <row r="75" spans="1:24">
      <c r="A75" s="4" t="s">
        <v>563</v>
      </c>
      <c r="B75" s="8">
        <v>45991</v>
      </c>
      <c r="C75" s="4" t="s">
        <v>301</v>
      </c>
      <c r="D75" s="4" t="s">
        <v>158</v>
      </c>
      <c r="E75" s="4" t="s">
        <v>41</v>
      </c>
      <c r="F75" s="4" t="s">
        <v>234</v>
      </c>
      <c r="G75" s="4" t="s">
        <v>235</v>
      </c>
      <c r="H75" s="9">
        <v>101</v>
      </c>
      <c r="I75" s="10">
        <v>7.72</v>
      </c>
      <c r="J75" s="10">
        <v>779.72</v>
      </c>
      <c r="K75" s="5">
        <v>0.16773296468995952</v>
      </c>
      <c r="L75" s="10">
        <v>130.78474722805524</v>
      </c>
      <c r="M75" s="10">
        <v>648.93525277194476</v>
      </c>
      <c r="N75" s="10">
        <v>4.16</v>
      </c>
      <c r="O75" s="10">
        <v>420.16</v>
      </c>
      <c r="P75" s="10">
        <v>228.77525277194474</v>
      </c>
      <c r="Q75" s="5">
        <v>0.35253941251415294</v>
      </c>
      <c r="R75" s="5">
        <v>2.5999999999999999E-2</v>
      </c>
      <c r="S75" s="10">
        <v>16.872316572070563</v>
      </c>
      <c r="T75" s="10">
        <v>0</v>
      </c>
      <c r="U75" s="10">
        <v>211.90293619987418</v>
      </c>
      <c r="V75" s="5">
        <v>0.32653941251415292</v>
      </c>
      <c r="W75" s="4" t="s">
        <v>491</v>
      </c>
      <c r="X75" s="4" t="s">
        <v>97</v>
      </c>
    </row>
    <row r="76" spans="1:24">
      <c r="A76" s="4" t="s">
        <v>564</v>
      </c>
      <c r="B76" s="8">
        <v>45836</v>
      </c>
      <c r="C76" s="4" t="s">
        <v>331</v>
      </c>
      <c r="D76" s="4" t="s">
        <v>158</v>
      </c>
      <c r="E76" s="4" t="s">
        <v>43</v>
      </c>
      <c r="F76" s="4" t="s">
        <v>270</v>
      </c>
      <c r="G76" s="4" t="s">
        <v>235</v>
      </c>
      <c r="H76" s="9">
        <v>119</v>
      </c>
      <c r="I76" s="10">
        <v>7.77</v>
      </c>
      <c r="J76" s="10">
        <v>924.63</v>
      </c>
      <c r="K76" s="5">
        <v>4.6994792428388298E-2</v>
      </c>
      <c r="L76" s="10">
        <v>43.452794923060672</v>
      </c>
      <c r="M76" s="10">
        <v>881.17720507693934</v>
      </c>
      <c r="N76" s="10">
        <v>4.0999999999999996</v>
      </c>
      <c r="O76" s="10">
        <v>487.9</v>
      </c>
      <c r="P76" s="10">
        <v>393.27720507693937</v>
      </c>
      <c r="Q76" s="5">
        <v>0.44630887273417458</v>
      </c>
      <c r="R76" s="5">
        <v>4.4999999999999998E-2</v>
      </c>
      <c r="S76" s="10">
        <v>39.65297422846227</v>
      </c>
      <c r="T76" s="10">
        <v>0</v>
      </c>
      <c r="U76" s="10">
        <v>353.62423084847711</v>
      </c>
      <c r="V76" s="5">
        <v>0.40130887273417459</v>
      </c>
      <c r="W76" s="4" t="s">
        <v>491</v>
      </c>
      <c r="X76" s="4" t="s">
        <v>97</v>
      </c>
    </row>
    <row r="77" spans="1:24">
      <c r="A77" s="4" t="s">
        <v>565</v>
      </c>
      <c r="B77" s="8">
        <v>46115</v>
      </c>
      <c r="C77" s="4" t="s">
        <v>379</v>
      </c>
      <c r="D77" s="4" t="s">
        <v>174</v>
      </c>
      <c r="E77" s="4" t="s">
        <v>45</v>
      </c>
      <c r="F77" s="4" t="s">
        <v>234</v>
      </c>
      <c r="G77" s="4" t="s">
        <v>257</v>
      </c>
      <c r="H77" s="9">
        <v>3</v>
      </c>
      <c r="I77" s="10">
        <v>22.43</v>
      </c>
      <c r="J77" s="10">
        <v>67.289999999999992</v>
      </c>
      <c r="K77" s="5">
        <v>0.13316884231051945</v>
      </c>
      <c r="L77" s="10">
        <v>8.9609313990748536</v>
      </c>
      <c r="M77" s="10">
        <v>58.32906860092514</v>
      </c>
      <c r="N77" s="10">
        <v>12.9</v>
      </c>
      <c r="O77" s="10">
        <v>38.700000000000003</v>
      </c>
      <c r="P77" s="10">
        <v>19.629068600925137</v>
      </c>
      <c r="Q77" s="5">
        <v>0.33652292196234052</v>
      </c>
      <c r="R77" s="5">
        <v>1.4999999999999999E-2</v>
      </c>
      <c r="S77" s="10">
        <v>0.87493602901387713</v>
      </c>
      <c r="T77" s="10">
        <v>0</v>
      </c>
      <c r="U77" s="10">
        <v>18.75413257191126</v>
      </c>
      <c r="V77" s="5">
        <v>0.3215229219623405</v>
      </c>
      <c r="W77" s="4" t="s">
        <v>491</v>
      </c>
      <c r="X77" s="4" t="s">
        <v>97</v>
      </c>
    </row>
    <row r="78" spans="1:24">
      <c r="A78" s="4" t="s">
        <v>566</v>
      </c>
      <c r="B78" s="8">
        <v>46118</v>
      </c>
      <c r="C78" s="4" t="s">
        <v>264</v>
      </c>
      <c r="D78" s="4" t="s">
        <v>106</v>
      </c>
      <c r="E78" s="4" t="s">
        <v>36</v>
      </c>
      <c r="F78" s="4" t="s">
        <v>239</v>
      </c>
      <c r="G78" s="4" t="s">
        <v>257</v>
      </c>
      <c r="H78" s="9">
        <v>5</v>
      </c>
      <c r="I78" s="10">
        <v>10.79</v>
      </c>
      <c r="J78" s="10">
        <v>53.949999999999996</v>
      </c>
      <c r="K78" s="5">
        <v>0.1368215840716257</v>
      </c>
      <c r="L78" s="10">
        <v>7.3815244606642061</v>
      </c>
      <c r="M78" s="10">
        <v>46.568475539335793</v>
      </c>
      <c r="N78" s="10">
        <v>5.81</v>
      </c>
      <c r="O78" s="10">
        <v>29.049999999999997</v>
      </c>
      <c r="P78" s="10">
        <v>17.518475539335796</v>
      </c>
      <c r="Q78" s="5">
        <v>0.37618743874358018</v>
      </c>
      <c r="R78" s="5">
        <v>1.7999999999999999E-2</v>
      </c>
      <c r="S78" s="10">
        <v>0.83823255970804422</v>
      </c>
      <c r="T78" s="10">
        <v>0</v>
      </c>
      <c r="U78" s="10">
        <v>16.680242979627753</v>
      </c>
      <c r="V78" s="5">
        <v>0.35818743874358022</v>
      </c>
      <c r="W78" s="4" t="s">
        <v>491</v>
      </c>
      <c r="X78" s="4" t="s">
        <v>97</v>
      </c>
    </row>
    <row r="79" spans="1:24">
      <c r="A79" s="4" t="s">
        <v>567</v>
      </c>
      <c r="B79" s="8">
        <v>45715</v>
      </c>
      <c r="C79" s="4" t="s">
        <v>245</v>
      </c>
      <c r="D79" s="4" t="s">
        <v>138</v>
      </c>
      <c r="E79" s="4" t="s">
        <v>36</v>
      </c>
      <c r="F79" s="4" t="s">
        <v>239</v>
      </c>
      <c r="G79" s="4" t="s">
        <v>111</v>
      </c>
      <c r="H79" s="9">
        <v>1</v>
      </c>
      <c r="I79" s="10">
        <v>8.17</v>
      </c>
      <c r="J79" s="10">
        <v>8.17</v>
      </c>
      <c r="K79" s="5">
        <v>0.12637639499598152</v>
      </c>
      <c r="L79" s="10">
        <v>1.0324951471171691</v>
      </c>
      <c r="M79" s="10">
        <v>7.1375048528828309</v>
      </c>
      <c r="N79" s="10">
        <v>4.04</v>
      </c>
      <c r="O79" s="10">
        <v>4.04</v>
      </c>
      <c r="P79" s="10">
        <v>3.0975048528828308</v>
      </c>
      <c r="Q79" s="5">
        <v>0.43397586645867592</v>
      </c>
      <c r="R79" s="5">
        <v>1.7999999999999999E-2</v>
      </c>
      <c r="S79" s="10">
        <v>0.12847508735189095</v>
      </c>
      <c r="T79" s="10">
        <v>0</v>
      </c>
      <c r="U79" s="10">
        <v>2.9690297655309399</v>
      </c>
      <c r="V79" s="5">
        <v>0.41597586645867596</v>
      </c>
      <c r="W79" s="4" t="s">
        <v>491</v>
      </c>
      <c r="X79" s="4" t="s">
        <v>97</v>
      </c>
    </row>
    <row r="80" spans="1:24">
      <c r="A80" s="4" t="s">
        <v>568</v>
      </c>
      <c r="B80" s="8">
        <v>45864</v>
      </c>
      <c r="C80" s="4" t="s">
        <v>253</v>
      </c>
      <c r="D80" s="4" t="s">
        <v>214</v>
      </c>
      <c r="E80" s="4" t="s">
        <v>36</v>
      </c>
      <c r="F80" s="4" t="s">
        <v>242</v>
      </c>
      <c r="G80" s="4" t="s">
        <v>111</v>
      </c>
      <c r="H80" s="9">
        <v>12</v>
      </c>
      <c r="I80" s="10">
        <v>5.8</v>
      </c>
      <c r="J80" s="10">
        <v>69.599999999999994</v>
      </c>
      <c r="K80" s="5">
        <v>0.12121722353593707</v>
      </c>
      <c r="L80" s="10">
        <v>8.43671875810122</v>
      </c>
      <c r="M80" s="10">
        <v>61.163281241898773</v>
      </c>
      <c r="N80" s="10">
        <v>2.93</v>
      </c>
      <c r="O80" s="10">
        <v>35.160000000000004</v>
      </c>
      <c r="P80" s="10">
        <v>26.003281241898769</v>
      </c>
      <c r="Q80" s="5">
        <v>0.42514529492060188</v>
      </c>
      <c r="R80" s="5">
        <v>1.7999999999999999E-2</v>
      </c>
      <c r="S80" s="10">
        <v>1.1009390623541779</v>
      </c>
      <c r="T80" s="10">
        <v>0</v>
      </c>
      <c r="U80" s="10">
        <v>24.90234217954459</v>
      </c>
      <c r="V80" s="5">
        <v>0.40714529492060181</v>
      </c>
      <c r="W80" s="4" t="s">
        <v>491</v>
      </c>
      <c r="X80" s="4" t="s">
        <v>97</v>
      </c>
    </row>
    <row r="81" spans="1:24">
      <c r="A81" s="4" t="s">
        <v>569</v>
      </c>
      <c r="B81" s="8">
        <v>45826</v>
      </c>
      <c r="C81" s="4" t="s">
        <v>413</v>
      </c>
      <c r="D81" s="4" t="s">
        <v>181</v>
      </c>
      <c r="E81" s="4" t="s">
        <v>47</v>
      </c>
      <c r="F81" s="4" t="s">
        <v>276</v>
      </c>
      <c r="G81" s="4" t="s">
        <v>257</v>
      </c>
      <c r="H81" s="9">
        <v>14</v>
      </c>
      <c r="I81" s="10">
        <v>5.63</v>
      </c>
      <c r="J81" s="10">
        <v>78.819999999999993</v>
      </c>
      <c r="K81" s="5">
        <v>5.9172420187252293E-2</v>
      </c>
      <c r="L81" s="10">
        <v>4.6639701591592253</v>
      </c>
      <c r="M81" s="10">
        <v>74.156029840840773</v>
      </c>
      <c r="N81" s="10">
        <v>2.68</v>
      </c>
      <c r="O81" s="10">
        <v>37.520000000000003</v>
      </c>
      <c r="P81" s="10">
        <v>36.63602984084077</v>
      </c>
      <c r="Q81" s="5">
        <v>0.49403979581258278</v>
      </c>
      <c r="R81" s="5">
        <v>2.3E-2</v>
      </c>
      <c r="S81" s="10">
        <v>1.7055886863393377</v>
      </c>
      <c r="T81" s="10">
        <v>0</v>
      </c>
      <c r="U81" s="10">
        <v>34.93044115450143</v>
      </c>
      <c r="V81" s="5">
        <v>0.47103979581258276</v>
      </c>
      <c r="W81" s="4" t="s">
        <v>491</v>
      </c>
      <c r="X81" s="4" t="s">
        <v>97</v>
      </c>
    </row>
    <row r="82" spans="1:24">
      <c r="A82" s="4" t="s">
        <v>570</v>
      </c>
      <c r="B82" s="8">
        <v>46006</v>
      </c>
      <c r="C82" s="4" t="s">
        <v>419</v>
      </c>
      <c r="D82" s="4" t="s">
        <v>220</v>
      </c>
      <c r="E82" s="4" t="s">
        <v>47</v>
      </c>
      <c r="F82" s="4" t="s">
        <v>276</v>
      </c>
      <c r="G82" s="4" t="s">
        <v>257</v>
      </c>
      <c r="H82" s="9">
        <v>2</v>
      </c>
      <c r="I82" s="10">
        <v>7.4</v>
      </c>
      <c r="J82" s="10">
        <v>14.8</v>
      </c>
      <c r="K82" s="5">
        <v>6.9290692924800473E-2</v>
      </c>
      <c r="L82" s="10">
        <v>1.025502255287047</v>
      </c>
      <c r="M82" s="10">
        <v>13.774497744712953</v>
      </c>
      <c r="N82" s="10">
        <v>4.2300000000000004</v>
      </c>
      <c r="O82" s="10">
        <v>8.4600000000000009</v>
      </c>
      <c r="P82" s="10">
        <v>5.314497744712952</v>
      </c>
      <c r="Q82" s="5">
        <v>0.38582152636039369</v>
      </c>
      <c r="R82" s="5">
        <v>2.3E-2</v>
      </c>
      <c r="S82" s="10">
        <v>0.3168134481283979</v>
      </c>
      <c r="T82" s="10">
        <v>0</v>
      </c>
      <c r="U82" s="10">
        <v>4.9976842965845538</v>
      </c>
      <c r="V82" s="5">
        <v>0.36282152636039366</v>
      </c>
      <c r="W82" s="4" t="s">
        <v>491</v>
      </c>
      <c r="X82" s="4" t="s">
        <v>97</v>
      </c>
    </row>
    <row r="83" spans="1:24">
      <c r="A83" s="4" t="s">
        <v>571</v>
      </c>
      <c r="B83" s="8">
        <v>46088</v>
      </c>
      <c r="C83" s="4" t="s">
        <v>303</v>
      </c>
      <c r="D83" s="4" t="s">
        <v>160</v>
      </c>
      <c r="E83" s="4" t="s">
        <v>41</v>
      </c>
      <c r="F83" s="4" t="s">
        <v>239</v>
      </c>
      <c r="G83" s="4" t="s">
        <v>235</v>
      </c>
      <c r="H83" s="9">
        <v>98</v>
      </c>
      <c r="I83" s="10">
        <v>4.72</v>
      </c>
      <c r="J83" s="10">
        <v>462.56</v>
      </c>
      <c r="K83" s="5">
        <v>0.13624447144977433</v>
      </c>
      <c r="L83" s="10">
        <v>63.021242713807617</v>
      </c>
      <c r="M83" s="10">
        <v>399.53875728619238</v>
      </c>
      <c r="N83" s="10">
        <v>2.2999999999999998</v>
      </c>
      <c r="O83" s="10">
        <v>225.39999999999998</v>
      </c>
      <c r="P83" s="10">
        <v>174.1387572861924</v>
      </c>
      <c r="Q83" s="5">
        <v>0.43584947420121151</v>
      </c>
      <c r="R83" s="5">
        <v>2.5999999999999999E-2</v>
      </c>
      <c r="S83" s="10">
        <v>10.388007689441002</v>
      </c>
      <c r="T83" s="10">
        <v>0</v>
      </c>
      <c r="U83" s="10">
        <v>163.7507495967514</v>
      </c>
      <c r="V83" s="5">
        <v>0.40984947420121148</v>
      </c>
      <c r="W83" s="4" t="s">
        <v>491</v>
      </c>
      <c r="X83" s="4" t="s">
        <v>97</v>
      </c>
    </row>
    <row r="84" spans="1:24">
      <c r="A84" s="4" t="s">
        <v>572</v>
      </c>
      <c r="B84" s="8">
        <v>46062</v>
      </c>
      <c r="C84" s="4" t="s">
        <v>377</v>
      </c>
      <c r="D84" s="4" t="s">
        <v>116</v>
      </c>
      <c r="E84" s="4" t="s">
        <v>45</v>
      </c>
      <c r="F84" s="4" t="s">
        <v>242</v>
      </c>
      <c r="G84" s="4" t="s">
        <v>111</v>
      </c>
      <c r="H84" s="9">
        <v>35</v>
      </c>
      <c r="I84" s="10">
        <v>5.36</v>
      </c>
      <c r="J84" s="10">
        <v>187.60000000000002</v>
      </c>
      <c r="K84" s="5">
        <v>0.17041056940559426</v>
      </c>
      <c r="L84" s="10">
        <v>31.969022820489489</v>
      </c>
      <c r="M84" s="10">
        <v>155.63097717951052</v>
      </c>
      <c r="N84" s="10">
        <v>2.87</v>
      </c>
      <c r="O84" s="10">
        <v>100.45</v>
      </c>
      <c r="P84" s="10">
        <v>55.180977179510521</v>
      </c>
      <c r="Q84" s="5">
        <v>0.3545629422853443</v>
      </c>
      <c r="R84" s="5">
        <v>1.4999999999999999E-2</v>
      </c>
      <c r="S84" s="10">
        <v>2.3344646576926578</v>
      </c>
      <c r="T84" s="10">
        <v>0</v>
      </c>
      <c r="U84" s="10">
        <v>52.846512521817864</v>
      </c>
      <c r="V84" s="5">
        <v>0.33956294228534428</v>
      </c>
      <c r="W84" s="4" t="s">
        <v>491</v>
      </c>
      <c r="X84" s="4" t="s">
        <v>97</v>
      </c>
    </row>
    <row r="85" spans="1:24">
      <c r="A85" s="4" t="s">
        <v>573</v>
      </c>
      <c r="B85" s="8">
        <v>45721</v>
      </c>
      <c r="C85" s="4" t="s">
        <v>283</v>
      </c>
      <c r="D85" s="4" t="s">
        <v>210</v>
      </c>
      <c r="E85" s="4" t="s">
        <v>39</v>
      </c>
      <c r="F85" s="4" t="s">
        <v>270</v>
      </c>
      <c r="G85" s="4" t="s">
        <v>111</v>
      </c>
      <c r="H85" s="9">
        <v>27</v>
      </c>
      <c r="I85" s="10">
        <v>4.3499999999999996</v>
      </c>
      <c r="J85" s="10">
        <v>117.44999999999999</v>
      </c>
      <c r="K85" s="5">
        <v>0.1163268059072721</v>
      </c>
      <c r="L85" s="10">
        <v>13.662583353809106</v>
      </c>
      <c r="M85" s="10">
        <v>103.78741664619088</v>
      </c>
      <c r="N85" s="10">
        <v>2.37</v>
      </c>
      <c r="O85" s="10">
        <v>63.99</v>
      </c>
      <c r="P85" s="10">
        <v>39.797416646190875</v>
      </c>
      <c r="Q85" s="5">
        <v>0.38345126925992806</v>
      </c>
      <c r="R85" s="5">
        <v>2.1000000000000001E-2</v>
      </c>
      <c r="S85" s="10">
        <v>2.1795357495700087</v>
      </c>
      <c r="T85" s="10">
        <v>0</v>
      </c>
      <c r="U85" s="10">
        <v>37.617880896620868</v>
      </c>
      <c r="V85" s="5">
        <v>0.36245126925992804</v>
      </c>
      <c r="W85" s="4" t="s">
        <v>491</v>
      </c>
      <c r="X85" s="4" t="s">
        <v>97</v>
      </c>
    </row>
    <row r="86" spans="1:24">
      <c r="A86" s="4" t="s">
        <v>574</v>
      </c>
      <c r="B86" s="8">
        <v>45849</v>
      </c>
      <c r="C86" s="4" t="s">
        <v>367</v>
      </c>
      <c r="D86" s="4" t="s">
        <v>113</v>
      </c>
      <c r="E86" s="4" t="s">
        <v>45</v>
      </c>
      <c r="F86" s="4" t="s">
        <v>234</v>
      </c>
      <c r="G86" s="4" t="s">
        <v>111</v>
      </c>
      <c r="H86" s="9">
        <v>18</v>
      </c>
      <c r="I86" s="10">
        <v>16.36</v>
      </c>
      <c r="J86" s="10">
        <v>294.48</v>
      </c>
      <c r="K86" s="5">
        <v>0.15759978723539669</v>
      </c>
      <c r="L86" s="10">
        <v>46.409985345079619</v>
      </c>
      <c r="M86" s="10">
        <v>248.07001465492039</v>
      </c>
      <c r="N86" s="10">
        <v>8.49</v>
      </c>
      <c r="O86" s="10">
        <v>152.82</v>
      </c>
      <c r="P86" s="10">
        <v>95.250014654920392</v>
      </c>
      <c r="Q86" s="5">
        <v>0.38396424004496726</v>
      </c>
      <c r="R86" s="5">
        <v>1.4999999999999999E-2</v>
      </c>
      <c r="S86" s="10">
        <v>3.7210502198238058</v>
      </c>
      <c r="T86" s="10">
        <v>0</v>
      </c>
      <c r="U86" s="10">
        <v>91.528964435096583</v>
      </c>
      <c r="V86" s="5">
        <v>0.36896424004496725</v>
      </c>
      <c r="W86" s="4" t="s">
        <v>491</v>
      </c>
      <c r="X86" s="4" t="s">
        <v>97</v>
      </c>
    </row>
    <row r="87" spans="1:24">
      <c r="A87" s="4" t="s">
        <v>575</v>
      </c>
      <c r="B87" s="8">
        <v>46195</v>
      </c>
      <c r="C87" s="4" t="s">
        <v>351</v>
      </c>
      <c r="D87" s="4" t="s">
        <v>181</v>
      </c>
      <c r="E87" s="4" t="s">
        <v>43</v>
      </c>
      <c r="F87" s="4" t="s">
        <v>273</v>
      </c>
      <c r="G87" s="4" t="s">
        <v>257</v>
      </c>
      <c r="H87" s="9">
        <v>10</v>
      </c>
      <c r="I87" s="10">
        <v>5.83</v>
      </c>
      <c r="J87" s="10">
        <v>58.3</v>
      </c>
      <c r="K87" s="5">
        <v>6.2536097534046681E-2</v>
      </c>
      <c r="L87" s="10">
        <v>3.6458544862349211</v>
      </c>
      <c r="M87" s="10">
        <v>54.654145513765073</v>
      </c>
      <c r="N87" s="10">
        <v>2.78</v>
      </c>
      <c r="O87" s="10">
        <v>27.799999999999997</v>
      </c>
      <c r="P87" s="10">
        <v>26.854145513765076</v>
      </c>
      <c r="Q87" s="5">
        <v>0.49134690994302799</v>
      </c>
      <c r="R87" s="5">
        <v>4.4999999999999998E-2</v>
      </c>
      <c r="S87" s="10">
        <v>2.4594365481194282</v>
      </c>
      <c r="T87" s="10">
        <v>0</v>
      </c>
      <c r="U87" s="10">
        <v>24.394708965645648</v>
      </c>
      <c r="V87" s="5">
        <v>0.446346909943028</v>
      </c>
      <c r="W87" s="4" t="s">
        <v>491</v>
      </c>
      <c r="X87" s="4" t="s">
        <v>97</v>
      </c>
    </row>
    <row r="88" spans="1:24">
      <c r="A88" s="4" t="s">
        <v>576</v>
      </c>
      <c r="B88" s="8">
        <v>45706</v>
      </c>
      <c r="C88" s="4" t="s">
        <v>285</v>
      </c>
      <c r="D88" s="4" t="s">
        <v>212</v>
      </c>
      <c r="E88" s="4" t="s">
        <v>39</v>
      </c>
      <c r="F88" s="4" t="s">
        <v>273</v>
      </c>
      <c r="G88" s="4" t="s">
        <v>111</v>
      </c>
      <c r="H88" s="9">
        <v>69</v>
      </c>
      <c r="I88" s="10">
        <v>6.78</v>
      </c>
      <c r="J88" s="10">
        <v>467.82</v>
      </c>
      <c r="K88" s="5">
        <v>8.9942988910537772E-2</v>
      </c>
      <c r="L88" s="10">
        <v>42.077129072127782</v>
      </c>
      <c r="M88" s="10">
        <v>425.74287092787222</v>
      </c>
      <c r="N88" s="10">
        <v>3.42</v>
      </c>
      <c r="O88" s="10">
        <v>235.98</v>
      </c>
      <c r="P88" s="10">
        <v>189.76287092787223</v>
      </c>
      <c r="Q88" s="5">
        <v>0.44572178158685166</v>
      </c>
      <c r="R88" s="5">
        <v>2.1000000000000001E-2</v>
      </c>
      <c r="S88" s="10">
        <v>8.9406002894853174</v>
      </c>
      <c r="T88" s="10">
        <v>0</v>
      </c>
      <c r="U88" s="10">
        <v>180.8222706383869</v>
      </c>
      <c r="V88" s="5">
        <v>0.42472178158685159</v>
      </c>
      <c r="W88" s="4" t="s">
        <v>491</v>
      </c>
      <c r="X88" s="4" t="s">
        <v>97</v>
      </c>
    </row>
    <row r="89" spans="1:24">
      <c r="A89" s="4" t="s">
        <v>577</v>
      </c>
      <c r="B89" s="8">
        <v>46273</v>
      </c>
      <c r="C89" s="4" t="s">
        <v>277</v>
      </c>
      <c r="D89" s="4" t="s">
        <v>199</v>
      </c>
      <c r="E89" s="4" t="s">
        <v>39</v>
      </c>
      <c r="F89" s="4" t="s">
        <v>270</v>
      </c>
      <c r="G89" s="4" t="s">
        <v>111</v>
      </c>
      <c r="H89" s="9">
        <v>23</v>
      </c>
      <c r="I89" s="10">
        <v>25.25</v>
      </c>
      <c r="J89" s="10">
        <v>580.75</v>
      </c>
      <c r="K89" s="5">
        <v>0.13968449841608135</v>
      </c>
      <c r="L89" s="10">
        <v>81.121772455139251</v>
      </c>
      <c r="M89" s="10">
        <v>499.62822754486075</v>
      </c>
      <c r="N89" s="10">
        <v>12.34</v>
      </c>
      <c r="O89" s="10">
        <v>283.82</v>
      </c>
      <c r="P89" s="10">
        <v>215.80822754486076</v>
      </c>
      <c r="Q89" s="5">
        <v>0.43193762010871117</v>
      </c>
      <c r="R89" s="5">
        <v>2.1000000000000001E-2</v>
      </c>
      <c r="S89" s="10">
        <v>10.492192778442076</v>
      </c>
      <c r="T89" s="10">
        <v>10.15</v>
      </c>
      <c r="U89" s="10">
        <v>195.16603476641868</v>
      </c>
      <c r="V89" s="5">
        <v>0.39062251491564309</v>
      </c>
      <c r="W89" s="4" t="s">
        <v>493</v>
      </c>
      <c r="X89" s="4" t="s">
        <v>97</v>
      </c>
    </row>
    <row r="90" spans="1:24">
      <c r="A90" s="4" t="s">
        <v>578</v>
      </c>
      <c r="B90" s="8">
        <v>45911</v>
      </c>
      <c r="C90" s="4" t="s">
        <v>303</v>
      </c>
      <c r="D90" s="4" t="s">
        <v>166</v>
      </c>
      <c r="E90" s="4" t="s">
        <v>41</v>
      </c>
      <c r="F90" s="4" t="s">
        <v>239</v>
      </c>
      <c r="G90" s="4" t="s">
        <v>235</v>
      </c>
      <c r="H90" s="9">
        <v>122</v>
      </c>
      <c r="I90" s="10">
        <v>9.3800000000000008</v>
      </c>
      <c r="J90" s="10">
        <v>1144.3600000000001</v>
      </c>
      <c r="K90" s="5">
        <v>0.14529011804081249</v>
      </c>
      <c r="L90" s="10">
        <v>166.26419948118419</v>
      </c>
      <c r="M90" s="10">
        <v>978.09580051881596</v>
      </c>
      <c r="N90" s="10">
        <v>4.6900000000000004</v>
      </c>
      <c r="O90" s="10">
        <v>572.18000000000006</v>
      </c>
      <c r="P90" s="10">
        <v>405.9158005188159</v>
      </c>
      <c r="Q90" s="5">
        <v>0.41500617864170775</v>
      </c>
      <c r="R90" s="5">
        <v>2.5999999999999999E-2</v>
      </c>
      <c r="S90" s="10">
        <v>25.430490813489214</v>
      </c>
      <c r="T90" s="10">
        <v>0</v>
      </c>
      <c r="U90" s="10">
        <v>380.4853097053267</v>
      </c>
      <c r="V90" s="5">
        <v>0.38900617864170778</v>
      </c>
      <c r="W90" s="4" t="s">
        <v>491</v>
      </c>
      <c r="X90" s="4" t="s">
        <v>97</v>
      </c>
    </row>
    <row r="91" spans="1:24">
      <c r="A91" s="4" t="s">
        <v>579</v>
      </c>
      <c r="B91" s="8">
        <v>45734</v>
      </c>
      <c r="C91" s="4" t="s">
        <v>271</v>
      </c>
      <c r="D91" s="4" t="s">
        <v>127</v>
      </c>
      <c r="E91" s="4" t="s">
        <v>39</v>
      </c>
      <c r="F91" s="4" t="s">
        <v>273</v>
      </c>
      <c r="G91" s="4" t="s">
        <v>235</v>
      </c>
      <c r="H91" s="9">
        <v>13</v>
      </c>
      <c r="I91" s="10">
        <v>7.46</v>
      </c>
      <c r="J91" s="10">
        <v>96.98</v>
      </c>
      <c r="K91" s="5">
        <v>0.12148865184120772</v>
      </c>
      <c r="L91" s="10">
        <v>11.781969455560326</v>
      </c>
      <c r="M91" s="10">
        <v>85.198030544439675</v>
      </c>
      <c r="N91" s="10">
        <v>3.65</v>
      </c>
      <c r="O91" s="10">
        <v>47.449999999999996</v>
      </c>
      <c r="P91" s="10">
        <v>37.748030544439679</v>
      </c>
      <c r="Q91" s="5">
        <v>0.44306224337838579</v>
      </c>
      <c r="R91" s="5">
        <v>2.1000000000000001E-2</v>
      </c>
      <c r="S91" s="10">
        <v>1.7891586414332332</v>
      </c>
      <c r="T91" s="10">
        <v>0</v>
      </c>
      <c r="U91" s="10">
        <v>35.958871903006447</v>
      </c>
      <c r="V91" s="5">
        <v>0.42206224337838583</v>
      </c>
      <c r="W91" s="4" t="s">
        <v>491</v>
      </c>
      <c r="X91" s="4" t="s">
        <v>97</v>
      </c>
    </row>
    <row r="92" spans="1:24">
      <c r="A92" s="4" t="s">
        <v>580</v>
      </c>
      <c r="B92" s="8">
        <v>45846</v>
      </c>
      <c r="C92" s="4" t="s">
        <v>397</v>
      </c>
      <c r="D92" s="4" t="s">
        <v>195</v>
      </c>
      <c r="E92" s="4" t="s">
        <v>47</v>
      </c>
      <c r="F92" s="4" t="s">
        <v>270</v>
      </c>
      <c r="G92" s="4" t="s">
        <v>111</v>
      </c>
      <c r="H92" s="9">
        <v>29</v>
      </c>
      <c r="I92" s="10">
        <v>8.86</v>
      </c>
      <c r="J92" s="10">
        <v>256.94</v>
      </c>
      <c r="K92" s="5">
        <v>0.12573064471942699</v>
      </c>
      <c r="L92" s="10">
        <v>32.305231854209573</v>
      </c>
      <c r="M92" s="10">
        <v>224.63476814579042</v>
      </c>
      <c r="N92" s="10">
        <v>4.0599999999999996</v>
      </c>
      <c r="O92" s="10">
        <v>117.74</v>
      </c>
      <c r="P92" s="10">
        <v>106.89476814579042</v>
      </c>
      <c r="Q92" s="5">
        <v>0.47586029993546924</v>
      </c>
      <c r="R92" s="5">
        <v>2.3E-2</v>
      </c>
      <c r="S92" s="10">
        <v>5.1665996673531795</v>
      </c>
      <c r="T92" s="10">
        <v>0</v>
      </c>
      <c r="U92" s="10">
        <v>101.72816847843724</v>
      </c>
      <c r="V92" s="5">
        <v>0.45286029993546922</v>
      </c>
      <c r="W92" s="4" t="s">
        <v>491</v>
      </c>
      <c r="X92" s="4" t="s">
        <v>97</v>
      </c>
    </row>
    <row r="93" spans="1:24">
      <c r="A93" s="4" t="s">
        <v>581</v>
      </c>
      <c r="B93" s="8">
        <v>46275</v>
      </c>
      <c r="C93" s="4" t="s">
        <v>245</v>
      </c>
      <c r="D93" s="4" t="s">
        <v>208</v>
      </c>
      <c r="E93" s="4" t="s">
        <v>36</v>
      </c>
      <c r="F93" s="4" t="s">
        <v>239</v>
      </c>
      <c r="G93" s="4" t="s">
        <v>111</v>
      </c>
      <c r="H93" s="9">
        <v>86</v>
      </c>
      <c r="I93" s="10">
        <v>7.47</v>
      </c>
      <c r="J93" s="10">
        <v>642.41999999999996</v>
      </c>
      <c r="K93" s="5">
        <v>0.13384814678663962</v>
      </c>
      <c r="L93" s="10">
        <v>85.986726458673019</v>
      </c>
      <c r="M93" s="10">
        <v>556.43327354132691</v>
      </c>
      <c r="N93" s="10">
        <v>4.38</v>
      </c>
      <c r="O93" s="10">
        <v>376.68</v>
      </c>
      <c r="P93" s="10">
        <v>179.75327354132691</v>
      </c>
      <c r="Q93" s="5">
        <v>0.32304551522829883</v>
      </c>
      <c r="R93" s="5">
        <v>1.7999999999999999E-2</v>
      </c>
      <c r="S93" s="10">
        <v>10.015798923743883</v>
      </c>
      <c r="T93" s="10">
        <v>0</v>
      </c>
      <c r="U93" s="10">
        <v>169.73747461758302</v>
      </c>
      <c r="V93" s="5">
        <v>0.30504551522829887</v>
      </c>
      <c r="W93" s="4" t="s">
        <v>491</v>
      </c>
      <c r="X93" s="4" t="s">
        <v>97</v>
      </c>
    </row>
    <row r="94" spans="1:24">
      <c r="A94" s="4" t="s">
        <v>582</v>
      </c>
      <c r="B94" s="8">
        <v>45663</v>
      </c>
      <c r="C94" s="4" t="s">
        <v>331</v>
      </c>
      <c r="D94" s="4" t="s">
        <v>201</v>
      </c>
      <c r="E94" s="4" t="s">
        <v>43</v>
      </c>
      <c r="F94" s="4" t="s">
        <v>270</v>
      </c>
      <c r="G94" s="4" t="s">
        <v>235</v>
      </c>
      <c r="H94" s="9">
        <v>99</v>
      </c>
      <c r="I94" s="10">
        <v>9.3800000000000008</v>
      </c>
      <c r="J94" s="10">
        <v>928.62000000000012</v>
      </c>
      <c r="K94" s="5">
        <v>7.0764543891491727E-2</v>
      </c>
      <c r="L94" s="10">
        <v>65.71337074851705</v>
      </c>
      <c r="M94" s="10">
        <v>862.90662925148308</v>
      </c>
      <c r="N94" s="10">
        <v>5.54</v>
      </c>
      <c r="O94" s="10">
        <v>548.46</v>
      </c>
      <c r="P94" s="10">
        <v>314.44662925148305</v>
      </c>
      <c r="Q94" s="5">
        <v>0.36440400223167319</v>
      </c>
      <c r="R94" s="5">
        <v>4.4999999999999998E-2</v>
      </c>
      <c r="S94" s="10">
        <v>38.830798316316738</v>
      </c>
      <c r="T94" s="10">
        <v>0</v>
      </c>
      <c r="U94" s="10">
        <v>275.61583093516629</v>
      </c>
      <c r="V94" s="5">
        <v>0.3194040022316732</v>
      </c>
      <c r="W94" s="4" t="s">
        <v>491</v>
      </c>
      <c r="X94" s="4" t="s">
        <v>97</v>
      </c>
    </row>
    <row r="95" spans="1:24">
      <c r="A95" s="4" t="s">
        <v>583</v>
      </c>
      <c r="B95" s="8">
        <v>46155</v>
      </c>
      <c r="C95" s="4" t="s">
        <v>365</v>
      </c>
      <c r="D95" s="4" t="s">
        <v>218</v>
      </c>
      <c r="E95" s="4" t="s">
        <v>45</v>
      </c>
      <c r="F95" s="4" t="s">
        <v>242</v>
      </c>
      <c r="G95" s="4" t="s">
        <v>235</v>
      </c>
      <c r="H95" s="9">
        <v>28</v>
      </c>
      <c r="I95" s="10">
        <v>7.73</v>
      </c>
      <c r="J95" s="10">
        <v>216.44</v>
      </c>
      <c r="K95" s="5">
        <v>0.22447965532177253</v>
      </c>
      <c r="L95" s="10">
        <v>48.586376597844442</v>
      </c>
      <c r="M95" s="10">
        <v>167.85362340215556</v>
      </c>
      <c r="N95" s="10">
        <v>4.1500000000000004</v>
      </c>
      <c r="O95" s="10">
        <v>116.20000000000002</v>
      </c>
      <c r="P95" s="10">
        <v>51.653623402155546</v>
      </c>
      <c r="Q95" s="5">
        <v>0.30773016605307441</v>
      </c>
      <c r="R95" s="5">
        <v>1.4999999999999999E-2</v>
      </c>
      <c r="S95" s="10">
        <v>2.5178043510323334</v>
      </c>
      <c r="T95" s="10">
        <v>0</v>
      </c>
      <c r="U95" s="10">
        <v>49.135819051123214</v>
      </c>
      <c r="V95" s="5">
        <v>0.29273016605307439</v>
      </c>
      <c r="W95" s="4" t="s">
        <v>491</v>
      </c>
      <c r="X95" s="4" t="s">
        <v>97</v>
      </c>
    </row>
    <row r="96" spans="1:24">
      <c r="A96" s="4" t="s">
        <v>584</v>
      </c>
      <c r="B96" s="8">
        <v>46133</v>
      </c>
      <c r="C96" s="4" t="s">
        <v>403</v>
      </c>
      <c r="D96" s="4" t="s">
        <v>130</v>
      </c>
      <c r="E96" s="4" t="s">
        <v>47</v>
      </c>
      <c r="F96" s="4" t="s">
        <v>270</v>
      </c>
      <c r="G96" s="4" t="s">
        <v>111</v>
      </c>
      <c r="H96" s="9">
        <v>30</v>
      </c>
      <c r="I96" s="10">
        <v>6.63</v>
      </c>
      <c r="J96" s="10">
        <v>198.9</v>
      </c>
      <c r="K96" s="5">
        <v>7.3732533207326464E-2</v>
      </c>
      <c r="L96" s="10">
        <v>14.665400854937234</v>
      </c>
      <c r="M96" s="10">
        <v>184.23459914506276</v>
      </c>
      <c r="N96" s="10">
        <v>3.16</v>
      </c>
      <c r="O96" s="10">
        <v>94.800000000000011</v>
      </c>
      <c r="P96" s="10">
        <v>89.434599145062748</v>
      </c>
      <c r="Q96" s="5">
        <v>0.48543867199799789</v>
      </c>
      <c r="R96" s="5">
        <v>2.3E-2</v>
      </c>
      <c r="S96" s="10">
        <v>4.2373957803364437</v>
      </c>
      <c r="T96" s="10">
        <v>0</v>
      </c>
      <c r="U96" s="10">
        <v>85.197203364726306</v>
      </c>
      <c r="V96" s="5">
        <v>0.46243867199799793</v>
      </c>
      <c r="W96" s="4" t="s">
        <v>491</v>
      </c>
      <c r="X96" s="4" t="s">
        <v>97</v>
      </c>
    </row>
    <row r="97" spans="1:24">
      <c r="A97" s="4" t="s">
        <v>585</v>
      </c>
      <c r="B97" s="8">
        <v>45930</v>
      </c>
      <c r="C97" s="4" t="s">
        <v>341</v>
      </c>
      <c r="D97" s="4" t="s">
        <v>113</v>
      </c>
      <c r="E97" s="4" t="s">
        <v>43</v>
      </c>
      <c r="F97" s="4" t="s">
        <v>276</v>
      </c>
      <c r="G97" s="4" t="s">
        <v>111</v>
      </c>
      <c r="H97" s="9">
        <v>71</v>
      </c>
      <c r="I97" s="10">
        <v>16.2</v>
      </c>
      <c r="J97" s="10">
        <v>1150.2</v>
      </c>
      <c r="K97" s="5">
        <v>7.9904672705554208E-2</v>
      </c>
      <c r="L97" s="10">
        <v>91.906354545928451</v>
      </c>
      <c r="M97" s="10">
        <v>1058.2936454540716</v>
      </c>
      <c r="N97" s="10">
        <v>8.74</v>
      </c>
      <c r="O97" s="10">
        <v>620.54</v>
      </c>
      <c r="P97" s="10">
        <v>437.7536454540716</v>
      </c>
      <c r="Q97" s="5">
        <v>0.41364100345348759</v>
      </c>
      <c r="R97" s="5">
        <v>4.4999999999999998E-2</v>
      </c>
      <c r="S97" s="10">
        <v>47.623214045433215</v>
      </c>
      <c r="T97" s="10">
        <v>0</v>
      </c>
      <c r="U97" s="10">
        <v>390.1304314086384</v>
      </c>
      <c r="V97" s="5">
        <v>0.3686410034534876</v>
      </c>
      <c r="W97" s="4" t="s">
        <v>491</v>
      </c>
      <c r="X97" s="4" t="s">
        <v>97</v>
      </c>
    </row>
    <row r="98" spans="1:24">
      <c r="A98" s="4" t="s">
        <v>586</v>
      </c>
      <c r="B98" s="8">
        <v>46167</v>
      </c>
      <c r="C98" s="4" t="s">
        <v>311</v>
      </c>
      <c r="D98" s="4" t="s">
        <v>179</v>
      </c>
      <c r="E98" s="4" t="s">
        <v>41</v>
      </c>
      <c r="F98" s="4" t="s">
        <v>242</v>
      </c>
      <c r="G98" s="4" t="s">
        <v>111</v>
      </c>
      <c r="H98" s="9">
        <v>95</v>
      </c>
      <c r="I98" s="10">
        <v>18.34</v>
      </c>
      <c r="J98" s="10">
        <v>1742.3</v>
      </c>
      <c r="K98" s="5">
        <v>0.12897366613222055</v>
      </c>
      <c r="L98" s="10">
        <v>224.71081850216785</v>
      </c>
      <c r="M98" s="10">
        <v>1517.5891814978322</v>
      </c>
      <c r="N98" s="10">
        <v>8.81</v>
      </c>
      <c r="O98" s="10">
        <v>836.95</v>
      </c>
      <c r="P98" s="10">
        <v>680.63918149783217</v>
      </c>
      <c r="Q98" s="5">
        <v>0.44850028571372258</v>
      </c>
      <c r="R98" s="5">
        <v>2.5999999999999999E-2</v>
      </c>
      <c r="S98" s="10">
        <v>39.457318718943633</v>
      </c>
      <c r="T98" s="10">
        <v>0</v>
      </c>
      <c r="U98" s="10">
        <v>641.18186277888856</v>
      </c>
      <c r="V98" s="5">
        <v>0.42250028571372261</v>
      </c>
      <c r="W98" s="4" t="s">
        <v>491</v>
      </c>
      <c r="X98" s="4" t="s">
        <v>97</v>
      </c>
    </row>
    <row r="99" spans="1:24">
      <c r="A99" s="4" t="s">
        <v>587</v>
      </c>
      <c r="B99" s="8">
        <v>46075</v>
      </c>
      <c r="C99" s="4" t="s">
        <v>260</v>
      </c>
      <c r="D99" s="4" t="s">
        <v>116</v>
      </c>
      <c r="E99" s="4" t="s">
        <v>36</v>
      </c>
      <c r="F99" s="4" t="s">
        <v>242</v>
      </c>
      <c r="G99" s="4" t="s">
        <v>257</v>
      </c>
      <c r="H99" s="9">
        <v>4</v>
      </c>
      <c r="I99" s="10">
        <v>5.38</v>
      </c>
      <c r="J99" s="10">
        <v>21.52</v>
      </c>
      <c r="K99" s="5">
        <v>0.1096214063583314</v>
      </c>
      <c r="L99" s="10">
        <v>2.3590526648312915</v>
      </c>
      <c r="M99" s="10">
        <v>19.160947335168707</v>
      </c>
      <c r="N99" s="10">
        <v>2.87</v>
      </c>
      <c r="O99" s="10">
        <v>11.48</v>
      </c>
      <c r="P99" s="10">
        <v>7.6809473351687068</v>
      </c>
      <c r="Q99" s="5">
        <v>0.40086469634363087</v>
      </c>
      <c r="R99" s="5">
        <v>1.7999999999999999E-2</v>
      </c>
      <c r="S99" s="10">
        <v>0.34489705203303672</v>
      </c>
      <c r="T99" s="10">
        <v>0</v>
      </c>
      <c r="U99" s="10">
        <v>7.3360502831356698</v>
      </c>
      <c r="V99" s="5">
        <v>0.38286469634363085</v>
      </c>
      <c r="W99" s="4" t="s">
        <v>491</v>
      </c>
      <c r="X99" s="4" t="s">
        <v>97</v>
      </c>
    </row>
    <row r="100" spans="1:24">
      <c r="A100" s="4" t="s">
        <v>588</v>
      </c>
      <c r="B100" s="8">
        <v>46223</v>
      </c>
      <c r="C100" s="4" t="s">
        <v>363</v>
      </c>
      <c r="D100" s="4" t="s">
        <v>116</v>
      </c>
      <c r="E100" s="4" t="s">
        <v>45</v>
      </c>
      <c r="F100" s="4" t="s">
        <v>239</v>
      </c>
      <c r="G100" s="4" t="s">
        <v>235</v>
      </c>
      <c r="H100" s="9">
        <v>18</v>
      </c>
      <c r="I100" s="10">
        <v>5.42</v>
      </c>
      <c r="J100" s="10">
        <v>97.56</v>
      </c>
      <c r="K100" s="5">
        <v>0.22353912519228694</v>
      </c>
      <c r="L100" s="10">
        <v>21.808477053759514</v>
      </c>
      <c r="M100" s="10">
        <v>75.751522946240485</v>
      </c>
      <c r="N100" s="10">
        <v>2.88</v>
      </c>
      <c r="O100" s="10">
        <v>51.839999999999996</v>
      </c>
      <c r="P100" s="10">
        <v>23.911522946240488</v>
      </c>
      <c r="Q100" s="5">
        <v>0.31565732299811416</v>
      </c>
      <c r="R100" s="5">
        <v>1.4999999999999999E-2</v>
      </c>
      <c r="S100" s="10">
        <v>1.1362728441936072</v>
      </c>
      <c r="T100" s="10">
        <v>0</v>
      </c>
      <c r="U100" s="10">
        <v>22.775250102046883</v>
      </c>
      <c r="V100" s="5">
        <v>0.30065732299811415</v>
      </c>
      <c r="W100" s="4" t="s">
        <v>491</v>
      </c>
      <c r="X100" s="4" t="s">
        <v>97</v>
      </c>
    </row>
    <row r="101" spans="1:24">
      <c r="A101" s="4" t="s">
        <v>589</v>
      </c>
      <c r="B101" s="8">
        <v>46223</v>
      </c>
      <c r="C101" s="4" t="s">
        <v>363</v>
      </c>
      <c r="D101" s="4" t="s">
        <v>199</v>
      </c>
      <c r="E101" s="4" t="s">
        <v>45</v>
      </c>
      <c r="F101" s="4" t="s">
        <v>239</v>
      </c>
      <c r="G101" s="4" t="s">
        <v>235</v>
      </c>
      <c r="H101" s="9">
        <v>7</v>
      </c>
      <c r="I101" s="10">
        <v>25.14</v>
      </c>
      <c r="J101" s="10">
        <v>175.98000000000002</v>
      </c>
      <c r="K101" s="5">
        <v>0.1637227599277884</v>
      </c>
      <c r="L101" s="10">
        <v>28.811931292092204</v>
      </c>
      <c r="M101" s="10">
        <v>147.16806870790782</v>
      </c>
      <c r="N101" s="10">
        <v>12.35</v>
      </c>
      <c r="O101" s="10">
        <v>86.45</v>
      </c>
      <c r="P101" s="10">
        <v>60.718068707907818</v>
      </c>
      <c r="Q101" s="5">
        <v>0.41257637774956574</v>
      </c>
      <c r="R101" s="5">
        <v>1.4999999999999999E-2</v>
      </c>
      <c r="S101" s="10">
        <v>2.2075210306186173</v>
      </c>
      <c r="T101" s="10">
        <v>0</v>
      </c>
      <c r="U101" s="10">
        <v>58.510547677289203</v>
      </c>
      <c r="V101" s="5">
        <v>0.39757637774956572</v>
      </c>
      <c r="W101" s="4" t="s">
        <v>491</v>
      </c>
      <c r="X101" s="4" t="s">
        <v>97</v>
      </c>
    </row>
    <row r="102" spans="1:24">
      <c r="A102" s="4" t="s">
        <v>590</v>
      </c>
      <c r="B102" s="8">
        <v>45666</v>
      </c>
      <c r="C102" s="4" t="s">
        <v>279</v>
      </c>
      <c r="D102" s="4" t="s">
        <v>204</v>
      </c>
      <c r="E102" s="4" t="s">
        <v>39</v>
      </c>
      <c r="F102" s="4" t="s">
        <v>273</v>
      </c>
      <c r="G102" s="4" t="s">
        <v>111</v>
      </c>
      <c r="H102" s="9">
        <v>53</v>
      </c>
      <c r="I102" s="10">
        <v>14.56</v>
      </c>
      <c r="J102" s="10">
        <v>771.68000000000006</v>
      </c>
      <c r="K102" s="5">
        <v>0.12902820292379036</v>
      </c>
      <c r="L102" s="10">
        <v>99.568483632230553</v>
      </c>
      <c r="M102" s="10">
        <v>672.11151636776947</v>
      </c>
      <c r="N102" s="10">
        <v>9.17</v>
      </c>
      <c r="O102" s="10">
        <v>486.01</v>
      </c>
      <c r="P102" s="10">
        <v>186.10151636776948</v>
      </c>
      <c r="Q102" s="5">
        <v>0.27689083111311769</v>
      </c>
      <c r="R102" s="5">
        <v>2.1000000000000001E-2</v>
      </c>
      <c r="S102" s="10">
        <v>14.11434184372316</v>
      </c>
      <c r="T102" s="10">
        <v>0</v>
      </c>
      <c r="U102" s="10">
        <v>171.98717452404631</v>
      </c>
      <c r="V102" s="5">
        <v>0.25589083111311767</v>
      </c>
      <c r="W102" s="4" t="s">
        <v>491</v>
      </c>
      <c r="X102" s="4" t="s">
        <v>97</v>
      </c>
    </row>
    <row r="103" spans="1:24">
      <c r="A103" s="4" t="s">
        <v>591</v>
      </c>
      <c r="B103" s="8">
        <v>46065</v>
      </c>
      <c r="C103" s="4" t="s">
        <v>383</v>
      </c>
      <c r="D103" s="4" t="s">
        <v>113</v>
      </c>
      <c r="E103" s="4" t="s">
        <v>45</v>
      </c>
      <c r="F103" s="4" t="s">
        <v>242</v>
      </c>
      <c r="G103" s="4" t="s">
        <v>257</v>
      </c>
      <c r="H103" s="9">
        <v>10</v>
      </c>
      <c r="I103" s="10">
        <v>16.75</v>
      </c>
      <c r="J103" s="10">
        <v>167.5</v>
      </c>
      <c r="K103" s="5">
        <v>0.13709757422901844</v>
      </c>
      <c r="L103" s="10">
        <v>22.96384368336059</v>
      </c>
      <c r="M103" s="10">
        <v>144.53615631663942</v>
      </c>
      <c r="N103" s="10">
        <v>8.89</v>
      </c>
      <c r="O103" s="10">
        <v>88.9</v>
      </c>
      <c r="P103" s="10">
        <v>55.636156316639415</v>
      </c>
      <c r="Q103" s="5">
        <v>0.38492898755904181</v>
      </c>
      <c r="R103" s="5">
        <v>1.4999999999999999E-2</v>
      </c>
      <c r="S103" s="10">
        <v>2.1680423447495913</v>
      </c>
      <c r="T103" s="10">
        <v>0</v>
      </c>
      <c r="U103" s="10">
        <v>53.468113971889821</v>
      </c>
      <c r="V103" s="5">
        <v>0.36992898755904174</v>
      </c>
      <c r="W103" s="4" t="s">
        <v>491</v>
      </c>
      <c r="X103" s="4" t="s">
        <v>97</v>
      </c>
    </row>
    <row r="104" spans="1:24">
      <c r="A104" s="4" t="s">
        <v>592</v>
      </c>
      <c r="B104" s="8">
        <v>45858</v>
      </c>
      <c r="C104" s="4" t="s">
        <v>377</v>
      </c>
      <c r="D104" s="4" t="s">
        <v>185</v>
      </c>
      <c r="E104" s="4" t="s">
        <v>45</v>
      </c>
      <c r="F104" s="4" t="s">
        <v>242</v>
      </c>
      <c r="G104" s="4" t="s">
        <v>111</v>
      </c>
      <c r="H104" s="9">
        <v>10</v>
      </c>
      <c r="I104" s="10">
        <v>5.1100000000000003</v>
      </c>
      <c r="J104" s="10">
        <v>51.1</v>
      </c>
      <c r="K104" s="5">
        <v>0.16879948075881659</v>
      </c>
      <c r="L104" s="10">
        <v>8.6256534667755282</v>
      </c>
      <c r="M104" s="10">
        <v>42.474346533224477</v>
      </c>
      <c r="N104" s="10">
        <v>2.17</v>
      </c>
      <c r="O104" s="10">
        <v>21.7</v>
      </c>
      <c r="P104" s="10">
        <v>20.774346533224477</v>
      </c>
      <c r="Q104" s="5">
        <v>0.48910338189604102</v>
      </c>
      <c r="R104" s="5">
        <v>1.4999999999999999E-2</v>
      </c>
      <c r="S104" s="10">
        <v>0.63711519799836713</v>
      </c>
      <c r="T104" s="10">
        <v>0</v>
      </c>
      <c r="U104" s="10">
        <v>20.137231335226112</v>
      </c>
      <c r="V104" s="5">
        <v>0.47410338189604107</v>
      </c>
      <c r="W104" s="4" t="s">
        <v>491</v>
      </c>
      <c r="X104" s="4" t="s">
        <v>97</v>
      </c>
    </row>
    <row r="105" spans="1:24">
      <c r="A105" s="4" t="s">
        <v>593</v>
      </c>
      <c r="B105" s="8">
        <v>45941</v>
      </c>
      <c r="C105" s="4" t="s">
        <v>313</v>
      </c>
      <c r="D105" s="4" t="s">
        <v>168</v>
      </c>
      <c r="E105" s="4" t="s">
        <v>41</v>
      </c>
      <c r="F105" s="4" t="s">
        <v>234</v>
      </c>
      <c r="G105" s="4" t="s">
        <v>111</v>
      </c>
      <c r="H105" s="9">
        <v>6</v>
      </c>
      <c r="I105" s="10">
        <v>7.86</v>
      </c>
      <c r="J105" s="10">
        <v>47.160000000000004</v>
      </c>
      <c r="K105" s="5">
        <v>0.16495439856503538</v>
      </c>
      <c r="L105" s="10">
        <v>7.7792494363270688</v>
      </c>
      <c r="M105" s="10">
        <v>39.380750563672933</v>
      </c>
      <c r="N105" s="10">
        <v>3.9</v>
      </c>
      <c r="O105" s="10">
        <v>23.4</v>
      </c>
      <c r="P105" s="10">
        <v>15.980750563672935</v>
      </c>
      <c r="Q105" s="5">
        <v>0.40580106612834588</v>
      </c>
      <c r="R105" s="5">
        <v>2.5999999999999999E-2</v>
      </c>
      <c r="S105" s="10">
        <v>1.0238995146554961</v>
      </c>
      <c r="T105" s="10">
        <v>0.94</v>
      </c>
      <c r="U105" s="10">
        <v>14.016851049017438</v>
      </c>
      <c r="V105" s="5">
        <v>0.35593153630615121</v>
      </c>
      <c r="W105" s="4" t="s">
        <v>493</v>
      </c>
      <c r="X105" s="4" t="s">
        <v>97</v>
      </c>
    </row>
    <row r="106" spans="1:24">
      <c r="A106" s="4" t="s">
        <v>594</v>
      </c>
      <c r="B106" s="8">
        <v>45956</v>
      </c>
      <c r="C106" s="4" t="s">
        <v>258</v>
      </c>
      <c r="D106" s="4" t="s">
        <v>160</v>
      </c>
      <c r="E106" s="4" t="s">
        <v>36</v>
      </c>
      <c r="F106" s="4" t="s">
        <v>239</v>
      </c>
      <c r="G106" s="4" t="s">
        <v>257</v>
      </c>
      <c r="H106" s="9">
        <v>8</v>
      </c>
      <c r="I106" s="10">
        <v>4.5199999999999996</v>
      </c>
      <c r="J106" s="10">
        <v>36.159999999999997</v>
      </c>
      <c r="K106" s="5">
        <v>0.12425090007167566</v>
      </c>
      <c r="L106" s="10">
        <v>4.4929125465917918</v>
      </c>
      <c r="M106" s="10">
        <v>31.667087453408204</v>
      </c>
      <c r="N106" s="10">
        <v>2.2200000000000002</v>
      </c>
      <c r="O106" s="10">
        <v>17.760000000000002</v>
      </c>
      <c r="P106" s="10">
        <v>13.907087453408202</v>
      </c>
      <c r="Q106" s="5">
        <v>0.43916534710903565</v>
      </c>
      <c r="R106" s="5">
        <v>1.7999999999999999E-2</v>
      </c>
      <c r="S106" s="10">
        <v>0.57000757416134762</v>
      </c>
      <c r="T106" s="10">
        <v>0</v>
      </c>
      <c r="U106" s="10">
        <v>13.337079879246854</v>
      </c>
      <c r="V106" s="5">
        <v>0.42116534710903564</v>
      </c>
      <c r="W106" s="4" t="s">
        <v>491</v>
      </c>
      <c r="X106" s="4" t="s">
        <v>97</v>
      </c>
    </row>
    <row r="107" spans="1:24">
      <c r="A107" s="4" t="s">
        <v>595</v>
      </c>
      <c r="B107" s="8">
        <v>45821</v>
      </c>
      <c r="C107" s="4" t="s">
        <v>313</v>
      </c>
      <c r="D107" s="4" t="s">
        <v>201</v>
      </c>
      <c r="E107" s="4" t="s">
        <v>41</v>
      </c>
      <c r="F107" s="4" t="s">
        <v>234</v>
      </c>
      <c r="G107" s="4" t="s">
        <v>111</v>
      </c>
      <c r="H107" s="9">
        <v>34</v>
      </c>
      <c r="I107" s="10">
        <v>9.44</v>
      </c>
      <c r="J107" s="10">
        <v>320.95999999999998</v>
      </c>
      <c r="K107" s="5">
        <v>0.18651886907000623</v>
      </c>
      <c r="L107" s="10">
        <v>59.865096216709198</v>
      </c>
      <c r="M107" s="10">
        <v>261.09490378329076</v>
      </c>
      <c r="N107" s="10">
        <v>5.48</v>
      </c>
      <c r="O107" s="10">
        <v>186.32000000000002</v>
      </c>
      <c r="P107" s="10">
        <v>74.774903783290739</v>
      </c>
      <c r="Q107" s="5">
        <v>0.28638974832444086</v>
      </c>
      <c r="R107" s="5">
        <v>2.5999999999999999E-2</v>
      </c>
      <c r="S107" s="10">
        <v>6.7884674983655593</v>
      </c>
      <c r="T107" s="10">
        <v>0</v>
      </c>
      <c r="U107" s="10">
        <v>67.986436284925176</v>
      </c>
      <c r="V107" s="5">
        <v>0.26038974832444084</v>
      </c>
      <c r="W107" s="4" t="s">
        <v>491</v>
      </c>
      <c r="X107" s="4" t="s">
        <v>97</v>
      </c>
    </row>
    <row r="108" spans="1:24">
      <c r="A108" s="4" t="s">
        <v>596</v>
      </c>
      <c r="B108" s="8">
        <v>46104</v>
      </c>
      <c r="C108" s="4" t="s">
        <v>305</v>
      </c>
      <c r="D108" s="4" t="s">
        <v>183</v>
      </c>
      <c r="E108" s="4" t="s">
        <v>41</v>
      </c>
      <c r="F108" s="4" t="s">
        <v>242</v>
      </c>
      <c r="G108" s="4" t="s">
        <v>235</v>
      </c>
      <c r="H108" s="9">
        <v>45</v>
      </c>
      <c r="I108" s="10">
        <v>8.99</v>
      </c>
      <c r="J108" s="10">
        <v>404.55</v>
      </c>
      <c r="K108" s="5">
        <v>0.13652810167226709</v>
      </c>
      <c r="L108" s="10">
        <v>55.232443531515649</v>
      </c>
      <c r="M108" s="10">
        <v>349.31755646848438</v>
      </c>
      <c r="N108" s="10">
        <v>4.5</v>
      </c>
      <c r="O108" s="10">
        <v>202.5</v>
      </c>
      <c r="P108" s="10">
        <v>146.81755646848438</v>
      </c>
      <c r="Q108" s="5">
        <v>0.42029824653754655</v>
      </c>
      <c r="R108" s="5">
        <v>2.5999999999999999E-2</v>
      </c>
      <c r="S108" s="10">
        <v>9.082256468180594</v>
      </c>
      <c r="T108" s="10">
        <v>0</v>
      </c>
      <c r="U108" s="10">
        <v>137.73530000030379</v>
      </c>
      <c r="V108" s="5">
        <v>0.39429824653754653</v>
      </c>
      <c r="W108" s="4" t="s">
        <v>491</v>
      </c>
      <c r="X108" s="4" t="s">
        <v>97</v>
      </c>
    </row>
    <row r="109" spans="1:24">
      <c r="A109" s="4" t="s">
        <v>597</v>
      </c>
      <c r="B109" s="8">
        <v>45707</v>
      </c>
      <c r="C109" s="4" t="s">
        <v>369</v>
      </c>
      <c r="D109" s="4" t="s">
        <v>181</v>
      </c>
      <c r="E109" s="4" t="s">
        <v>45</v>
      </c>
      <c r="F109" s="4" t="s">
        <v>239</v>
      </c>
      <c r="G109" s="4" t="s">
        <v>111</v>
      </c>
      <c r="H109" s="9">
        <v>46</v>
      </c>
      <c r="I109" s="10">
        <v>5.57</v>
      </c>
      <c r="J109" s="10">
        <v>256.22000000000003</v>
      </c>
      <c r="K109" s="5">
        <v>0.17203879395053787</v>
      </c>
      <c r="L109" s="10">
        <v>44.079779786006817</v>
      </c>
      <c r="M109" s="10">
        <v>212.14022021399322</v>
      </c>
      <c r="N109" s="10">
        <v>2.69</v>
      </c>
      <c r="O109" s="10">
        <v>123.74</v>
      </c>
      <c r="P109" s="10">
        <v>88.400220213993222</v>
      </c>
      <c r="Q109" s="5">
        <v>0.41670655439511117</v>
      </c>
      <c r="R109" s="5">
        <v>1.4999999999999999E-2</v>
      </c>
      <c r="S109" s="10">
        <v>3.1821033032098982</v>
      </c>
      <c r="T109" s="10">
        <v>0</v>
      </c>
      <c r="U109" s="10">
        <v>85.218116910783323</v>
      </c>
      <c r="V109" s="5">
        <v>0.40170655439511116</v>
      </c>
      <c r="W109" s="4" t="s">
        <v>491</v>
      </c>
      <c r="X109" s="4" t="s">
        <v>97</v>
      </c>
    </row>
    <row r="110" spans="1:24">
      <c r="A110" s="4" t="s">
        <v>598</v>
      </c>
      <c r="B110" s="8">
        <v>46256</v>
      </c>
      <c r="C110" s="4" t="s">
        <v>303</v>
      </c>
      <c r="D110" s="4" t="s">
        <v>216</v>
      </c>
      <c r="E110" s="4" t="s">
        <v>41</v>
      </c>
      <c r="F110" s="4" t="s">
        <v>239</v>
      </c>
      <c r="G110" s="4" t="s">
        <v>235</v>
      </c>
      <c r="H110" s="9">
        <v>42</v>
      </c>
      <c r="I110" s="10">
        <v>9.24</v>
      </c>
      <c r="J110" s="10">
        <v>388.08</v>
      </c>
      <c r="K110" s="5">
        <v>0.18899084725479642</v>
      </c>
      <c r="L110" s="10">
        <v>73.343568002641391</v>
      </c>
      <c r="M110" s="10">
        <v>314.73643199735858</v>
      </c>
      <c r="N110" s="10">
        <v>4.5599999999999996</v>
      </c>
      <c r="O110" s="10">
        <v>191.51999999999998</v>
      </c>
      <c r="P110" s="10">
        <v>123.2164319973586</v>
      </c>
      <c r="Q110" s="5">
        <v>0.39149084589734656</v>
      </c>
      <c r="R110" s="5">
        <v>2.5999999999999999E-2</v>
      </c>
      <c r="S110" s="10">
        <v>8.1831472319313221</v>
      </c>
      <c r="T110" s="10">
        <v>3.74</v>
      </c>
      <c r="U110" s="10">
        <v>111.29328476542729</v>
      </c>
      <c r="V110" s="5">
        <v>0.35360788726981984</v>
      </c>
      <c r="W110" s="4" t="s">
        <v>493</v>
      </c>
      <c r="X110" s="4" t="s">
        <v>97</v>
      </c>
    </row>
    <row r="111" spans="1:24">
      <c r="A111" s="4" t="s">
        <v>599</v>
      </c>
      <c r="B111" s="8">
        <v>46137</v>
      </c>
      <c r="C111" s="4" t="s">
        <v>405</v>
      </c>
      <c r="D111" s="4" t="s">
        <v>154</v>
      </c>
      <c r="E111" s="4" t="s">
        <v>47</v>
      </c>
      <c r="F111" s="4" t="s">
        <v>273</v>
      </c>
      <c r="G111" s="4" t="s">
        <v>111</v>
      </c>
      <c r="H111" s="9">
        <v>61</v>
      </c>
      <c r="I111" s="10">
        <v>16.170000000000002</v>
      </c>
      <c r="J111" s="10">
        <v>986.37000000000012</v>
      </c>
      <c r="K111" s="5">
        <v>7.3788709499113647E-2</v>
      </c>
      <c r="L111" s="10">
        <v>72.782969388640737</v>
      </c>
      <c r="M111" s="10">
        <v>913.58703061135941</v>
      </c>
      <c r="N111" s="10">
        <v>8.8000000000000007</v>
      </c>
      <c r="O111" s="10">
        <v>536.80000000000007</v>
      </c>
      <c r="P111" s="10">
        <v>376.78703061135934</v>
      </c>
      <c r="Q111" s="5">
        <v>0.41242598459308122</v>
      </c>
      <c r="R111" s="5">
        <v>2.3E-2</v>
      </c>
      <c r="S111" s="10">
        <v>21.012501704061265</v>
      </c>
      <c r="T111" s="10">
        <v>0</v>
      </c>
      <c r="U111" s="10">
        <v>355.77452890729808</v>
      </c>
      <c r="V111" s="5">
        <v>0.38942598459308125</v>
      </c>
      <c r="W111" s="4" t="s">
        <v>491</v>
      </c>
      <c r="X111" s="4" t="s">
        <v>97</v>
      </c>
    </row>
    <row r="112" spans="1:24">
      <c r="A112" s="4" t="s">
        <v>600</v>
      </c>
      <c r="B112" s="8">
        <v>46259</v>
      </c>
      <c r="C112" s="4" t="s">
        <v>337</v>
      </c>
      <c r="D112" s="4" t="s">
        <v>222</v>
      </c>
      <c r="E112" s="4" t="s">
        <v>43</v>
      </c>
      <c r="F112" s="4" t="s">
        <v>270</v>
      </c>
      <c r="G112" s="4" t="s">
        <v>111</v>
      </c>
      <c r="H112" s="9">
        <v>9</v>
      </c>
      <c r="I112" s="10">
        <v>13.65</v>
      </c>
      <c r="J112" s="10">
        <v>122.85000000000001</v>
      </c>
      <c r="K112" s="5">
        <v>7.1527867785702165E-2</v>
      </c>
      <c r="L112" s="10">
        <v>8.787198557473511</v>
      </c>
      <c r="M112" s="10">
        <v>114.06280144252649</v>
      </c>
      <c r="N112" s="10">
        <v>8.39</v>
      </c>
      <c r="O112" s="10">
        <v>75.510000000000005</v>
      </c>
      <c r="P112" s="10">
        <v>38.552801442526487</v>
      </c>
      <c r="Q112" s="5">
        <v>0.33799627008067412</v>
      </c>
      <c r="R112" s="5">
        <v>4.4999999999999998E-2</v>
      </c>
      <c r="S112" s="10">
        <v>5.1328260649136919</v>
      </c>
      <c r="T112" s="10">
        <v>0</v>
      </c>
      <c r="U112" s="10">
        <v>33.419975377612793</v>
      </c>
      <c r="V112" s="5">
        <v>0.29299627008067408</v>
      </c>
      <c r="W112" s="4" t="s">
        <v>491</v>
      </c>
      <c r="X112" s="4" t="s">
        <v>97</v>
      </c>
    </row>
    <row r="113" spans="1:24">
      <c r="A113" s="4" t="s">
        <v>601</v>
      </c>
      <c r="B113" s="8">
        <v>46208</v>
      </c>
      <c r="C113" s="4" t="s">
        <v>367</v>
      </c>
      <c r="D113" s="4" t="s">
        <v>166</v>
      </c>
      <c r="E113" s="4" t="s">
        <v>45</v>
      </c>
      <c r="F113" s="4" t="s">
        <v>234</v>
      </c>
      <c r="G113" s="4" t="s">
        <v>111</v>
      </c>
      <c r="H113" s="9">
        <v>3</v>
      </c>
      <c r="I113" s="10">
        <v>9.73</v>
      </c>
      <c r="J113" s="10">
        <v>29.19</v>
      </c>
      <c r="K113" s="5">
        <v>0.16806744692307138</v>
      </c>
      <c r="L113" s="10">
        <v>4.9058887756844536</v>
      </c>
      <c r="M113" s="10">
        <v>24.284111224315549</v>
      </c>
      <c r="N113" s="10">
        <v>4.8499999999999996</v>
      </c>
      <c r="O113" s="10">
        <v>14.549999999999999</v>
      </c>
      <c r="P113" s="10">
        <v>9.7341112243155496</v>
      </c>
      <c r="Q113" s="5">
        <v>0.40084280352697599</v>
      </c>
      <c r="R113" s="5">
        <v>1.4999999999999999E-2</v>
      </c>
      <c r="S113" s="10">
        <v>0.36426166836473323</v>
      </c>
      <c r="T113" s="10">
        <v>0</v>
      </c>
      <c r="U113" s="10">
        <v>9.3698495559508164</v>
      </c>
      <c r="V113" s="5">
        <v>0.38584280352697597</v>
      </c>
      <c r="W113" s="4" t="s">
        <v>491</v>
      </c>
      <c r="X113" s="4" t="s">
        <v>97</v>
      </c>
    </row>
    <row r="114" spans="1:24">
      <c r="A114" s="4" t="s">
        <v>602</v>
      </c>
      <c r="B114" s="8">
        <v>46172</v>
      </c>
      <c r="C114" s="4" t="s">
        <v>363</v>
      </c>
      <c r="D114" s="4" t="s">
        <v>166</v>
      </c>
      <c r="E114" s="4" t="s">
        <v>45</v>
      </c>
      <c r="F114" s="4" t="s">
        <v>239</v>
      </c>
      <c r="G114" s="4" t="s">
        <v>235</v>
      </c>
      <c r="H114" s="9">
        <v>23</v>
      </c>
      <c r="I114" s="10">
        <v>9.64</v>
      </c>
      <c r="J114" s="10">
        <v>221.72000000000003</v>
      </c>
      <c r="K114" s="5">
        <v>0.21529515887259451</v>
      </c>
      <c r="L114" s="10">
        <v>47.735242625231663</v>
      </c>
      <c r="M114" s="10">
        <v>173.98475737476838</v>
      </c>
      <c r="N114" s="10">
        <v>4.79</v>
      </c>
      <c r="O114" s="10">
        <v>110.17</v>
      </c>
      <c r="P114" s="10">
        <v>63.814757374768377</v>
      </c>
      <c r="Q114" s="5">
        <v>0.36678360988433878</v>
      </c>
      <c r="R114" s="5">
        <v>1.4999999999999999E-2</v>
      </c>
      <c r="S114" s="10">
        <v>2.6097713606215254</v>
      </c>
      <c r="T114" s="10">
        <v>0</v>
      </c>
      <c r="U114" s="10">
        <v>61.204986014146854</v>
      </c>
      <c r="V114" s="5">
        <v>0.35178360988433877</v>
      </c>
      <c r="W114" s="4" t="s">
        <v>491</v>
      </c>
      <c r="X114" s="4" t="s">
        <v>97</v>
      </c>
    </row>
    <row r="115" spans="1:24">
      <c r="A115" s="4" t="s">
        <v>603</v>
      </c>
      <c r="B115" s="8">
        <v>45817</v>
      </c>
      <c r="C115" s="4" t="s">
        <v>395</v>
      </c>
      <c r="D115" s="4" t="s">
        <v>212</v>
      </c>
      <c r="E115" s="4" t="s">
        <v>47</v>
      </c>
      <c r="F115" s="4" t="s">
        <v>276</v>
      </c>
      <c r="G115" s="4" t="s">
        <v>235</v>
      </c>
      <c r="H115" s="9">
        <v>30</v>
      </c>
      <c r="I115" s="10">
        <v>6.73</v>
      </c>
      <c r="J115" s="10">
        <v>201.9</v>
      </c>
      <c r="K115" s="5">
        <v>0.13102141536071527</v>
      </c>
      <c r="L115" s="10">
        <v>26.453223761328413</v>
      </c>
      <c r="M115" s="10">
        <v>175.44677623867159</v>
      </c>
      <c r="N115" s="10">
        <v>3.37</v>
      </c>
      <c r="O115" s="10">
        <v>101.10000000000001</v>
      </c>
      <c r="P115" s="10">
        <v>74.34677623867158</v>
      </c>
      <c r="Q115" s="5">
        <v>0.42375686708277188</v>
      </c>
      <c r="R115" s="5">
        <v>2.3E-2</v>
      </c>
      <c r="S115" s="10">
        <v>4.0352758534894466</v>
      </c>
      <c r="T115" s="10">
        <v>0</v>
      </c>
      <c r="U115" s="10">
        <v>70.311500385182129</v>
      </c>
      <c r="V115" s="5">
        <v>0.40075686708277186</v>
      </c>
      <c r="W115" s="4" t="s">
        <v>491</v>
      </c>
      <c r="X115" s="4" t="s">
        <v>97</v>
      </c>
    </row>
    <row r="116" spans="1:24">
      <c r="A116" s="4" t="s">
        <v>604</v>
      </c>
      <c r="B116" s="8">
        <v>45774</v>
      </c>
      <c r="C116" s="4" t="s">
        <v>399</v>
      </c>
      <c r="D116" s="4" t="s">
        <v>156</v>
      </c>
      <c r="E116" s="4" t="s">
        <v>47</v>
      </c>
      <c r="F116" s="4" t="s">
        <v>273</v>
      </c>
      <c r="G116" s="4" t="s">
        <v>111</v>
      </c>
      <c r="H116" s="9">
        <v>30</v>
      </c>
      <c r="I116" s="10">
        <v>4.9800000000000004</v>
      </c>
      <c r="J116" s="10">
        <v>149.4</v>
      </c>
      <c r="K116" s="5">
        <v>8.3948389338271506E-2</v>
      </c>
      <c r="L116" s="10">
        <v>12.541889367137763</v>
      </c>
      <c r="M116" s="10">
        <v>136.85811063286224</v>
      </c>
      <c r="N116" s="10">
        <v>2.69</v>
      </c>
      <c r="O116" s="10">
        <v>80.7</v>
      </c>
      <c r="P116" s="10">
        <v>56.158110632862233</v>
      </c>
      <c r="Q116" s="5">
        <v>0.41033819897976587</v>
      </c>
      <c r="R116" s="5">
        <v>2.3E-2</v>
      </c>
      <c r="S116" s="10">
        <v>3.1477365445558312</v>
      </c>
      <c r="T116" s="10">
        <v>0</v>
      </c>
      <c r="U116" s="10">
        <v>53.010374088306399</v>
      </c>
      <c r="V116" s="5">
        <v>0.38733819897976585</v>
      </c>
      <c r="W116" s="4" t="s">
        <v>491</v>
      </c>
      <c r="X116" s="4" t="s">
        <v>97</v>
      </c>
    </row>
    <row r="117" spans="1:24">
      <c r="A117" s="4" t="s">
        <v>605</v>
      </c>
      <c r="B117" s="8">
        <v>45991</v>
      </c>
      <c r="C117" s="4" t="s">
        <v>403</v>
      </c>
      <c r="D117" s="4" t="s">
        <v>204</v>
      </c>
      <c r="E117" s="4" t="s">
        <v>47</v>
      </c>
      <c r="F117" s="4" t="s">
        <v>270</v>
      </c>
      <c r="G117" s="4" t="s">
        <v>111</v>
      </c>
      <c r="H117" s="9">
        <v>69</v>
      </c>
      <c r="I117" s="10">
        <v>14.51</v>
      </c>
      <c r="J117" s="10">
        <v>1001.1899999999999</v>
      </c>
      <c r="K117" s="5">
        <v>8.6967622522913748E-2</v>
      </c>
      <c r="L117" s="10">
        <v>87.071113993716011</v>
      </c>
      <c r="M117" s="10">
        <v>914.1188860062839</v>
      </c>
      <c r="N117" s="10">
        <v>9.18</v>
      </c>
      <c r="O117" s="10">
        <v>633.41999999999996</v>
      </c>
      <c r="P117" s="10">
        <v>280.69888600628394</v>
      </c>
      <c r="Q117" s="5">
        <v>0.30707043723014638</v>
      </c>
      <c r="R117" s="5">
        <v>2.3E-2</v>
      </c>
      <c r="S117" s="10">
        <v>21.02473437814453</v>
      </c>
      <c r="T117" s="10">
        <v>0</v>
      </c>
      <c r="U117" s="10">
        <v>259.67415162813938</v>
      </c>
      <c r="V117" s="5">
        <v>0.28407043723014636</v>
      </c>
      <c r="W117" s="4" t="s">
        <v>491</v>
      </c>
      <c r="X117" s="4" t="s">
        <v>97</v>
      </c>
    </row>
    <row r="118" spans="1:24">
      <c r="A118" s="4" t="s">
        <v>606</v>
      </c>
      <c r="B118" s="8">
        <v>46173</v>
      </c>
      <c r="C118" s="4" t="s">
        <v>407</v>
      </c>
      <c r="D118" s="4" t="s">
        <v>176</v>
      </c>
      <c r="E118" s="4" t="s">
        <v>47</v>
      </c>
      <c r="F118" s="4" t="s">
        <v>276</v>
      </c>
      <c r="G118" s="4" t="s">
        <v>111</v>
      </c>
      <c r="H118" s="9">
        <v>62</v>
      </c>
      <c r="I118" s="10">
        <v>11.7</v>
      </c>
      <c r="J118" s="10">
        <v>725.4</v>
      </c>
      <c r="K118" s="5">
        <v>7.1721048437816654E-2</v>
      </c>
      <c r="L118" s="10">
        <v>52.026448536792202</v>
      </c>
      <c r="M118" s="10">
        <v>673.37355146320783</v>
      </c>
      <c r="N118" s="10">
        <v>5.71</v>
      </c>
      <c r="O118" s="10">
        <v>354.02</v>
      </c>
      <c r="P118" s="10">
        <v>319.35355146320785</v>
      </c>
      <c r="Q118" s="5">
        <v>0.47425912521997365</v>
      </c>
      <c r="R118" s="5">
        <v>2.3E-2</v>
      </c>
      <c r="S118" s="10">
        <v>15.487591683653779</v>
      </c>
      <c r="T118" s="10">
        <v>0</v>
      </c>
      <c r="U118" s="10">
        <v>303.86595977955409</v>
      </c>
      <c r="V118" s="5">
        <v>0.45125912521997369</v>
      </c>
      <c r="W118" s="4" t="s">
        <v>491</v>
      </c>
      <c r="X118" s="4" t="s">
        <v>97</v>
      </c>
    </row>
    <row r="119" spans="1:24">
      <c r="A119" s="4" t="s">
        <v>607</v>
      </c>
      <c r="B119" s="8">
        <v>45666</v>
      </c>
      <c r="C119" s="4" t="s">
        <v>249</v>
      </c>
      <c r="D119" s="4" t="s">
        <v>220</v>
      </c>
      <c r="E119" s="4" t="s">
        <v>36</v>
      </c>
      <c r="F119" s="4" t="s">
        <v>234</v>
      </c>
      <c r="G119" s="4" t="s">
        <v>111</v>
      </c>
      <c r="H119" s="9">
        <v>2</v>
      </c>
      <c r="I119" s="10">
        <v>7.42</v>
      </c>
      <c r="J119" s="10">
        <v>14.84</v>
      </c>
      <c r="K119" s="5">
        <v>0.15946030545857387</v>
      </c>
      <c r="L119" s="10">
        <v>2.3663909330052362</v>
      </c>
      <c r="M119" s="10">
        <v>12.473609066994763</v>
      </c>
      <c r="N119" s="10">
        <v>4.2300000000000004</v>
      </c>
      <c r="O119" s="10">
        <v>8.4600000000000009</v>
      </c>
      <c r="P119" s="10">
        <v>4.0136090669947624</v>
      </c>
      <c r="Q119" s="5">
        <v>0.32176806611767189</v>
      </c>
      <c r="R119" s="5">
        <v>1.7999999999999999E-2</v>
      </c>
      <c r="S119" s="10">
        <v>0.22452496320590573</v>
      </c>
      <c r="T119" s="10">
        <v>0</v>
      </c>
      <c r="U119" s="10">
        <v>3.7890841037888565</v>
      </c>
      <c r="V119" s="5">
        <v>0.30376806611767188</v>
      </c>
      <c r="W119" s="4" t="s">
        <v>491</v>
      </c>
      <c r="X119" s="4" t="s">
        <v>97</v>
      </c>
    </row>
    <row r="120" spans="1:24">
      <c r="A120" s="4" t="s">
        <v>608</v>
      </c>
      <c r="B120" s="8">
        <v>45786</v>
      </c>
      <c r="C120" s="4" t="s">
        <v>301</v>
      </c>
      <c r="D120" s="4" t="s">
        <v>113</v>
      </c>
      <c r="E120" s="4" t="s">
        <v>41</v>
      </c>
      <c r="F120" s="4" t="s">
        <v>234</v>
      </c>
      <c r="G120" s="4" t="s">
        <v>235</v>
      </c>
      <c r="H120" s="9">
        <v>112</v>
      </c>
      <c r="I120" s="10">
        <v>16.16</v>
      </c>
      <c r="J120" s="10">
        <v>1809.92</v>
      </c>
      <c r="K120" s="5">
        <v>0.16121228592796133</v>
      </c>
      <c r="L120" s="10">
        <v>291.78134054673581</v>
      </c>
      <c r="M120" s="10">
        <v>1518.1386594532642</v>
      </c>
      <c r="N120" s="10">
        <v>8.73</v>
      </c>
      <c r="O120" s="10">
        <v>977.76</v>
      </c>
      <c r="P120" s="10">
        <v>540.37865945326416</v>
      </c>
      <c r="Q120" s="5">
        <v>0.3559481580212665</v>
      </c>
      <c r="R120" s="5">
        <v>2.5999999999999999E-2</v>
      </c>
      <c r="S120" s="10">
        <v>39.471605145784864</v>
      </c>
      <c r="T120" s="10">
        <v>0</v>
      </c>
      <c r="U120" s="10">
        <v>500.90705430747931</v>
      </c>
      <c r="V120" s="5">
        <v>0.32994815802126654</v>
      </c>
      <c r="W120" s="4" t="s">
        <v>491</v>
      </c>
      <c r="X120" s="4" t="s">
        <v>97</v>
      </c>
    </row>
    <row r="121" spans="1:24">
      <c r="A121" s="4" t="s">
        <v>609</v>
      </c>
      <c r="B121" s="8">
        <v>45679</v>
      </c>
      <c r="C121" s="4" t="s">
        <v>251</v>
      </c>
      <c r="D121" s="4" t="s">
        <v>148</v>
      </c>
      <c r="E121" s="4" t="s">
        <v>36</v>
      </c>
      <c r="F121" s="4" t="s">
        <v>239</v>
      </c>
      <c r="G121" s="4" t="s">
        <v>111</v>
      </c>
      <c r="H121" s="9">
        <v>5</v>
      </c>
      <c r="I121" s="10">
        <v>22.42</v>
      </c>
      <c r="J121" s="10">
        <v>112.10000000000001</v>
      </c>
      <c r="K121" s="5">
        <v>0.17994813270469692</v>
      </c>
      <c r="L121" s="10">
        <v>20.172185676196527</v>
      </c>
      <c r="M121" s="10">
        <v>91.927814323803489</v>
      </c>
      <c r="N121" s="10">
        <v>12.57</v>
      </c>
      <c r="O121" s="10">
        <v>62.85</v>
      </c>
      <c r="P121" s="10">
        <v>29.077814323803487</v>
      </c>
      <c r="Q121" s="5">
        <v>0.31631138559849531</v>
      </c>
      <c r="R121" s="5">
        <v>1.7999999999999999E-2</v>
      </c>
      <c r="S121" s="10">
        <v>1.6547006578284627</v>
      </c>
      <c r="T121" s="10">
        <v>2.11</v>
      </c>
      <c r="U121" s="10">
        <v>25.313113665975024</v>
      </c>
      <c r="V121" s="5">
        <v>0.27535859361142812</v>
      </c>
      <c r="W121" s="4" t="s">
        <v>493</v>
      </c>
      <c r="X121" s="4" t="s">
        <v>97</v>
      </c>
    </row>
    <row r="122" spans="1:24">
      <c r="A122" s="4" t="s">
        <v>610</v>
      </c>
      <c r="B122" s="8">
        <v>45833</v>
      </c>
      <c r="C122" s="4" t="s">
        <v>399</v>
      </c>
      <c r="D122" s="4" t="s">
        <v>204</v>
      </c>
      <c r="E122" s="4" t="s">
        <v>47</v>
      </c>
      <c r="F122" s="4" t="s">
        <v>273</v>
      </c>
      <c r="G122" s="4" t="s">
        <v>111</v>
      </c>
      <c r="H122" s="9">
        <v>39</v>
      </c>
      <c r="I122" s="10">
        <v>14.86</v>
      </c>
      <c r="J122" s="10">
        <v>579.54</v>
      </c>
      <c r="K122" s="5">
        <v>7.2075585700170364E-2</v>
      </c>
      <c r="L122" s="10">
        <v>41.77068493667673</v>
      </c>
      <c r="M122" s="10">
        <v>537.76931506332323</v>
      </c>
      <c r="N122" s="10">
        <v>9</v>
      </c>
      <c r="O122" s="10">
        <v>351</v>
      </c>
      <c r="P122" s="10">
        <v>186.76931506332323</v>
      </c>
      <c r="Q122" s="5">
        <v>0.34730377846369093</v>
      </c>
      <c r="R122" s="5">
        <v>2.3E-2</v>
      </c>
      <c r="S122" s="10">
        <v>12.368694246456434</v>
      </c>
      <c r="T122" s="10">
        <v>0</v>
      </c>
      <c r="U122" s="10">
        <v>174.40062081686679</v>
      </c>
      <c r="V122" s="5">
        <v>0.32430377846369096</v>
      </c>
      <c r="W122" s="4" t="s">
        <v>491</v>
      </c>
      <c r="X122" s="4" t="s">
        <v>97</v>
      </c>
    </row>
    <row r="123" spans="1:24">
      <c r="A123" s="4" t="s">
        <v>611</v>
      </c>
      <c r="B123" s="8">
        <v>46125</v>
      </c>
      <c r="C123" s="4" t="s">
        <v>361</v>
      </c>
      <c r="D123" s="4" t="s">
        <v>148</v>
      </c>
      <c r="E123" s="4" t="s">
        <v>45</v>
      </c>
      <c r="F123" s="4" t="s">
        <v>234</v>
      </c>
      <c r="G123" s="4" t="s">
        <v>235</v>
      </c>
      <c r="H123" s="9">
        <v>21</v>
      </c>
      <c r="I123" s="10">
        <v>23.47</v>
      </c>
      <c r="J123" s="10">
        <v>492.87</v>
      </c>
      <c r="K123" s="5">
        <v>0.18059229975161759</v>
      </c>
      <c r="L123" s="10">
        <v>89.008526778579764</v>
      </c>
      <c r="M123" s="10">
        <v>403.86147322142023</v>
      </c>
      <c r="N123" s="10">
        <v>12.94</v>
      </c>
      <c r="O123" s="10">
        <v>271.74</v>
      </c>
      <c r="P123" s="10">
        <v>132.12147322142022</v>
      </c>
      <c r="Q123" s="5">
        <v>0.32714552385387746</v>
      </c>
      <c r="R123" s="5">
        <v>1.4999999999999999E-2</v>
      </c>
      <c r="S123" s="10">
        <v>6.0579220983213036</v>
      </c>
      <c r="T123" s="10">
        <v>0</v>
      </c>
      <c r="U123" s="10">
        <v>126.06355112309892</v>
      </c>
      <c r="V123" s="5">
        <v>0.31214552385387745</v>
      </c>
      <c r="W123" s="4" t="s">
        <v>491</v>
      </c>
      <c r="X123" s="4" t="s">
        <v>97</v>
      </c>
    </row>
    <row r="124" spans="1:24">
      <c r="A124" s="4" t="s">
        <v>612</v>
      </c>
      <c r="B124" s="8">
        <v>45704</v>
      </c>
      <c r="C124" s="4" t="s">
        <v>285</v>
      </c>
      <c r="D124" s="4" t="s">
        <v>204</v>
      </c>
      <c r="E124" s="4" t="s">
        <v>39</v>
      </c>
      <c r="F124" s="4" t="s">
        <v>273</v>
      </c>
      <c r="G124" s="4" t="s">
        <v>111</v>
      </c>
      <c r="H124" s="9">
        <v>24</v>
      </c>
      <c r="I124" s="10">
        <v>14.8</v>
      </c>
      <c r="J124" s="10">
        <v>355.20000000000005</v>
      </c>
      <c r="K124" s="5">
        <v>0.11663025690146282</v>
      </c>
      <c r="L124" s="10">
        <v>41.427067251399599</v>
      </c>
      <c r="M124" s="10">
        <v>313.77293274860045</v>
      </c>
      <c r="N124" s="10">
        <v>9.18</v>
      </c>
      <c r="O124" s="10">
        <v>220.32</v>
      </c>
      <c r="P124" s="10">
        <v>93.45293274860046</v>
      </c>
      <c r="Q124" s="5">
        <v>0.29783618341444495</v>
      </c>
      <c r="R124" s="5">
        <v>2.1000000000000001E-2</v>
      </c>
      <c r="S124" s="10">
        <v>6.5892315877206098</v>
      </c>
      <c r="T124" s="10">
        <v>0</v>
      </c>
      <c r="U124" s="10">
        <v>86.863701160879856</v>
      </c>
      <c r="V124" s="5">
        <v>0.27683618341444494</v>
      </c>
      <c r="W124" s="4" t="s">
        <v>491</v>
      </c>
      <c r="X124" s="4" t="s">
        <v>97</v>
      </c>
    </row>
    <row r="125" spans="1:24">
      <c r="A125" s="4" t="s">
        <v>613</v>
      </c>
      <c r="B125" s="8">
        <v>46117</v>
      </c>
      <c r="C125" s="4" t="s">
        <v>403</v>
      </c>
      <c r="D125" s="4" t="s">
        <v>193</v>
      </c>
      <c r="E125" s="4" t="s">
        <v>47</v>
      </c>
      <c r="F125" s="4" t="s">
        <v>270</v>
      </c>
      <c r="G125" s="4" t="s">
        <v>111</v>
      </c>
      <c r="H125" s="9">
        <v>11</v>
      </c>
      <c r="I125" s="10">
        <v>9.26</v>
      </c>
      <c r="J125" s="10">
        <v>101.86</v>
      </c>
      <c r="K125" s="5">
        <v>0.12318520872281669</v>
      </c>
      <c r="L125" s="10">
        <v>12.547645360506108</v>
      </c>
      <c r="M125" s="10">
        <v>89.31235463949389</v>
      </c>
      <c r="N125" s="10">
        <v>4.33</v>
      </c>
      <c r="O125" s="10">
        <v>47.63</v>
      </c>
      <c r="P125" s="10">
        <v>41.682354639493887</v>
      </c>
      <c r="Q125" s="5">
        <v>0.46670312083634136</v>
      </c>
      <c r="R125" s="5">
        <v>2.3E-2</v>
      </c>
      <c r="S125" s="10">
        <v>2.0541841567083594</v>
      </c>
      <c r="T125" s="10">
        <v>0</v>
      </c>
      <c r="U125" s="10">
        <v>39.628170482785528</v>
      </c>
      <c r="V125" s="5">
        <v>0.44370312083634134</v>
      </c>
      <c r="W125" s="4" t="s">
        <v>491</v>
      </c>
      <c r="X125" s="4" t="s">
        <v>97</v>
      </c>
    </row>
    <row r="126" spans="1:24">
      <c r="A126" s="4" t="s">
        <v>614</v>
      </c>
      <c r="B126" s="8">
        <v>45982</v>
      </c>
      <c r="C126" s="4" t="s">
        <v>395</v>
      </c>
      <c r="D126" s="4" t="s">
        <v>193</v>
      </c>
      <c r="E126" s="4" t="s">
        <v>47</v>
      </c>
      <c r="F126" s="4" t="s">
        <v>276</v>
      </c>
      <c r="G126" s="4" t="s">
        <v>235</v>
      </c>
      <c r="H126" s="9">
        <v>38</v>
      </c>
      <c r="I126" s="10">
        <v>8.84</v>
      </c>
      <c r="J126" s="10">
        <v>335.92</v>
      </c>
      <c r="K126" s="5">
        <v>0.14103569329476909</v>
      </c>
      <c r="L126" s="10">
        <v>47.376710091578836</v>
      </c>
      <c r="M126" s="10">
        <v>288.54328990842117</v>
      </c>
      <c r="N126" s="10">
        <v>4.09</v>
      </c>
      <c r="O126" s="10">
        <v>155.41999999999999</v>
      </c>
      <c r="P126" s="10">
        <v>133.12328990842119</v>
      </c>
      <c r="Q126" s="5">
        <v>0.46136331900378724</v>
      </c>
      <c r="R126" s="5">
        <v>2.3E-2</v>
      </c>
      <c r="S126" s="10">
        <v>6.6364956678936871</v>
      </c>
      <c r="T126" s="10">
        <v>0</v>
      </c>
      <c r="U126" s="10">
        <v>126.4867942405275</v>
      </c>
      <c r="V126" s="5">
        <v>0.43836331900378728</v>
      </c>
      <c r="W126" s="4" t="s">
        <v>491</v>
      </c>
      <c r="X126" s="4" t="s">
        <v>97</v>
      </c>
    </row>
    <row r="127" spans="1:24">
      <c r="A127" s="4" t="s">
        <v>615</v>
      </c>
      <c r="B127" s="8">
        <v>46225</v>
      </c>
      <c r="C127" s="4" t="s">
        <v>287</v>
      </c>
      <c r="D127" s="4" t="s">
        <v>138</v>
      </c>
      <c r="E127" s="4" t="s">
        <v>39</v>
      </c>
      <c r="F127" s="4" t="s">
        <v>276</v>
      </c>
      <c r="G127" s="4" t="s">
        <v>111</v>
      </c>
      <c r="H127" s="9">
        <v>31</v>
      </c>
      <c r="I127" s="10">
        <v>8.36</v>
      </c>
      <c r="J127" s="10">
        <v>259.15999999999997</v>
      </c>
      <c r="K127" s="5">
        <v>0.13883628265486292</v>
      </c>
      <c r="L127" s="10">
        <v>35.980811012834266</v>
      </c>
      <c r="M127" s="10">
        <v>223.1791889871657</v>
      </c>
      <c r="N127" s="10">
        <v>4.28</v>
      </c>
      <c r="O127" s="10">
        <v>132.68</v>
      </c>
      <c r="P127" s="10">
        <v>90.499188987165695</v>
      </c>
      <c r="Q127" s="5">
        <v>0.40550012480048042</v>
      </c>
      <c r="R127" s="5">
        <v>2.1000000000000001E-2</v>
      </c>
      <c r="S127" s="10">
        <v>4.6867629687304797</v>
      </c>
      <c r="T127" s="10">
        <v>0</v>
      </c>
      <c r="U127" s="10">
        <v>85.812426018435218</v>
      </c>
      <c r="V127" s="5">
        <v>0.3845001248004804</v>
      </c>
      <c r="W127" s="4" t="s">
        <v>491</v>
      </c>
      <c r="X127" s="4" t="s">
        <v>97</v>
      </c>
    </row>
    <row r="128" spans="1:24">
      <c r="A128" s="4" t="s">
        <v>616</v>
      </c>
      <c r="B128" s="8">
        <v>45777</v>
      </c>
      <c r="C128" s="4" t="s">
        <v>379</v>
      </c>
      <c r="D128" s="4" t="s">
        <v>212</v>
      </c>
      <c r="E128" s="4" t="s">
        <v>45</v>
      </c>
      <c r="F128" s="4" t="s">
        <v>234</v>
      </c>
      <c r="G128" s="4" t="s">
        <v>257</v>
      </c>
      <c r="H128" s="9">
        <v>6</v>
      </c>
      <c r="I128" s="10">
        <v>6.62</v>
      </c>
      <c r="J128" s="10">
        <v>39.72</v>
      </c>
      <c r="K128" s="5">
        <v>0.13521126848150553</v>
      </c>
      <c r="L128" s="10">
        <v>5.3705915840853997</v>
      </c>
      <c r="M128" s="10">
        <v>34.349408415914596</v>
      </c>
      <c r="N128" s="10">
        <v>3.37</v>
      </c>
      <c r="O128" s="10">
        <v>20.22</v>
      </c>
      <c r="P128" s="10">
        <v>14.129408415914597</v>
      </c>
      <c r="Q128" s="5">
        <v>0.41134357380572034</v>
      </c>
      <c r="R128" s="5">
        <v>1.4999999999999999E-2</v>
      </c>
      <c r="S128" s="10">
        <v>0.51524112623871887</v>
      </c>
      <c r="T128" s="10">
        <v>0</v>
      </c>
      <c r="U128" s="10">
        <v>13.614167289675878</v>
      </c>
      <c r="V128" s="5">
        <v>0.39634357380572033</v>
      </c>
      <c r="W128" s="4" t="s">
        <v>491</v>
      </c>
      <c r="X128" s="4" t="s">
        <v>97</v>
      </c>
    </row>
    <row r="129" spans="1:24">
      <c r="A129" s="4" t="s">
        <v>617</v>
      </c>
      <c r="B129" s="8">
        <v>45750</v>
      </c>
      <c r="C129" s="4" t="s">
        <v>393</v>
      </c>
      <c r="D129" s="4" t="s">
        <v>206</v>
      </c>
      <c r="E129" s="4" t="s">
        <v>47</v>
      </c>
      <c r="F129" s="4" t="s">
        <v>273</v>
      </c>
      <c r="G129" s="4" t="s">
        <v>235</v>
      </c>
      <c r="H129" s="9">
        <v>153</v>
      </c>
      <c r="I129" s="10">
        <v>4.68</v>
      </c>
      <c r="J129" s="10">
        <v>716.04</v>
      </c>
      <c r="K129" s="5">
        <v>0.15053004529894901</v>
      </c>
      <c r="L129" s="10">
        <v>107.78553363585944</v>
      </c>
      <c r="M129" s="10">
        <v>608.25446636414051</v>
      </c>
      <c r="N129" s="10">
        <v>2.62</v>
      </c>
      <c r="O129" s="10">
        <v>400.86</v>
      </c>
      <c r="P129" s="10">
        <v>207.3944663641405</v>
      </c>
      <c r="Q129" s="5">
        <v>0.34096661485093105</v>
      </c>
      <c r="R129" s="5">
        <v>2.3E-2</v>
      </c>
      <c r="S129" s="10">
        <v>13.989852726375231</v>
      </c>
      <c r="T129" s="10">
        <v>9.8800000000000008</v>
      </c>
      <c r="U129" s="10">
        <v>183.52461363776527</v>
      </c>
      <c r="V129" s="5">
        <v>0.30172341312146739</v>
      </c>
      <c r="W129" s="4" t="s">
        <v>493</v>
      </c>
      <c r="X129" s="4" t="s">
        <v>97</v>
      </c>
    </row>
    <row r="130" spans="1:24">
      <c r="A130" s="4" t="s">
        <v>618</v>
      </c>
      <c r="B130" s="8">
        <v>45972</v>
      </c>
      <c r="C130" s="4" t="s">
        <v>307</v>
      </c>
      <c r="D130" s="4" t="s">
        <v>156</v>
      </c>
      <c r="E130" s="4" t="s">
        <v>41</v>
      </c>
      <c r="F130" s="4" t="s">
        <v>234</v>
      </c>
      <c r="G130" s="4" t="s">
        <v>111</v>
      </c>
      <c r="H130" s="9">
        <v>129</v>
      </c>
      <c r="I130" s="10">
        <v>4.96</v>
      </c>
      <c r="J130" s="10">
        <v>639.84</v>
      </c>
      <c r="K130" s="5">
        <v>0.13134513270511144</v>
      </c>
      <c r="L130" s="10">
        <v>84.039869710038516</v>
      </c>
      <c r="M130" s="10">
        <v>555.80013028996154</v>
      </c>
      <c r="N130" s="10">
        <v>2.71</v>
      </c>
      <c r="O130" s="10">
        <v>349.59</v>
      </c>
      <c r="P130" s="10">
        <v>206.21013028996157</v>
      </c>
      <c r="Q130" s="5">
        <v>0.37101490095438</v>
      </c>
      <c r="R130" s="5">
        <v>2.5999999999999999E-2</v>
      </c>
      <c r="S130" s="10">
        <v>14.450803387538999</v>
      </c>
      <c r="T130" s="10">
        <v>0</v>
      </c>
      <c r="U130" s="10">
        <v>191.75932690242257</v>
      </c>
      <c r="V130" s="5">
        <v>0.34501490095437998</v>
      </c>
      <c r="W130" s="4" t="s">
        <v>491</v>
      </c>
      <c r="X130" s="4" t="s">
        <v>97</v>
      </c>
    </row>
    <row r="131" spans="1:24">
      <c r="A131" s="4" t="s">
        <v>619</v>
      </c>
      <c r="B131" s="8">
        <v>46042</v>
      </c>
      <c r="C131" s="4" t="s">
        <v>333</v>
      </c>
      <c r="D131" s="4" t="s">
        <v>156</v>
      </c>
      <c r="E131" s="4" t="s">
        <v>43</v>
      </c>
      <c r="F131" s="4" t="s">
        <v>273</v>
      </c>
      <c r="G131" s="4" t="s">
        <v>235</v>
      </c>
      <c r="H131" s="9">
        <v>97</v>
      </c>
      <c r="I131" s="10">
        <v>5.15</v>
      </c>
      <c r="J131" s="10">
        <v>499.55</v>
      </c>
      <c r="K131" s="5">
        <v>7.7295972193453077E-2</v>
      </c>
      <c r="L131" s="10">
        <v>38.613202909239483</v>
      </c>
      <c r="M131" s="10">
        <v>460.93679709076054</v>
      </c>
      <c r="N131" s="10">
        <v>2.83</v>
      </c>
      <c r="O131" s="10">
        <v>274.51</v>
      </c>
      <c r="P131" s="10">
        <v>186.42679709076054</v>
      </c>
      <c r="Q131" s="5">
        <v>0.40445197317161091</v>
      </c>
      <c r="R131" s="5">
        <v>4.4999999999999998E-2</v>
      </c>
      <c r="S131" s="10">
        <v>20.742155869084222</v>
      </c>
      <c r="T131" s="10">
        <v>0</v>
      </c>
      <c r="U131" s="10">
        <v>165.68464122167632</v>
      </c>
      <c r="V131" s="5">
        <v>0.35945197317161093</v>
      </c>
      <c r="W131" s="4" t="s">
        <v>491</v>
      </c>
      <c r="X131" s="4" t="s">
        <v>97</v>
      </c>
    </row>
    <row r="132" spans="1:24">
      <c r="A132" s="4" t="s">
        <v>620</v>
      </c>
      <c r="B132" s="8">
        <v>46077</v>
      </c>
      <c r="C132" s="4" t="s">
        <v>329</v>
      </c>
      <c r="D132" s="4" t="s">
        <v>120</v>
      </c>
      <c r="E132" s="4" t="s">
        <v>41</v>
      </c>
      <c r="F132" s="4" t="s">
        <v>242</v>
      </c>
      <c r="G132" s="4" t="s">
        <v>257</v>
      </c>
      <c r="H132" s="9">
        <v>13</v>
      </c>
      <c r="I132" s="10">
        <v>8.34</v>
      </c>
      <c r="J132" s="10">
        <v>108.42</v>
      </c>
      <c r="K132" s="5">
        <v>0.10738867826161669</v>
      </c>
      <c r="L132" s="10">
        <v>11.643080497124481</v>
      </c>
      <c r="M132" s="10">
        <v>96.776919502875515</v>
      </c>
      <c r="N132" s="10">
        <v>4.3099999999999996</v>
      </c>
      <c r="O132" s="10">
        <v>56.029999999999994</v>
      </c>
      <c r="P132" s="10">
        <v>40.746919502875521</v>
      </c>
      <c r="Q132" s="5">
        <v>0.42103964160240515</v>
      </c>
      <c r="R132" s="5">
        <v>2.5999999999999999E-2</v>
      </c>
      <c r="S132" s="10">
        <v>2.5161999070747632</v>
      </c>
      <c r="T132" s="10">
        <v>0</v>
      </c>
      <c r="U132" s="10">
        <v>38.230719595800757</v>
      </c>
      <c r="V132" s="5">
        <v>0.39503964160240518</v>
      </c>
      <c r="W132" s="4" t="s">
        <v>491</v>
      </c>
      <c r="X132" s="4" t="s">
        <v>97</v>
      </c>
    </row>
    <row r="133" spans="1:24">
      <c r="A133" s="4" t="s">
        <v>621</v>
      </c>
      <c r="B133" s="8">
        <v>46123</v>
      </c>
      <c r="C133" s="4" t="s">
        <v>232</v>
      </c>
      <c r="D133" s="4" t="s">
        <v>123</v>
      </c>
      <c r="E133" s="4" t="s">
        <v>36</v>
      </c>
      <c r="F133" s="4" t="s">
        <v>234</v>
      </c>
      <c r="G133" s="4" t="s">
        <v>235</v>
      </c>
      <c r="H133" s="9">
        <v>59</v>
      </c>
      <c r="I133" s="10">
        <v>4.9000000000000004</v>
      </c>
      <c r="J133" s="10">
        <v>289.10000000000002</v>
      </c>
      <c r="K133" s="5">
        <v>0.16613092046539346</v>
      </c>
      <c r="L133" s="10">
        <v>48.028449106545253</v>
      </c>
      <c r="M133" s="10">
        <v>241.07155089345477</v>
      </c>
      <c r="N133" s="10">
        <v>2.42</v>
      </c>
      <c r="O133" s="10">
        <v>142.78</v>
      </c>
      <c r="P133" s="10">
        <v>98.291550893454769</v>
      </c>
      <c r="Q133" s="5">
        <v>0.40772770793222385</v>
      </c>
      <c r="R133" s="5">
        <v>1.7999999999999999E-2</v>
      </c>
      <c r="S133" s="10">
        <v>4.3392879160821858</v>
      </c>
      <c r="T133" s="10">
        <v>0</v>
      </c>
      <c r="U133" s="10">
        <v>93.952262977372584</v>
      </c>
      <c r="V133" s="5">
        <v>0.38972770793222389</v>
      </c>
      <c r="W133" s="4" t="s">
        <v>491</v>
      </c>
      <c r="X133" s="4" t="s">
        <v>97</v>
      </c>
    </row>
    <row r="134" spans="1:24">
      <c r="A134" s="4" t="s">
        <v>622</v>
      </c>
      <c r="B134" s="8">
        <v>45835</v>
      </c>
      <c r="C134" s="4" t="s">
        <v>289</v>
      </c>
      <c r="D134" s="4" t="s">
        <v>138</v>
      </c>
      <c r="E134" s="4" t="s">
        <v>39</v>
      </c>
      <c r="F134" s="4" t="s">
        <v>270</v>
      </c>
      <c r="G134" s="4" t="s">
        <v>257</v>
      </c>
      <c r="H134" s="9">
        <v>18</v>
      </c>
      <c r="I134" s="10">
        <v>8.2100000000000009</v>
      </c>
      <c r="J134" s="10">
        <v>147.78000000000003</v>
      </c>
      <c r="K134" s="5">
        <v>9.9136049418990346E-2</v>
      </c>
      <c r="L134" s="10">
        <v>14.650325383138396</v>
      </c>
      <c r="M134" s="10">
        <v>133.12967461686162</v>
      </c>
      <c r="N134" s="10">
        <v>4.01</v>
      </c>
      <c r="O134" s="10">
        <v>72.179999999999993</v>
      </c>
      <c r="P134" s="10">
        <v>60.949674616861628</v>
      </c>
      <c r="Q134" s="5">
        <v>0.45782185521200103</v>
      </c>
      <c r="R134" s="5">
        <v>2.1000000000000001E-2</v>
      </c>
      <c r="S134" s="10">
        <v>2.7957231669540943</v>
      </c>
      <c r="T134" s="10">
        <v>0</v>
      </c>
      <c r="U134" s="10">
        <v>58.153951449907531</v>
      </c>
      <c r="V134" s="5">
        <v>0.43682185521200101</v>
      </c>
      <c r="W134" s="4" t="s">
        <v>491</v>
      </c>
      <c r="X134" s="4" t="s">
        <v>97</v>
      </c>
    </row>
    <row r="135" spans="1:24">
      <c r="A135" s="4" t="s">
        <v>623</v>
      </c>
      <c r="B135" s="8">
        <v>46092</v>
      </c>
      <c r="C135" s="4" t="s">
        <v>307</v>
      </c>
      <c r="D135" s="4" t="s">
        <v>123</v>
      </c>
      <c r="E135" s="4" t="s">
        <v>41</v>
      </c>
      <c r="F135" s="4" t="s">
        <v>234</v>
      </c>
      <c r="G135" s="4" t="s">
        <v>111</v>
      </c>
      <c r="H135" s="9">
        <v>15</v>
      </c>
      <c r="I135" s="10">
        <v>4.9800000000000004</v>
      </c>
      <c r="J135" s="10">
        <v>74.7</v>
      </c>
      <c r="K135" s="5">
        <v>0.17875402474065355</v>
      </c>
      <c r="L135" s="10">
        <v>13.352925648126821</v>
      </c>
      <c r="M135" s="10">
        <v>61.347074351873182</v>
      </c>
      <c r="N135" s="10">
        <v>2.4</v>
      </c>
      <c r="O135" s="10">
        <v>36</v>
      </c>
      <c r="P135" s="10">
        <v>25.347074351873182</v>
      </c>
      <c r="Q135" s="5">
        <v>0.41317494957441653</v>
      </c>
      <c r="R135" s="5">
        <v>2.5999999999999999E-2</v>
      </c>
      <c r="S135" s="10">
        <v>1.5950239331487026</v>
      </c>
      <c r="T135" s="10">
        <v>0</v>
      </c>
      <c r="U135" s="10">
        <v>23.75205041872448</v>
      </c>
      <c r="V135" s="5">
        <v>0.3871749495744165</v>
      </c>
      <c r="W135" s="4" t="s">
        <v>491</v>
      </c>
      <c r="X135" s="4" t="s">
        <v>97</v>
      </c>
    </row>
    <row r="136" spans="1:24">
      <c r="A136" s="4" t="s">
        <v>624</v>
      </c>
      <c r="B136" s="8">
        <v>46174</v>
      </c>
      <c r="C136" s="4" t="s">
        <v>395</v>
      </c>
      <c r="D136" s="4" t="s">
        <v>156</v>
      </c>
      <c r="E136" s="4" t="s">
        <v>47</v>
      </c>
      <c r="F136" s="4" t="s">
        <v>276</v>
      </c>
      <c r="G136" s="4" t="s">
        <v>235</v>
      </c>
      <c r="H136" s="9">
        <v>91</v>
      </c>
      <c r="I136" s="10">
        <v>5.14</v>
      </c>
      <c r="J136" s="10">
        <v>467.73999999999995</v>
      </c>
      <c r="K136" s="5">
        <v>0.15866908930901752</v>
      </c>
      <c r="L136" s="10">
        <v>74.215879833399853</v>
      </c>
      <c r="M136" s="10">
        <v>393.52412016660008</v>
      </c>
      <c r="N136" s="10">
        <v>2.87</v>
      </c>
      <c r="O136" s="10">
        <v>261.17</v>
      </c>
      <c r="P136" s="10">
        <v>132.35412016660007</v>
      </c>
      <c r="Q136" s="5">
        <v>0.33633038836493018</v>
      </c>
      <c r="R136" s="5">
        <v>2.3E-2</v>
      </c>
      <c r="S136" s="10">
        <v>9.051054763831802</v>
      </c>
      <c r="T136" s="10">
        <v>8.1999999999999993</v>
      </c>
      <c r="U136" s="10">
        <v>115.10306540276827</v>
      </c>
      <c r="V136" s="5">
        <v>0.29249303792112896</v>
      </c>
      <c r="W136" s="4" t="s">
        <v>493</v>
      </c>
      <c r="X136" s="4" t="s">
        <v>97</v>
      </c>
    </row>
    <row r="137" spans="1:24">
      <c r="A137" s="4" t="s">
        <v>625</v>
      </c>
      <c r="B137" s="8">
        <v>45840</v>
      </c>
      <c r="C137" s="4" t="s">
        <v>395</v>
      </c>
      <c r="D137" s="4" t="s">
        <v>148</v>
      </c>
      <c r="E137" s="4" t="s">
        <v>47</v>
      </c>
      <c r="F137" s="4" t="s">
        <v>276</v>
      </c>
      <c r="G137" s="4" t="s">
        <v>235</v>
      </c>
      <c r="H137" s="9">
        <v>27</v>
      </c>
      <c r="I137" s="10">
        <v>22.56</v>
      </c>
      <c r="J137" s="10">
        <v>609.12</v>
      </c>
      <c r="K137" s="5">
        <v>9.5929870768369785E-2</v>
      </c>
      <c r="L137" s="10">
        <v>58.432802882429407</v>
      </c>
      <c r="M137" s="10">
        <v>550.68719711757058</v>
      </c>
      <c r="N137" s="10">
        <v>12.4</v>
      </c>
      <c r="O137" s="10">
        <v>334.8</v>
      </c>
      <c r="P137" s="10">
        <v>215.88719711757057</v>
      </c>
      <c r="Q137" s="5">
        <v>0.39203235202775033</v>
      </c>
      <c r="R137" s="5">
        <v>2.3E-2</v>
      </c>
      <c r="S137" s="10">
        <v>12.665805533704123</v>
      </c>
      <c r="T137" s="10">
        <v>0</v>
      </c>
      <c r="U137" s="10">
        <v>203.22139158386645</v>
      </c>
      <c r="V137" s="5">
        <v>0.36903235202775037</v>
      </c>
      <c r="W137" s="4" t="s">
        <v>491</v>
      </c>
      <c r="X137" s="4" t="s">
        <v>97</v>
      </c>
    </row>
    <row r="138" spans="1:24">
      <c r="A138" s="4" t="s">
        <v>626</v>
      </c>
      <c r="B138" s="8">
        <v>45954</v>
      </c>
      <c r="C138" s="4" t="s">
        <v>309</v>
      </c>
      <c r="D138" s="4" t="s">
        <v>158</v>
      </c>
      <c r="E138" s="4" t="s">
        <v>41</v>
      </c>
      <c r="F138" s="4" t="s">
        <v>239</v>
      </c>
      <c r="G138" s="4" t="s">
        <v>111</v>
      </c>
      <c r="H138" s="9">
        <v>109</v>
      </c>
      <c r="I138" s="10">
        <v>7.66</v>
      </c>
      <c r="J138" s="10">
        <v>834.94</v>
      </c>
      <c r="K138" s="5">
        <v>0.19892098000181715</v>
      </c>
      <c r="L138" s="10">
        <v>166.08708304271724</v>
      </c>
      <c r="M138" s="10">
        <v>668.85291695728279</v>
      </c>
      <c r="N138" s="10">
        <v>4.05</v>
      </c>
      <c r="O138" s="10">
        <v>441.45</v>
      </c>
      <c r="P138" s="10">
        <v>227.4029169572828</v>
      </c>
      <c r="Q138" s="5">
        <v>0.33998942247538438</v>
      </c>
      <c r="R138" s="5">
        <v>2.5999999999999999E-2</v>
      </c>
      <c r="S138" s="10">
        <v>17.390175840889352</v>
      </c>
      <c r="T138" s="10">
        <v>17.02</v>
      </c>
      <c r="U138" s="10">
        <v>192.99274111639343</v>
      </c>
      <c r="V138" s="5">
        <v>0.28854287127033518</v>
      </c>
      <c r="W138" s="4" t="s">
        <v>493</v>
      </c>
      <c r="X138" s="4" t="s">
        <v>97</v>
      </c>
    </row>
    <row r="139" spans="1:24">
      <c r="A139" s="4" t="s">
        <v>627</v>
      </c>
      <c r="B139" s="8">
        <v>46125</v>
      </c>
      <c r="C139" s="4" t="s">
        <v>283</v>
      </c>
      <c r="D139" s="4" t="s">
        <v>220</v>
      </c>
      <c r="E139" s="4" t="s">
        <v>39</v>
      </c>
      <c r="F139" s="4" t="s">
        <v>270</v>
      </c>
      <c r="G139" s="4" t="s">
        <v>111</v>
      </c>
      <c r="H139" s="9">
        <v>15</v>
      </c>
      <c r="I139" s="10">
        <v>7.73</v>
      </c>
      <c r="J139" s="10">
        <v>115.95</v>
      </c>
      <c r="K139" s="5">
        <v>8.8736774210589064E-2</v>
      </c>
      <c r="L139" s="10">
        <v>10.289028969717803</v>
      </c>
      <c r="M139" s="10">
        <v>105.6609710302822</v>
      </c>
      <c r="N139" s="10">
        <v>4.51</v>
      </c>
      <c r="O139" s="10">
        <v>67.649999999999991</v>
      </c>
      <c r="P139" s="10">
        <v>38.010971030282207</v>
      </c>
      <c r="Q139" s="5">
        <v>0.35974466881804773</v>
      </c>
      <c r="R139" s="5">
        <v>2.1000000000000001E-2</v>
      </c>
      <c r="S139" s="10">
        <v>2.2188803916359263</v>
      </c>
      <c r="T139" s="10">
        <v>0</v>
      </c>
      <c r="U139" s="10">
        <v>35.792090638646279</v>
      </c>
      <c r="V139" s="5">
        <v>0.33874466881804771</v>
      </c>
      <c r="W139" s="4" t="s">
        <v>491</v>
      </c>
      <c r="X139" s="4" t="s">
        <v>97</v>
      </c>
    </row>
    <row r="140" spans="1:24">
      <c r="A140" s="4" t="s">
        <v>628</v>
      </c>
      <c r="B140" s="8">
        <v>45821</v>
      </c>
      <c r="C140" s="4" t="s">
        <v>373</v>
      </c>
      <c r="D140" s="4" t="s">
        <v>206</v>
      </c>
      <c r="E140" s="4" t="s">
        <v>45</v>
      </c>
      <c r="F140" s="4" t="s">
        <v>234</v>
      </c>
      <c r="G140" s="4" t="s">
        <v>111</v>
      </c>
      <c r="H140" s="9">
        <v>36</v>
      </c>
      <c r="I140" s="10">
        <v>4.75</v>
      </c>
      <c r="J140" s="10">
        <v>171</v>
      </c>
      <c r="K140" s="5">
        <v>0.16692337230710588</v>
      </c>
      <c r="L140" s="10">
        <v>28.543896664515106</v>
      </c>
      <c r="M140" s="10">
        <v>142.4561033354849</v>
      </c>
      <c r="N140" s="10">
        <v>2.6</v>
      </c>
      <c r="O140" s="10">
        <v>93.600000000000009</v>
      </c>
      <c r="P140" s="10">
        <v>48.856103335484889</v>
      </c>
      <c r="Q140" s="5">
        <v>0.34295549430008276</v>
      </c>
      <c r="R140" s="5">
        <v>1.4999999999999999E-2</v>
      </c>
      <c r="S140" s="10">
        <v>2.1368415500322735</v>
      </c>
      <c r="T140" s="10">
        <v>0</v>
      </c>
      <c r="U140" s="10">
        <v>46.719261785452616</v>
      </c>
      <c r="V140" s="5">
        <v>0.32795549430008275</v>
      </c>
      <c r="W140" s="4" t="s">
        <v>491</v>
      </c>
      <c r="X140" s="4" t="s">
        <v>97</v>
      </c>
    </row>
    <row r="141" spans="1:24">
      <c r="A141" s="4" t="s">
        <v>629</v>
      </c>
      <c r="B141" s="8">
        <v>46150</v>
      </c>
      <c r="C141" s="4" t="s">
        <v>311</v>
      </c>
      <c r="D141" s="4" t="s">
        <v>193</v>
      </c>
      <c r="E141" s="4" t="s">
        <v>41</v>
      </c>
      <c r="F141" s="4" t="s">
        <v>242</v>
      </c>
      <c r="G141" s="4" t="s">
        <v>111</v>
      </c>
      <c r="H141" s="9">
        <v>72</v>
      </c>
      <c r="I141" s="10">
        <v>9.0399999999999991</v>
      </c>
      <c r="J141" s="10">
        <v>650.87999999999988</v>
      </c>
      <c r="K141" s="5">
        <v>0.20085740698710444</v>
      </c>
      <c r="L141" s="10">
        <v>130.73406905976651</v>
      </c>
      <c r="M141" s="10">
        <v>520.14593094023337</v>
      </c>
      <c r="N141" s="10">
        <v>4.3899999999999997</v>
      </c>
      <c r="O141" s="10">
        <v>316.08</v>
      </c>
      <c r="P141" s="10">
        <v>204.06593094023339</v>
      </c>
      <c r="Q141" s="5">
        <v>0.39232438206592696</v>
      </c>
      <c r="R141" s="5">
        <v>2.5999999999999999E-2</v>
      </c>
      <c r="S141" s="10">
        <v>13.523794204446068</v>
      </c>
      <c r="T141" s="10">
        <v>12.9</v>
      </c>
      <c r="U141" s="10">
        <v>177.64213673578732</v>
      </c>
      <c r="V141" s="5">
        <v>0.34152364974705346</v>
      </c>
      <c r="W141" s="4" t="s">
        <v>493</v>
      </c>
      <c r="X141" s="4" t="s">
        <v>97</v>
      </c>
    </row>
    <row r="142" spans="1:24">
      <c r="A142" s="4" t="s">
        <v>630</v>
      </c>
      <c r="B142" s="8">
        <v>45779</v>
      </c>
      <c r="C142" s="4" t="s">
        <v>391</v>
      </c>
      <c r="D142" s="4" t="s">
        <v>154</v>
      </c>
      <c r="E142" s="4" t="s">
        <v>47</v>
      </c>
      <c r="F142" s="4" t="s">
        <v>270</v>
      </c>
      <c r="G142" s="4" t="s">
        <v>235</v>
      </c>
      <c r="H142" s="9">
        <v>107</v>
      </c>
      <c r="I142" s="10">
        <v>15.31</v>
      </c>
      <c r="J142" s="10">
        <v>1638.17</v>
      </c>
      <c r="K142" s="5">
        <v>0.11402418334050213</v>
      </c>
      <c r="L142" s="10">
        <v>186.79099642291038</v>
      </c>
      <c r="M142" s="10">
        <v>1451.3790035770896</v>
      </c>
      <c r="N142" s="10">
        <v>8.64</v>
      </c>
      <c r="O142" s="10">
        <v>924.48</v>
      </c>
      <c r="P142" s="10">
        <v>526.89900357708962</v>
      </c>
      <c r="Q142" s="5">
        <v>0.36303336501250655</v>
      </c>
      <c r="R142" s="5">
        <v>2.3E-2</v>
      </c>
      <c r="S142" s="10">
        <v>33.381717082273063</v>
      </c>
      <c r="T142" s="10">
        <v>0</v>
      </c>
      <c r="U142" s="10">
        <v>493.51728649481657</v>
      </c>
      <c r="V142" s="5">
        <v>0.34003336501250653</v>
      </c>
      <c r="W142" s="4" t="s">
        <v>491</v>
      </c>
      <c r="X142" s="4" t="s">
        <v>97</v>
      </c>
    </row>
    <row r="143" spans="1:24">
      <c r="A143" s="4" t="s">
        <v>631</v>
      </c>
      <c r="B143" s="8">
        <v>46179</v>
      </c>
      <c r="C143" s="4" t="s">
        <v>303</v>
      </c>
      <c r="D143" s="4" t="s">
        <v>174</v>
      </c>
      <c r="E143" s="4" t="s">
        <v>41</v>
      </c>
      <c r="F143" s="4" t="s">
        <v>239</v>
      </c>
      <c r="G143" s="4" t="s">
        <v>235</v>
      </c>
      <c r="H143" s="9">
        <v>13</v>
      </c>
      <c r="I143" s="10">
        <v>22.05</v>
      </c>
      <c r="J143" s="10">
        <v>286.65000000000003</v>
      </c>
      <c r="K143" s="5">
        <v>0.16980596691084859</v>
      </c>
      <c r="L143" s="10">
        <v>48.674880414994753</v>
      </c>
      <c r="M143" s="10">
        <v>237.97511958500527</v>
      </c>
      <c r="N143" s="10">
        <v>13.23</v>
      </c>
      <c r="O143" s="10">
        <v>171.99</v>
      </c>
      <c r="P143" s="10">
        <v>65.985119585005265</v>
      </c>
      <c r="Q143" s="5">
        <v>0.27727738807348395</v>
      </c>
      <c r="R143" s="5">
        <v>2.5999999999999999E-2</v>
      </c>
      <c r="S143" s="10">
        <v>6.1873531092101368</v>
      </c>
      <c r="T143" s="10">
        <v>6.86</v>
      </c>
      <c r="U143" s="10">
        <v>52.937766475795129</v>
      </c>
      <c r="V143" s="5">
        <v>0.22245084514764005</v>
      </c>
      <c r="W143" s="4" t="s">
        <v>493</v>
      </c>
      <c r="X143" s="4" t="s">
        <v>97</v>
      </c>
    </row>
    <row r="144" spans="1:24">
      <c r="A144" s="4" t="s">
        <v>632</v>
      </c>
      <c r="B144" s="8">
        <v>46023</v>
      </c>
      <c r="C144" s="4" t="s">
        <v>365</v>
      </c>
      <c r="D144" s="4" t="s">
        <v>210</v>
      </c>
      <c r="E144" s="4" t="s">
        <v>45</v>
      </c>
      <c r="F144" s="4" t="s">
        <v>242</v>
      </c>
      <c r="G144" s="4" t="s">
        <v>235</v>
      </c>
      <c r="H144" s="9">
        <v>35</v>
      </c>
      <c r="I144" s="10">
        <v>4.4400000000000004</v>
      </c>
      <c r="J144" s="10">
        <v>155.4</v>
      </c>
      <c r="K144" s="5">
        <v>0.16172440130876797</v>
      </c>
      <c r="L144" s="10">
        <v>25.131971963382544</v>
      </c>
      <c r="M144" s="10">
        <v>130.26802803661747</v>
      </c>
      <c r="N144" s="10">
        <v>2.4500000000000002</v>
      </c>
      <c r="O144" s="10">
        <v>85.75</v>
      </c>
      <c r="P144" s="10">
        <v>44.518028036617466</v>
      </c>
      <c r="Q144" s="5">
        <v>0.34174178198278821</v>
      </c>
      <c r="R144" s="5">
        <v>1.4999999999999999E-2</v>
      </c>
      <c r="S144" s="10">
        <v>1.9540204205492619</v>
      </c>
      <c r="T144" s="10">
        <v>0</v>
      </c>
      <c r="U144" s="10">
        <v>42.564007616068203</v>
      </c>
      <c r="V144" s="5">
        <v>0.32674178198278819</v>
      </c>
      <c r="W144" s="4" t="s">
        <v>491</v>
      </c>
      <c r="X144" s="4" t="s">
        <v>97</v>
      </c>
    </row>
    <row r="145" spans="1:24">
      <c r="A145" s="4" t="s">
        <v>633</v>
      </c>
      <c r="B145" s="8">
        <v>45695</v>
      </c>
      <c r="C145" s="4" t="s">
        <v>417</v>
      </c>
      <c r="D145" s="4" t="s">
        <v>204</v>
      </c>
      <c r="E145" s="4" t="s">
        <v>47</v>
      </c>
      <c r="F145" s="4" t="s">
        <v>273</v>
      </c>
      <c r="G145" s="4" t="s">
        <v>257</v>
      </c>
      <c r="H145" s="9">
        <v>17</v>
      </c>
      <c r="I145" s="10">
        <v>14.5</v>
      </c>
      <c r="J145" s="10">
        <v>246.5</v>
      </c>
      <c r="K145" s="5">
        <v>6.3191480613515968E-2</v>
      </c>
      <c r="L145" s="10">
        <v>15.576699971231687</v>
      </c>
      <c r="M145" s="10">
        <v>230.92330002876832</v>
      </c>
      <c r="N145" s="10">
        <v>9.19</v>
      </c>
      <c r="O145" s="10">
        <v>156.22999999999999</v>
      </c>
      <c r="P145" s="10">
        <v>74.693300028768334</v>
      </c>
      <c r="Q145" s="5">
        <v>0.32345501739955679</v>
      </c>
      <c r="R145" s="5">
        <v>2.3E-2</v>
      </c>
      <c r="S145" s="10">
        <v>5.3112359006616714</v>
      </c>
      <c r="T145" s="10">
        <v>0</v>
      </c>
      <c r="U145" s="10">
        <v>69.382064128106663</v>
      </c>
      <c r="V145" s="5">
        <v>0.30045501739955682</v>
      </c>
      <c r="W145" s="4" t="s">
        <v>491</v>
      </c>
      <c r="X145" s="4" t="s">
        <v>97</v>
      </c>
    </row>
    <row r="146" spans="1:24">
      <c r="A146" s="4" t="s">
        <v>634</v>
      </c>
      <c r="B146" s="8">
        <v>45960</v>
      </c>
      <c r="C146" s="4" t="s">
        <v>301</v>
      </c>
      <c r="D146" s="4" t="s">
        <v>120</v>
      </c>
      <c r="E146" s="4" t="s">
        <v>41</v>
      </c>
      <c r="F146" s="4" t="s">
        <v>234</v>
      </c>
      <c r="G146" s="4" t="s">
        <v>235</v>
      </c>
      <c r="H146" s="9">
        <v>21</v>
      </c>
      <c r="I146" s="10">
        <v>8.1</v>
      </c>
      <c r="J146" s="10">
        <v>170.1</v>
      </c>
      <c r="K146" s="5">
        <v>0.16178822871669549</v>
      </c>
      <c r="L146" s="10">
        <v>27.520177704709901</v>
      </c>
      <c r="M146" s="10">
        <v>142.57982229529009</v>
      </c>
      <c r="N146" s="10">
        <v>4.01</v>
      </c>
      <c r="O146" s="10">
        <v>84.21</v>
      </c>
      <c r="P146" s="10">
        <v>58.369822295290092</v>
      </c>
      <c r="Q146" s="5">
        <v>0.40938346924295649</v>
      </c>
      <c r="R146" s="5">
        <v>2.5999999999999999E-2</v>
      </c>
      <c r="S146" s="10">
        <v>3.707075379677542</v>
      </c>
      <c r="T146" s="10">
        <v>1.55</v>
      </c>
      <c r="U146" s="10">
        <v>53.112746915612554</v>
      </c>
      <c r="V146" s="5">
        <v>0.37251236577931307</v>
      </c>
      <c r="W146" s="4" t="s">
        <v>493</v>
      </c>
      <c r="X146" s="4" t="s">
        <v>97</v>
      </c>
    </row>
    <row r="147" spans="1:24">
      <c r="A147" s="4" t="s">
        <v>635</v>
      </c>
      <c r="B147" s="8">
        <v>46008</v>
      </c>
      <c r="C147" s="4" t="s">
        <v>415</v>
      </c>
      <c r="D147" s="4" t="s">
        <v>193</v>
      </c>
      <c r="E147" s="4" t="s">
        <v>47</v>
      </c>
      <c r="F147" s="4" t="s">
        <v>270</v>
      </c>
      <c r="G147" s="4" t="s">
        <v>257</v>
      </c>
      <c r="H147" s="9">
        <v>5</v>
      </c>
      <c r="I147" s="10">
        <v>8.86</v>
      </c>
      <c r="J147" s="10">
        <v>44.3</v>
      </c>
      <c r="K147" s="5">
        <v>6.5356667987011813E-2</v>
      </c>
      <c r="L147" s="10">
        <v>2.8953003918246232</v>
      </c>
      <c r="M147" s="10">
        <v>41.404699608175378</v>
      </c>
      <c r="N147" s="10">
        <v>4.09</v>
      </c>
      <c r="O147" s="10">
        <v>20.45</v>
      </c>
      <c r="P147" s="10">
        <v>20.954699608175378</v>
      </c>
      <c r="Q147" s="5">
        <v>0.50609471404153994</v>
      </c>
      <c r="R147" s="5">
        <v>2.3E-2</v>
      </c>
      <c r="S147" s="10">
        <v>0.95230809098803371</v>
      </c>
      <c r="T147" s="10">
        <v>0</v>
      </c>
      <c r="U147" s="10">
        <v>20.002391517187345</v>
      </c>
      <c r="V147" s="5">
        <v>0.48309471404153992</v>
      </c>
      <c r="W147" s="4" t="s">
        <v>491</v>
      </c>
      <c r="X147" s="4" t="s">
        <v>97</v>
      </c>
    </row>
    <row r="148" spans="1:24">
      <c r="A148" s="4" t="s">
        <v>636</v>
      </c>
      <c r="B148" s="8">
        <v>46268</v>
      </c>
      <c r="C148" s="4" t="s">
        <v>373</v>
      </c>
      <c r="D148" s="4" t="s">
        <v>135</v>
      </c>
      <c r="E148" s="4" t="s">
        <v>45</v>
      </c>
      <c r="F148" s="4" t="s">
        <v>234</v>
      </c>
      <c r="G148" s="4" t="s">
        <v>111</v>
      </c>
      <c r="H148" s="9">
        <v>48</v>
      </c>
      <c r="I148" s="10">
        <v>10.26</v>
      </c>
      <c r="J148" s="10">
        <v>492.48</v>
      </c>
      <c r="K148" s="5">
        <v>0.21001510290873926</v>
      </c>
      <c r="L148" s="10">
        <v>103.42823788049591</v>
      </c>
      <c r="M148" s="10">
        <v>389.05176211950413</v>
      </c>
      <c r="N148" s="10">
        <v>4.7300000000000004</v>
      </c>
      <c r="O148" s="10">
        <v>227.04000000000002</v>
      </c>
      <c r="P148" s="10">
        <v>162.01176211950411</v>
      </c>
      <c r="Q148" s="5">
        <v>0.41642726725329504</v>
      </c>
      <c r="R148" s="5">
        <v>1.4999999999999999E-2</v>
      </c>
      <c r="S148" s="10">
        <v>5.8357764317925618</v>
      </c>
      <c r="T148" s="10">
        <v>5.4</v>
      </c>
      <c r="U148" s="10">
        <v>150.77598568771154</v>
      </c>
      <c r="V148" s="5">
        <v>0.38754736610445689</v>
      </c>
      <c r="W148" s="4" t="s">
        <v>493</v>
      </c>
      <c r="X148" s="4" t="s">
        <v>97</v>
      </c>
    </row>
    <row r="149" spans="1:24">
      <c r="A149" s="4" t="s">
        <v>637</v>
      </c>
      <c r="B149" s="8">
        <v>46215</v>
      </c>
      <c r="C149" s="4" t="s">
        <v>363</v>
      </c>
      <c r="D149" s="4" t="s">
        <v>170</v>
      </c>
      <c r="E149" s="4" t="s">
        <v>45</v>
      </c>
      <c r="F149" s="4" t="s">
        <v>239</v>
      </c>
      <c r="G149" s="4" t="s">
        <v>235</v>
      </c>
      <c r="H149" s="9">
        <v>34</v>
      </c>
      <c r="I149" s="10">
        <v>8.18</v>
      </c>
      <c r="J149" s="10">
        <v>278.12</v>
      </c>
      <c r="K149" s="5">
        <v>0.18835023286513308</v>
      </c>
      <c r="L149" s="10">
        <v>52.383966764450811</v>
      </c>
      <c r="M149" s="10">
        <v>225.7360332355492</v>
      </c>
      <c r="N149" s="10">
        <v>4.16</v>
      </c>
      <c r="O149" s="10">
        <v>141.44</v>
      </c>
      <c r="P149" s="10">
        <v>84.296033235549203</v>
      </c>
      <c r="Q149" s="5">
        <v>0.37342745873269007</v>
      </c>
      <c r="R149" s="5">
        <v>1.4999999999999999E-2</v>
      </c>
      <c r="S149" s="10">
        <v>3.3860404985332377</v>
      </c>
      <c r="T149" s="10">
        <v>0</v>
      </c>
      <c r="U149" s="10">
        <v>80.909992737015969</v>
      </c>
      <c r="V149" s="5">
        <v>0.35842745873269011</v>
      </c>
      <c r="W149" s="4" t="s">
        <v>491</v>
      </c>
      <c r="X149" s="4" t="s">
        <v>97</v>
      </c>
    </row>
    <row r="150" spans="1:24">
      <c r="A150" s="4" t="s">
        <v>638</v>
      </c>
      <c r="B150" s="8">
        <v>46187</v>
      </c>
      <c r="C150" s="4" t="s">
        <v>361</v>
      </c>
      <c r="D150" s="4" t="s">
        <v>193</v>
      </c>
      <c r="E150" s="4" t="s">
        <v>45</v>
      </c>
      <c r="F150" s="4" t="s">
        <v>234</v>
      </c>
      <c r="G150" s="4" t="s">
        <v>235</v>
      </c>
      <c r="H150" s="9">
        <v>40</v>
      </c>
      <c r="I150" s="10">
        <v>9.24</v>
      </c>
      <c r="J150" s="10">
        <v>369.6</v>
      </c>
      <c r="K150" s="5">
        <v>0.20802903184443358</v>
      </c>
      <c r="L150" s="10">
        <v>76.887530169702657</v>
      </c>
      <c r="M150" s="10">
        <v>292.71246983029738</v>
      </c>
      <c r="N150" s="10">
        <v>4.3099999999999996</v>
      </c>
      <c r="O150" s="10">
        <v>172.39999999999998</v>
      </c>
      <c r="P150" s="10">
        <v>120.3124698302974</v>
      </c>
      <c r="Q150" s="5">
        <v>0.41102611685812229</v>
      </c>
      <c r="R150" s="5">
        <v>1.4999999999999999E-2</v>
      </c>
      <c r="S150" s="10">
        <v>4.3906870474544606</v>
      </c>
      <c r="T150" s="10">
        <v>0</v>
      </c>
      <c r="U150" s="10">
        <v>115.92178278284294</v>
      </c>
      <c r="V150" s="5">
        <v>0.39602611685812228</v>
      </c>
      <c r="W150" s="4" t="s">
        <v>491</v>
      </c>
      <c r="X150" s="4" t="s">
        <v>97</v>
      </c>
    </row>
    <row r="151" spans="1:24">
      <c r="A151" s="4" t="s">
        <v>639</v>
      </c>
      <c r="B151" s="8">
        <v>45796</v>
      </c>
      <c r="C151" s="4" t="s">
        <v>317</v>
      </c>
      <c r="D151" s="4" t="s">
        <v>199</v>
      </c>
      <c r="E151" s="4" t="s">
        <v>41</v>
      </c>
      <c r="F151" s="4" t="s">
        <v>242</v>
      </c>
      <c r="G151" s="4" t="s">
        <v>111</v>
      </c>
      <c r="H151" s="9">
        <v>24</v>
      </c>
      <c r="I151" s="10">
        <v>24.25</v>
      </c>
      <c r="J151" s="10">
        <v>582</v>
      </c>
      <c r="K151" s="5">
        <v>0.18481567717122682</v>
      </c>
      <c r="L151" s="10">
        <v>107.56272411365401</v>
      </c>
      <c r="M151" s="10">
        <v>474.43727588634601</v>
      </c>
      <c r="N151" s="10">
        <v>12.19</v>
      </c>
      <c r="O151" s="10">
        <v>292.56</v>
      </c>
      <c r="P151" s="10">
        <v>181.87727588634601</v>
      </c>
      <c r="Q151" s="5">
        <v>0.38335368051880409</v>
      </c>
      <c r="R151" s="5">
        <v>2.5999999999999999E-2</v>
      </c>
      <c r="S151" s="10">
        <v>12.335369173044995</v>
      </c>
      <c r="T151" s="10">
        <v>0</v>
      </c>
      <c r="U151" s="10">
        <v>169.54190671330102</v>
      </c>
      <c r="V151" s="5">
        <v>0.35735368051880412</v>
      </c>
      <c r="W151" s="4" t="s">
        <v>491</v>
      </c>
      <c r="X151" s="4" t="s">
        <v>97</v>
      </c>
    </row>
    <row r="152" spans="1:24">
      <c r="A152" s="4" t="s">
        <v>640</v>
      </c>
      <c r="B152" s="8">
        <v>46133</v>
      </c>
      <c r="C152" s="4" t="s">
        <v>335</v>
      </c>
      <c r="D152" s="4" t="s">
        <v>201</v>
      </c>
      <c r="E152" s="4" t="s">
        <v>43</v>
      </c>
      <c r="F152" s="4" t="s">
        <v>276</v>
      </c>
      <c r="G152" s="4" t="s">
        <v>235</v>
      </c>
      <c r="H152" s="9">
        <v>31</v>
      </c>
      <c r="I152" s="10">
        <v>9.7899999999999991</v>
      </c>
      <c r="J152" s="10">
        <v>303.48999999999995</v>
      </c>
      <c r="K152" s="5">
        <v>8.5397207598770036E-2</v>
      </c>
      <c r="L152" s="10">
        <v>25.917198534150714</v>
      </c>
      <c r="M152" s="10">
        <v>277.57280146584924</v>
      </c>
      <c r="N152" s="10">
        <v>5.8</v>
      </c>
      <c r="O152" s="10">
        <v>179.79999999999998</v>
      </c>
      <c r="P152" s="10">
        <v>97.772801465849255</v>
      </c>
      <c r="Q152" s="5">
        <v>0.35224200984215881</v>
      </c>
      <c r="R152" s="5">
        <v>4.4999999999999998E-2</v>
      </c>
      <c r="S152" s="10">
        <v>12.490776065963216</v>
      </c>
      <c r="T152" s="10">
        <v>3.93</v>
      </c>
      <c r="U152" s="10">
        <v>81.352025399886031</v>
      </c>
      <c r="V152" s="5">
        <v>0.29308356211512698</v>
      </c>
      <c r="W152" s="4" t="s">
        <v>493</v>
      </c>
      <c r="X152" s="4" t="s">
        <v>97</v>
      </c>
    </row>
    <row r="153" spans="1:24">
      <c r="A153" s="4" t="s">
        <v>641</v>
      </c>
      <c r="B153" s="8">
        <v>45868</v>
      </c>
      <c r="C153" s="4" t="s">
        <v>283</v>
      </c>
      <c r="D153" s="4" t="s">
        <v>123</v>
      </c>
      <c r="E153" s="4" t="s">
        <v>39</v>
      </c>
      <c r="F153" s="4" t="s">
        <v>270</v>
      </c>
      <c r="G153" s="4" t="s">
        <v>111</v>
      </c>
      <c r="H153" s="9">
        <v>40</v>
      </c>
      <c r="I153" s="10">
        <v>4.8</v>
      </c>
      <c r="J153" s="10">
        <v>192</v>
      </c>
      <c r="K153" s="5">
        <v>0.13109101778727697</v>
      </c>
      <c r="L153" s="10">
        <v>25.16947541515718</v>
      </c>
      <c r="M153" s="10">
        <v>166.83052458484281</v>
      </c>
      <c r="N153" s="10">
        <v>2.27</v>
      </c>
      <c r="O153" s="10">
        <v>90.8</v>
      </c>
      <c r="P153" s="10">
        <v>76.030524584842809</v>
      </c>
      <c r="Q153" s="5">
        <v>0.45573509268789097</v>
      </c>
      <c r="R153" s="5">
        <v>2.1000000000000001E-2</v>
      </c>
      <c r="S153" s="10">
        <v>3.5034410162816991</v>
      </c>
      <c r="T153" s="10">
        <v>0</v>
      </c>
      <c r="U153" s="10">
        <v>72.52708356856111</v>
      </c>
      <c r="V153" s="5">
        <v>0.43473509268789096</v>
      </c>
      <c r="W153" s="4" t="s">
        <v>491</v>
      </c>
      <c r="X153" s="4" t="s">
        <v>97</v>
      </c>
    </row>
    <row r="154" spans="1:24">
      <c r="A154" s="4" t="s">
        <v>642</v>
      </c>
      <c r="B154" s="8">
        <v>45671</v>
      </c>
      <c r="C154" s="4" t="s">
        <v>271</v>
      </c>
      <c r="D154" s="4" t="s">
        <v>222</v>
      </c>
      <c r="E154" s="4" t="s">
        <v>39</v>
      </c>
      <c r="F154" s="4" t="s">
        <v>273</v>
      </c>
      <c r="G154" s="4" t="s">
        <v>235</v>
      </c>
      <c r="H154" s="9">
        <v>10</v>
      </c>
      <c r="I154" s="10">
        <v>12.94</v>
      </c>
      <c r="J154" s="10">
        <v>129.4</v>
      </c>
      <c r="K154" s="5">
        <v>0.12435604129972863</v>
      </c>
      <c r="L154" s="10">
        <v>16.091671744184886</v>
      </c>
      <c r="M154" s="10">
        <v>113.30832825581513</v>
      </c>
      <c r="N154" s="10">
        <v>7.89</v>
      </c>
      <c r="O154" s="10">
        <v>78.899999999999991</v>
      </c>
      <c r="P154" s="10">
        <v>34.408328255815135</v>
      </c>
      <c r="Q154" s="5">
        <v>0.30366989598621369</v>
      </c>
      <c r="R154" s="5">
        <v>2.1000000000000001E-2</v>
      </c>
      <c r="S154" s="10">
        <v>2.3794748933721177</v>
      </c>
      <c r="T154" s="10">
        <v>0</v>
      </c>
      <c r="U154" s="10">
        <v>32.028853362443016</v>
      </c>
      <c r="V154" s="5">
        <v>0.28266989598621367</v>
      </c>
      <c r="W154" s="4" t="s">
        <v>491</v>
      </c>
      <c r="X154" s="4" t="s">
        <v>97</v>
      </c>
    </row>
    <row r="155" spans="1:24">
      <c r="A155" s="4" t="s">
        <v>643</v>
      </c>
      <c r="B155" s="8">
        <v>45714</v>
      </c>
      <c r="C155" s="4" t="s">
        <v>309</v>
      </c>
      <c r="D155" s="4" t="s">
        <v>158</v>
      </c>
      <c r="E155" s="4" t="s">
        <v>41</v>
      </c>
      <c r="F155" s="4" t="s">
        <v>239</v>
      </c>
      <c r="G155" s="4" t="s">
        <v>111</v>
      </c>
      <c r="H155" s="9">
        <v>59</v>
      </c>
      <c r="I155" s="10">
        <v>7.75</v>
      </c>
      <c r="J155" s="10">
        <v>457.25</v>
      </c>
      <c r="K155" s="5">
        <v>0.15224802725981279</v>
      </c>
      <c r="L155" s="10">
        <v>69.615410464549399</v>
      </c>
      <c r="M155" s="10">
        <v>387.63458953545057</v>
      </c>
      <c r="N155" s="10">
        <v>4.08</v>
      </c>
      <c r="O155" s="10">
        <v>240.72</v>
      </c>
      <c r="P155" s="10">
        <v>146.91458953545057</v>
      </c>
      <c r="Q155" s="5">
        <v>0.37900278639095675</v>
      </c>
      <c r="R155" s="5">
        <v>2.5999999999999999E-2</v>
      </c>
      <c r="S155" s="10">
        <v>10.078499327921714</v>
      </c>
      <c r="T155" s="10">
        <v>0</v>
      </c>
      <c r="U155" s="10">
        <v>136.83609020752885</v>
      </c>
      <c r="V155" s="5">
        <v>0.35300278639095672</v>
      </c>
      <c r="W155" s="4" t="s">
        <v>491</v>
      </c>
      <c r="X155" s="4" t="s">
        <v>97</v>
      </c>
    </row>
    <row r="156" spans="1:24">
      <c r="A156" s="4" t="s">
        <v>644</v>
      </c>
      <c r="B156" s="8">
        <v>45724</v>
      </c>
      <c r="C156" s="4" t="s">
        <v>363</v>
      </c>
      <c r="D156" s="4" t="s">
        <v>224</v>
      </c>
      <c r="E156" s="4" t="s">
        <v>45</v>
      </c>
      <c r="F156" s="4" t="s">
        <v>239</v>
      </c>
      <c r="G156" s="4" t="s">
        <v>235</v>
      </c>
      <c r="H156" s="9">
        <v>32</v>
      </c>
      <c r="I156" s="10">
        <v>20.23</v>
      </c>
      <c r="J156" s="10">
        <v>647.36</v>
      </c>
      <c r="K156" s="5">
        <v>0.15969289676619536</v>
      </c>
      <c r="L156" s="10">
        <v>103.37879365056423</v>
      </c>
      <c r="M156" s="10">
        <v>543.98120634943575</v>
      </c>
      <c r="N156" s="10">
        <v>11.87</v>
      </c>
      <c r="O156" s="10">
        <v>379.84</v>
      </c>
      <c r="P156" s="10">
        <v>164.14120634943578</v>
      </c>
      <c r="Q156" s="5">
        <v>0.30174058300829759</v>
      </c>
      <c r="R156" s="5">
        <v>1.4999999999999999E-2</v>
      </c>
      <c r="S156" s="10">
        <v>8.1597180952415354</v>
      </c>
      <c r="T156" s="10">
        <v>0</v>
      </c>
      <c r="U156" s="10">
        <v>155.98148825419423</v>
      </c>
      <c r="V156" s="5">
        <v>0.28674058300829758</v>
      </c>
      <c r="W156" s="4" t="s">
        <v>491</v>
      </c>
      <c r="X156" s="4" t="s">
        <v>97</v>
      </c>
    </row>
    <row r="157" spans="1:24">
      <c r="A157" s="4" t="s">
        <v>645</v>
      </c>
      <c r="B157" s="8">
        <v>45878</v>
      </c>
      <c r="C157" s="4" t="s">
        <v>237</v>
      </c>
      <c r="D157" s="4" t="s">
        <v>138</v>
      </c>
      <c r="E157" s="4" t="s">
        <v>36</v>
      </c>
      <c r="F157" s="4" t="s">
        <v>239</v>
      </c>
      <c r="G157" s="4" t="s">
        <v>235</v>
      </c>
      <c r="H157" s="9">
        <v>32</v>
      </c>
      <c r="I157" s="10">
        <v>8.31</v>
      </c>
      <c r="J157" s="10">
        <v>265.92</v>
      </c>
      <c r="K157" s="5">
        <v>0.15942678433144133</v>
      </c>
      <c r="L157" s="10">
        <v>42.394770489416885</v>
      </c>
      <c r="M157" s="10">
        <v>223.52522951058313</v>
      </c>
      <c r="N157" s="10">
        <v>4</v>
      </c>
      <c r="O157" s="10">
        <v>128</v>
      </c>
      <c r="P157" s="10">
        <v>95.525229510583131</v>
      </c>
      <c r="Q157" s="5">
        <v>0.42735770686709146</v>
      </c>
      <c r="R157" s="5">
        <v>1.7999999999999999E-2</v>
      </c>
      <c r="S157" s="10">
        <v>4.0234541311904959</v>
      </c>
      <c r="T157" s="10">
        <v>0</v>
      </c>
      <c r="U157" s="10">
        <v>91.50177537939264</v>
      </c>
      <c r="V157" s="5">
        <v>0.4093577068670915</v>
      </c>
      <c r="W157" s="4" t="s">
        <v>491</v>
      </c>
      <c r="X157" s="4" t="s">
        <v>97</v>
      </c>
    </row>
    <row r="158" spans="1:24">
      <c r="A158" s="4" t="s">
        <v>646</v>
      </c>
      <c r="B158" s="8">
        <v>45891</v>
      </c>
      <c r="C158" s="4" t="s">
        <v>305</v>
      </c>
      <c r="D158" s="4" t="s">
        <v>106</v>
      </c>
      <c r="E158" s="4" t="s">
        <v>41</v>
      </c>
      <c r="F158" s="4" t="s">
        <v>242</v>
      </c>
      <c r="G158" s="4" t="s">
        <v>235</v>
      </c>
      <c r="H158" s="9">
        <v>130</v>
      </c>
      <c r="I158" s="10">
        <v>10.58</v>
      </c>
      <c r="J158" s="10">
        <v>1375.4</v>
      </c>
      <c r="K158" s="5">
        <v>0.18177111400690193</v>
      </c>
      <c r="L158" s="10">
        <v>250.00799020509294</v>
      </c>
      <c r="M158" s="10">
        <v>1125.3920097949072</v>
      </c>
      <c r="N158" s="10">
        <v>5.6</v>
      </c>
      <c r="O158" s="10">
        <v>728</v>
      </c>
      <c r="P158" s="10">
        <v>397.39200979490715</v>
      </c>
      <c r="Q158" s="5">
        <v>0.353114298250019</v>
      </c>
      <c r="R158" s="5">
        <v>2.5999999999999999E-2</v>
      </c>
      <c r="S158" s="10">
        <v>29.260192254667583</v>
      </c>
      <c r="T158" s="10">
        <v>0</v>
      </c>
      <c r="U158" s="10">
        <v>368.13181754023958</v>
      </c>
      <c r="V158" s="5">
        <v>0.32711429825001903</v>
      </c>
      <c r="W158" s="4" t="s">
        <v>491</v>
      </c>
      <c r="X158" s="4" t="s">
        <v>97</v>
      </c>
    </row>
    <row r="159" spans="1:24">
      <c r="A159" s="4" t="s">
        <v>647</v>
      </c>
      <c r="B159" s="8">
        <v>46136</v>
      </c>
      <c r="C159" s="4" t="s">
        <v>403</v>
      </c>
      <c r="D159" s="4" t="s">
        <v>206</v>
      </c>
      <c r="E159" s="4" t="s">
        <v>47</v>
      </c>
      <c r="F159" s="4" t="s">
        <v>270</v>
      </c>
      <c r="G159" s="4" t="s">
        <v>111</v>
      </c>
      <c r="H159" s="9">
        <v>60</v>
      </c>
      <c r="I159" s="10">
        <v>4.8099999999999996</v>
      </c>
      <c r="J159" s="10">
        <v>288.59999999999997</v>
      </c>
      <c r="K159" s="5">
        <v>7.1254748772861767E-2</v>
      </c>
      <c r="L159" s="10">
        <v>20.564120495847902</v>
      </c>
      <c r="M159" s="10">
        <v>268.03587950415204</v>
      </c>
      <c r="N159" s="10">
        <v>2.67</v>
      </c>
      <c r="O159" s="10">
        <v>160.19999999999999</v>
      </c>
      <c r="P159" s="10">
        <v>107.83587950415205</v>
      </c>
      <c r="Q159" s="5">
        <v>0.4023188227771633</v>
      </c>
      <c r="R159" s="5">
        <v>2.3E-2</v>
      </c>
      <c r="S159" s="10">
        <v>6.1648252285954968</v>
      </c>
      <c r="T159" s="10">
        <v>0</v>
      </c>
      <c r="U159" s="10">
        <v>101.67105427555654</v>
      </c>
      <c r="V159" s="5">
        <v>0.37931882277716328</v>
      </c>
      <c r="W159" s="4" t="s">
        <v>491</v>
      </c>
      <c r="X159" s="4" t="s">
        <v>97</v>
      </c>
    </row>
    <row r="160" spans="1:24">
      <c r="A160" s="4" t="s">
        <v>648</v>
      </c>
      <c r="B160" s="8">
        <v>46167</v>
      </c>
      <c r="C160" s="4" t="s">
        <v>285</v>
      </c>
      <c r="D160" s="4" t="s">
        <v>193</v>
      </c>
      <c r="E160" s="4" t="s">
        <v>39</v>
      </c>
      <c r="F160" s="4" t="s">
        <v>273</v>
      </c>
      <c r="G160" s="4" t="s">
        <v>111</v>
      </c>
      <c r="H160" s="9">
        <v>13</v>
      </c>
      <c r="I160" s="10">
        <v>9.2799999999999994</v>
      </c>
      <c r="J160" s="10">
        <v>120.63999999999999</v>
      </c>
      <c r="K160" s="5">
        <v>0.11526219285620377</v>
      </c>
      <c r="L160" s="10">
        <v>13.905230946172422</v>
      </c>
      <c r="M160" s="10">
        <v>106.73476905382756</v>
      </c>
      <c r="N160" s="10">
        <v>4.26</v>
      </c>
      <c r="O160" s="10">
        <v>55.379999999999995</v>
      </c>
      <c r="P160" s="10">
        <v>51.354769053827567</v>
      </c>
      <c r="Q160" s="5">
        <v>0.48114376888686355</v>
      </c>
      <c r="R160" s="5">
        <v>2.1000000000000001E-2</v>
      </c>
      <c r="S160" s="10">
        <v>2.2414301501303791</v>
      </c>
      <c r="T160" s="10">
        <v>2.27</v>
      </c>
      <c r="U160" s="10">
        <v>46.843338903697187</v>
      </c>
      <c r="V160" s="5">
        <v>0.43887609744181444</v>
      </c>
      <c r="W160" s="4" t="s">
        <v>493</v>
      </c>
      <c r="X160" s="4" t="s">
        <v>97</v>
      </c>
    </row>
    <row r="161" spans="1:24">
      <c r="A161" s="4" t="s">
        <v>649</v>
      </c>
      <c r="B161" s="8">
        <v>46115</v>
      </c>
      <c r="C161" s="4" t="s">
        <v>331</v>
      </c>
      <c r="D161" s="4" t="s">
        <v>162</v>
      </c>
      <c r="E161" s="4" t="s">
        <v>43</v>
      </c>
      <c r="F161" s="4" t="s">
        <v>270</v>
      </c>
      <c r="G161" s="4" t="s">
        <v>235</v>
      </c>
      <c r="H161" s="9">
        <v>46</v>
      </c>
      <c r="I161" s="10">
        <v>7.32</v>
      </c>
      <c r="J161" s="10">
        <v>336.72</v>
      </c>
      <c r="K161" s="5">
        <v>9.1335622864833405E-2</v>
      </c>
      <c r="L161" s="10">
        <v>30.754530931046705</v>
      </c>
      <c r="M161" s="10">
        <v>305.96546906895333</v>
      </c>
      <c r="N161" s="10">
        <v>3.62</v>
      </c>
      <c r="O161" s="10">
        <v>166.52</v>
      </c>
      <c r="P161" s="10">
        <v>139.44546906895332</v>
      </c>
      <c r="Q161" s="5">
        <v>0.45575557756005286</v>
      </c>
      <c r="R161" s="5">
        <v>4.4999999999999998E-2</v>
      </c>
      <c r="S161" s="10">
        <v>13.7684461081029</v>
      </c>
      <c r="T161" s="10">
        <v>0</v>
      </c>
      <c r="U161" s="10">
        <v>125.67702296085042</v>
      </c>
      <c r="V161" s="5">
        <v>0.41075557756005288</v>
      </c>
      <c r="W161" s="4" t="s">
        <v>491</v>
      </c>
      <c r="X161" s="4" t="s">
        <v>97</v>
      </c>
    </row>
    <row r="162" spans="1:24">
      <c r="A162" s="4" t="s">
        <v>650</v>
      </c>
      <c r="B162" s="8">
        <v>46289</v>
      </c>
      <c r="C162" s="4" t="s">
        <v>253</v>
      </c>
      <c r="D162" s="4" t="s">
        <v>176</v>
      </c>
      <c r="E162" s="4" t="s">
        <v>36</v>
      </c>
      <c r="F162" s="4" t="s">
        <v>242</v>
      </c>
      <c r="G162" s="4" t="s">
        <v>111</v>
      </c>
      <c r="H162" s="9">
        <v>35</v>
      </c>
      <c r="I162" s="10">
        <v>11.67</v>
      </c>
      <c r="J162" s="10">
        <v>408.45</v>
      </c>
      <c r="K162" s="5">
        <v>0.1581044112161239</v>
      </c>
      <c r="L162" s="10">
        <v>64.577746761225811</v>
      </c>
      <c r="M162" s="10">
        <v>343.87225323877419</v>
      </c>
      <c r="N162" s="10">
        <v>5.87</v>
      </c>
      <c r="O162" s="10">
        <v>205.45000000000002</v>
      </c>
      <c r="P162" s="10">
        <v>138.42225323877418</v>
      </c>
      <c r="Q162" s="5">
        <v>0.40253975694473398</v>
      </c>
      <c r="R162" s="5">
        <v>1.7999999999999999E-2</v>
      </c>
      <c r="S162" s="10">
        <v>6.1897005582979352</v>
      </c>
      <c r="T162" s="10">
        <v>0</v>
      </c>
      <c r="U162" s="10">
        <v>132.23255268047623</v>
      </c>
      <c r="V162" s="5">
        <v>0.38453975694473397</v>
      </c>
      <c r="W162" s="4" t="s">
        <v>491</v>
      </c>
      <c r="X162" s="4" t="s">
        <v>97</v>
      </c>
    </row>
    <row r="163" spans="1:24">
      <c r="A163" s="4" t="s">
        <v>651</v>
      </c>
      <c r="B163" s="8">
        <v>45966</v>
      </c>
      <c r="C163" s="4" t="s">
        <v>371</v>
      </c>
      <c r="D163" s="4" t="s">
        <v>204</v>
      </c>
      <c r="E163" s="4" t="s">
        <v>45</v>
      </c>
      <c r="F163" s="4" t="s">
        <v>242</v>
      </c>
      <c r="G163" s="4" t="s">
        <v>111</v>
      </c>
      <c r="H163" s="9">
        <v>19</v>
      </c>
      <c r="I163" s="10">
        <v>14.57</v>
      </c>
      <c r="J163" s="10">
        <v>276.83</v>
      </c>
      <c r="K163" s="5">
        <v>0.16347301195249075</v>
      </c>
      <c r="L163" s="10">
        <v>45.25423389880801</v>
      </c>
      <c r="M163" s="10">
        <v>231.57576610119196</v>
      </c>
      <c r="N163" s="10">
        <v>9.27</v>
      </c>
      <c r="O163" s="10">
        <v>176.13</v>
      </c>
      <c r="P163" s="10">
        <v>55.445766101191964</v>
      </c>
      <c r="Q163" s="5">
        <v>0.23942818816785758</v>
      </c>
      <c r="R163" s="5">
        <v>1.4999999999999999E-2</v>
      </c>
      <c r="S163" s="10">
        <v>3.4736364915178792</v>
      </c>
      <c r="T163" s="10">
        <v>0</v>
      </c>
      <c r="U163" s="10">
        <v>51.972129609674084</v>
      </c>
      <c r="V163" s="5">
        <v>0.22442818816785759</v>
      </c>
      <c r="W163" s="4" t="s">
        <v>491</v>
      </c>
      <c r="X163" s="4" t="s">
        <v>97</v>
      </c>
    </row>
    <row r="164" spans="1:24">
      <c r="A164" s="4" t="s">
        <v>652</v>
      </c>
      <c r="B164" s="8">
        <v>45740</v>
      </c>
      <c r="C164" s="4" t="s">
        <v>313</v>
      </c>
      <c r="D164" s="4" t="s">
        <v>187</v>
      </c>
      <c r="E164" s="4" t="s">
        <v>41</v>
      </c>
      <c r="F164" s="4" t="s">
        <v>234</v>
      </c>
      <c r="G164" s="4" t="s">
        <v>111</v>
      </c>
      <c r="H164" s="9">
        <v>17</v>
      </c>
      <c r="I164" s="10">
        <v>8.07</v>
      </c>
      <c r="J164" s="10">
        <v>137.19</v>
      </c>
      <c r="K164" s="5">
        <v>0.12694772550934302</v>
      </c>
      <c r="L164" s="10">
        <v>17.415958462626769</v>
      </c>
      <c r="M164" s="10">
        <v>119.77404153737322</v>
      </c>
      <c r="N164" s="10">
        <v>3.44</v>
      </c>
      <c r="O164" s="10">
        <v>58.48</v>
      </c>
      <c r="P164" s="10">
        <v>61.294041537373225</v>
      </c>
      <c r="Q164" s="5">
        <v>0.51174729307474842</v>
      </c>
      <c r="R164" s="5">
        <v>2.5999999999999999E-2</v>
      </c>
      <c r="S164" s="10">
        <v>3.1141250799717035</v>
      </c>
      <c r="T164" s="10">
        <v>0</v>
      </c>
      <c r="U164" s="10">
        <v>58.179916457401518</v>
      </c>
      <c r="V164" s="5">
        <v>0.4857472930747484</v>
      </c>
      <c r="W164" s="4" t="s">
        <v>491</v>
      </c>
      <c r="X164" s="4" t="s">
        <v>97</v>
      </c>
    </row>
    <row r="165" spans="1:24">
      <c r="A165" s="4" t="s">
        <v>653</v>
      </c>
      <c r="B165" s="8">
        <v>45715</v>
      </c>
      <c r="C165" s="4" t="s">
        <v>232</v>
      </c>
      <c r="D165" s="4" t="s">
        <v>106</v>
      </c>
      <c r="E165" s="4" t="s">
        <v>36</v>
      </c>
      <c r="F165" s="4" t="s">
        <v>234</v>
      </c>
      <c r="G165" s="4" t="s">
        <v>235</v>
      </c>
      <c r="H165" s="9">
        <v>44</v>
      </c>
      <c r="I165" s="10">
        <v>10.44</v>
      </c>
      <c r="J165" s="10">
        <v>459.35999999999996</v>
      </c>
      <c r="K165" s="5">
        <v>0.14738537164089643</v>
      </c>
      <c r="L165" s="10">
        <v>67.702944316962174</v>
      </c>
      <c r="M165" s="10">
        <v>391.65705568303781</v>
      </c>
      <c r="N165" s="10">
        <v>5.53</v>
      </c>
      <c r="O165" s="10">
        <v>243.32000000000002</v>
      </c>
      <c r="P165" s="10">
        <v>148.33705568303779</v>
      </c>
      <c r="Q165" s="5">
        <v>0.3787422019612095</v>
      </c>
      <c r="R165" s="5">
        <v>1.7999999999999999E-2</v>
      </c>
      <c r="S165" s="10">
        <v>7.0498270022946796</v>
      </c>
      <c r="T165" s="10">
        <v>0</v>
      </c>
      <c r="U165" s="10">
        <v>141.28722868074311</v>
      </c>
      <c r="V165" s="5">
        <v>0.36074220196120954</v>
      </c>
      <c r="W165" s="4" t="s">
        <v>491</v>
      </c>
      <c r="X165" s="4" t="s">
        <v>97</v>
      </c>
    </row>
    <row r="166" spans="1:24">
      <c r="A166" s="4" t="s">
        <v>654</v>
      </c>
      <c r="B166" s="8">
        <v>45854</v>
      </c>
      <c r="C166" s="4" t="s">
        <v>281</v>
      </c>
      <c r="D166" s="4" t="s">
        <v>206</v>
      </c>
      <c r="E166" s="4" t="s">
        <v>39</v>
      </c>
      <c r="F166" s="4" t="s">
        <v>276</v>
      </c>
      <c r="G166" s="4" t="s">
        <v>111</v>
      </c>
      <c r="H166" s="9">
        <v>102</v>
      </c>
      <c r="I166" s="10">
        <v>4.62</v>
      </c>
      <c r="J166" s="10">
        <v>471.24</v>
      </c>
      <c r="K166" s="5">
        <v>0.11701221105255225</v>
      </c>
      <c r="L166" s="10">
        <v>55.140834336404723</v>
      </c>
      <c r="M166" s="10">
        <v>416.09916566359527</v>
      </c>
      <c r="N166" s="10">
        <v>2.56</v>
      </c>
      <c r="O166" s="10">
        <v>261.12</v>
      </c>
      <c r="P166" s="10">
        <v>154.97916566359527</v>
      </c>
      <c r="Q166" s="5">
        <v>0.37245728531186639</v>
      </c>
      <c r="R166" s="5">
        <v>2.1000000000000001E-2</v>
      </c>
      <c r="S166" s="10">
        <v>8.7380824789355014</v>
      </c>
      <c r="T166" s="10">
        <v>0</v>
      </c>
      <c r="U166" s="10">
        <v>146.24108318465977</v>
      </c>
      <c r="V166" s="5">
        <v>0.35145728531186643</v>
      </c>
      <c r="W166" s="4" t="s">
        <v>491</v>
      </c>
      <c r="X166" s="4" t="s">
        <v>97</v>
      </c>
    </row>
    <row r="167" spans="1:24">
      <c r="A167" s="4" t="s">
        <v>655</v>
      </c>
      <c r="B167" s="8">
        <v>46123</v>
      </c>
      <c r="C167" s="4" t="s">
        <v>240</v>
      </c>
      <c r="D167" s="4" t="s">
        <v>195</v>
      </c>
      <c r="E167" s="4" t="s">
        <v>36</v>
      </c>
      <c r="F167" s="4" t="s">
        <v>242</v>
      </c>
      <c r="G167" s="4" t="s">
        <v>235</v>
      </c>
      <c r="H167" s="9">
        <v>26</v>
      </c>
      <c r="I167" s="10">
        <v>9.07</v>
      </c>
      <c r="J167" s="10">
        <v>235.82</v>
      </c>
      <c r="K167" s="5">
        <v>0.18051665328575672</v>
      </c>
      <c r="L167" s="10">
        <v>42.569437177847149</v>
      </c>
      <c r="M167" s="10">
        <v>193.25056282215286</v>
      </c>
      <c r="N167" s="10">
        <v>4.24</v>
      </c>
      <c r="O167" s="10">
        <v>110.24000000000001</v>
      </c>
      <c r="P167" s="10">
        <v>83.010562822152849</v>
      </c>
      <c r="Q167" s="5">
        <v>0.42954888001307862</v>
      </c>
      <c r="R167" s="5">
        <v>1.7999999999999999E-2</v>
      </c>
      <c r="S167" s="10">
        <v>3.4785101307987514</v>
      </c>
      <c r="T167" s="10">
        <v>0</v>
      </c>
      <c r="U167" s="10">
        <v>79.532052691354096</v>
      </c>
      <c r="V167" s="5">
        <v>0.4115488800130786</v>
      </c>
      <c r="W167" s="4" t="s">
        <v>491</v>
      </c>
      <c r="X167" s="4" t="s">
        <v>97</v>
      </c>
    </row>
    <row r="168" spans="1:24">
      <c r="A168" s="4" t="s">
        <v>656</v>
      </c>
      <c r="B168" s="8">
        <v>45832</v>
      </c>
      <c r="C168" s="4" t="s">
        <v>401</v>
      </c>
      <c r="D168" s="4" t="s">
        <v>206</v>
      </c>
      <c r="E168" s="4" t="s">
        <v>47</v>
      </c>
      <c r="F168" s="4" t="s">
        <v>276</v>
      </c>
      <c r="G168" s="4" t="s">
        <v>111</v>
      </c>
      <c r="H168" s="9">
        <v>13</v>
      </c>
      <c r="I168" s="10">
        <v>4.62</v>
      </c>
      <c r="J168" s="10">
        <v>60.06</v>
      </c>
      <c r="K168" s="5">
        <v>7.6160617471007191E-2</v>
      </c>
      <c r="L168" s="10">
        <v>4.5742066853086918</v>
      </c>
      <c r="M168" s="10">
        <v>55.485793314691307</v>
      </c>
      <c r="N168" s="10">
        <v>2.5499999999999998</v>
      </c>
      <c r="O168" s="10">
        <v>33.15</v>
      </c>
      <c r="P168" s="10">
        <v>22.335793314691308</v>
      </c>
      <c r="Q168" s="5">
        <v>0.40254976959619909</v>
      </c>
      <c r="R168" s="5">
        <v>2.3E-2</v>
      </c>
      <c r="S168" s="10">
        <v>1.2761732462379001</v>
      </c>
      <c r="T168" s="10">
        <v>0</v>
      </c>
      <c r="U168" s="10">
        <v>21.059620068453409</v>
      </c>
      <c r="V168" s="5">
        <v>0.37954976959619907</v>
      </c>
      <c r="W168" s="4" t="s">
        <v>491</v>
      </c>
      <c r="X168" s="4" t="s">
        <v>97</v>
      </c>
    </row>
    <row r="169" spans="1:24">
      <c r="A169" s="4" t="s">
        <v>657</v>
      </c>
      <c r="B169" s="8">
        <v>45901</v>
      </c>
      <c r="C169" s="4" t="s">
        <v>274</v>
      </c>
      <c r="D169" s="4" t="s">
        <v>214</v>
      </c>
      <c r="E169" s="4" t="s">
        <v>39</v>
      </c>
      <c r="F169" s="4" t="s">
        <v>276</v>
      </c>
      <c r="G169" s="4" t="s">
        <v>235</v>
      </c>
      <c r="H169" s="9">
        <v>70</v>
      </c>
      <c r="I169" s="10">
        <v>5.7</v>
      </c>
      <c r="J169" s="10">
        <v>399</v>
      </c>
      <c r="K169" s="5">
        <v>0.10519160286165044</v>
      </c>
      <c r="L169" s="10">
        <v>41.971449541798528</v>
      </c>
      <c r="M169" s="10">
        <v>357.02855045820149</v>
      </c>
      <c r="N169" s="10">
        <v>2.89</v>
      </c>
      <c r="O169" s="10">
        <v>202.3</v>
      </c>
      <c r="P169" s="10">
        <v>154.72855045820148</v>
      </c>
      <c r="Q169" s="5">
        <v>0.43337864789700076</v>
      </c>
      <c r="R169" s="5">
        <v>2.1000000000000001E-2</v>
      </c>
      <c r="S169" s="10">
        <v>7.4975995596222322</v>
      </c>
      <c r="T169" s="10">
        <v>0</v>
      </c>
      <c r="U169" s="10">
        <v>147.23095089857924</v>
      </c>
      <c r="V169" s="5">
        <v>0.41237864789700074</v>
      </c>
      <c r="W169" s="4" t="s">
        <v>491</v>
      </c>
      <c r="X169" s="4" t="s">
        <v>97</v>
      </c>
    </row>
    <row r="170" spans="1:24">
      <c r="A170" s="4" t="s">
        <v>658</v>
      </c>
      <c r="B170" s="8">
        <v>46083</v>
      </c>
      <c r="C170" s="4" t="s">
        <v>359</v>
      </c>
      <c r="D170" s="4" t="s">
        <v>158</v>
      </c>
      <c r="E170" s="4" t="s">
        <v>43</v>
      </c>
      <c r="F170" s="4" t="s">
        <v>276</v>
      </c>
      <c r="G170" s="4" t="s">
        <v>257</v>
      </c>
      <c r="H170" s="9">
        <v>4</v>
      </c>
      <c r="I170" s="10">
        <v>7.99</v>
      </c>
      <c r="J170" s="10">
        <v>31.96</v>
      </c>
      <c r="K170" s="5">
        <v>6.8084782459265816E-2</v>
      </c>
      <c r="L170" s="10">
        <v>2.1759896473981355</v>
      </c>
      <c r="M170" s="10">
        <v>29.784010352601864</v>
      </c>
      <c r="N170" s="10">
        <v>4.29</v>
      </c>
      <c r="O170" s="10">
        <v>17.16</v>
      </c>
      <c r="P170" s="10">
        <v>12.624010352601864</v>
      </c>
      <c r="Q170" s="5">
        <v>0.42385193273675648</v>
      </c>
      <c r="R170" s="5">
        <v>4.4999999999999998E-2</v>
      </c>
      <c r="S170" s="10">
        <v>1.3402804658670839</v>
      </c>
      <c r="T170" s="10">
        <v>0</v>
      </c>
      <c r="U170" s="10">
        <v>11.283729886734781</v>
      </c>
      <c r="V170" s="5">
        <v>0.37885193273675649</v>
      </c>
      <c r="W170" s="4" t="s">
        <v>491</v>
      </c>
      <c r="X170" s="4" t="s">
        <v>97</v>
      </c>
    </row>
    <row r="171" spans="1:24">
      <c r="A171" s="4" t="s">
        <v>659</v>
      </c>
      <c r="B171" s="8">
        <v>45800</v>
      </c>
      <c r="C171" s="4" t="s">
        <v>301</v>
      </c>
      <c r="D171" s="4" t="s">
        <v>106</v>
      </c>
      <c r="E171" s="4" t="s">
        <v>41</v>
      </c>
      <c r="F171" s="4" t="s">
        <v>234</v>
      </c>
      <c r="G171" s="4" t="s">
        <v>235</v>
      </c>
      <c r="H171" s="9">
        <v>62</v>
      </c>
      <c r="I171" s="10">
        <v>10.54</v>
      </c>
      <c r="J171" s="10">
        <v>653.4799999999999</v>
      </c>
      <c r="K171" s="5">
        <v>0.175858342567739</v>
      </c>
      <c r="L171" s="10">
        <v>114.91990970116606</v>
      </c>
      <c r="M171" s="10">
        <v>538.56009029883387</v>
      </c>
      <c r="N171" s="10">
        <v>5.62</v>
      </c>
      <c r="O171" s="10">
        <v>348.44</v>
      </c>
      <c r="P171" s="10">
        <v>190.12009029883387</v>
      </c>
      <c r="Q171" s="5">
        <v>0.35301555708173782</v>
      </c>
      <c r="R171" s="5">
        <v>2.5999999999999999E-2</v>
      </c>
      <c r="S171" s="10">
        <v>14.002562347769681</v>
      </c>
      <c r="T171" s="10">
        <v>0</v>
      </c>
      <c r="U171" s="10">
        <v>176.1175279510642</v>
      </c>
      <c r="V171" s="5">
        <v>0.32701555708173785</v>
      </c>
      <c r="W171" s="4" t="s">
        <v>491</v>
      </c>
      <c r="X171" s="4" t="s">
        <v>97</v>
      </c>
    </row>
    <row r="172" spans="1:24">
      <c r="A172" s="4" t="s">
        <v>660</v>
      </c>
      <c r="B172" s="8">
        <v>45858</v>
      </c>
      <c r="C172" s="4" t="s">
        <v>303</v>
      </c>
      <c r="D172" s="4" t="s">
        <v>162</v>
      </c>
      <c r="E172" s="4" t="s">
        <v>41</v>
      </c>
      <c r="F172" s="4" t="s">
        <v>239</v>
      </c>
      <c r="G172" s="4" t="s">
        <v>235</v>
      </c>
      <c r="H172" s="9">
        <v>12</v>
      </c>
      <c r="I172" s="10">
        <v>7.17</v>
      </c>
      <c r="J172" s="10">
        <v>86.039999999999992</v>
      </c>
      <c r="K172" s="5">
        <v>0.18639637692102864</v>
      </c>
      <c r="L172" s="10">
        <v>16.037544270285302</v>
      </c>
      <c r="M172" s="10">
        <v>70.002455729714683</v>
      </c>
      <c r="N172" s="10">
        <v>3.49</v>
      </c>
      <c r="O172" s="10">
        <v>41.88</v>
      </c>
      <c r="P172" s="10">
        <v>28.12245572971468</v>
      </c>
      <c r="Q172" s="5">
        <v>0.40173527394950009</v>
      </c>
      <c r="R172" s="5">
        <v>2.5999999999999999E-2</v>
      </c>
      <c r="S172" s="10">
        <v>1.8200638489725818</v>
      </c>
      <c r="T172" s="10">
        <v>0</v>
      </c>
      <c r="U172" s="10">
        <v>26.3023918807421</v>
      </c>
      <c r="V172" s="5">
        <v>0.37573527394950013</v>
      </c>
      <c r="W172" s="4" t="s">
        <v>491</v>
      </c>
      <c r="X172" s="4" t="s">
        <v>97</v>
      </c>
    </row>
    <row r="173" spans="1:24">
      <c r="A173" s="4" t="s">
        <v>661</v>
      </c>
      <c r="B173" s="8">
        <v>45724</v>
      </c>
      <c r="C173" s="4" t="s">
        <v>305</v>
      </c>
      <c r="D173" s="4" t="s">
        <v>144</v>
      </c>
      <c r="E173" s="4" t="s">
        <v>41</v>
      </c>
      <c r="F173" s="4" t="s">
        <v>242</v>
      </c>
      <c r="G173" s="4" t="s">
        <v>235</v>
      </c>
      <c r="H173" s="9">
        <v>15</v>
      </c>
      <c r="I173" s="10">
        <v>14.38</v>
      </c>
      <c r="J173" s="10">
        <v>215.70000000000002</v>
      </c>
      <c r="K173" s="5">
        <v>0.14123945101039956</v>
      </c>
      <c r="L173" s="10">
        <v>30.465349582943187</v>
      </c>
      <c r="M173" s="10">
        <v>185.23465041705683</v>
      </c>
      <c r="N173" s="10">
        <v>8.16</v>
      </c>
      <c r="O173" s="10">
        <v>122.4</v>
      </c>
      <c r="P173" s="10">
        <v>62.834650417056821</v>
      </c>
      <c r="Q173" s="5">
        <v>0.3392165033679404</v>
      </c>
      <c r="R173" s="5">
        <v>2.5999999999999999E-2</v>
      </c>
      <c r="S173" s="10">
        <v>4.8161009108434776</v>
      </c>
      <c r="T173" s="10">
        <v>0</v>
      </c>
      <c r="U173" s="10">
        <v>58.018549506213347</v>
      </c>
      <c r="V173" s="5">
        <v>0.31321650336794044</v>
      </c>
      <c r="W173" s="4" t="s">
        <v>491</v>
      </c>
      <c r="X173" s="4" t="s">
        <v>97</v>
      </c>
    </row>
    <row r="174" spans="1:24">
      <c r="A174" s="4" t="s">
        <v>662</v>
      </c>
      <c r="B174" s="8">
        <v>45982</v>
      </c>
      <c r="C174" s="4" t="s">
        <v>345</v>
      </c>
      <c r="D174" s="4" t="s">
        <v>183</v>
      </c>
      <c r="E174" s="4" t="s">
        <v>43</v>
      </c>
      <c r="F174" s="4" t="s">
        <v>273</v>
      </c>
      <c r="G174" s="4" t="s">
        <v>111</v>
      </c>
      <c r="H174" s="9">
        <v>62</v>
      </c>
      <c r="I174" s="10">
        <v>8.6300000000000008</v>
      </c>
      <c r="J174" s="10">
        <v>535.06000000000006</v>
      </c>
      <c r="K174" s="5">
        <v>9.6968129030028577E-2</v>
      </c>
      <c r="L174" s="10">
        <v>51.883767118807093</v>
      </c>
      <c r="M174" s="10">
        <v>483.17623288119296</v>
      </c>
      <c r="N174" s="10">
        <v>4.3099999999999996</v>
      </c>
      <c r="O174" s="10">
        <v>267.21999999999997</v>
      </c>
      <c r="P174" s="10">
        <v>215.95623288119299</v>
      </c>
      <c r="Q174" s="5">
        <v>0.44695127405882557</v>
      </c>
      <c r="R174" s="5">
        <v>4.4999999999999998E-2</v>
      </c>
      <c r="S174" s="10">
        <v>21.742930479653683</v>
      </c>
      <c r="T174" s="10">
        <v>8.3699999999999992</v>
      </c>
      <c r="U174" s="10">
        <v>185.84330240153929</v>
      </c>
      <c r="V174" s="5">
        <v>0.38462840213259381</v>
      </c>
      <c r="W174" s="4" t="s">
        <v>493</v>
      </c>
      <c r="X174" s="4" t="s">
        <v>97</v>
      </c>
    </row>
    <row r="175" spans="1:24">
      <c r="A175" s="4" t="s">
        <v>663</v>
      </c>
      <c r="B175" s="8">
        <v>46016</v>
      </c>
      <c r="C175" s="4" t="s">
        <v>411</v>
      </c>
      <c r="D175" s="4" t="s">
        <v>187</v>
      </c>
      <c r="E175" s="4" t="s">
        <v>47</v>
      </c>
      <c r="F175" s="4" t="s">
        <v>273</v>
      </c>
      <c r="G175" s="4" t="s">
        <v>257</v>
      </c>
      <c r="H175" s="9">
        <v>7</v>
      </c>
      <c r="I175" s="10">
        <v>7.99</v>
      </c>
      <c r="J175" s="10">
        <v>55.93</v>
      </c>
      <c r="K175" s="5">
        <v>7.7995847064126309E-2</v>
      </c>
      <c r="L175" s="10">
        <v>4.3623077262965841</v>
      </c>
      <c r="M175" s="10">
        <v>51.567692273703415</v>
      </c>
      <c r="N175" s="10">
        <v>3.47</v>
      </c>
      <c r="O175" s="10">
        <v>24.290000000000003</v>
      </c>
      <c r="P175" s="10">
        <v>27.277692273703412</v>
      </c>
      <c r="Q175" s="5">
        <v>0.52896864433884083</v>
      </c>
      <c r="R175" s="5">
        <v>2.3E-2</v>
      </c>
      <c r="S175" s="10">
        <v>1.1860569222951785</v>
      </c>
      <c r="T175" s="10">
        <v>0</v>
      </c>
      <c r="U175" s="10">
        <v>26.091635351408232</v>
      </c>
      <c r="V175" s="5">
        <v>0.50596864433884081</v>
      </c>
      <c r="W175" s="4" t="s">
        <v>491</v>
      </c>
      <c r="X175" s="4" t="s">
        <v>97</v>
      </c>
    </row>
    <row r="176" spans="1:24">
      <c r="A176" s="4" t="s">
        <v>664</v>
      </c>
      <c r="B176" s="8">
        <v>46022</v>
      </c>
      <c r="C176" s="4" t="s">
        <v>268</v>
      </c>
      <c r="D176" s="4" t="s">
        <v>216</v>
      </c>
      <c r="E176" s="4" t="s">
        <v>39</v>
      </c>
      <c r="F176" s="4" t="s">
        <v>270</v>
      </c>
      <c r="G176" s="4" t="s">
        <v>235</v>
      </c>
      <c r="H176" s="9">
        <v>132</v>
      </c>
      <c r="I176" s="10">
        <v>8.89</v>
      </c>
      <c r="J176" s="10">
        <v>1173.48</v>
      </c>
      <c r="K176" s="5">
        <v>0.1085087354039771</v>
      </c>
      <c r="L176" s="10">
        <v>127.33283082185905</v>
      </c>
      <c r="M176" s="10">
        <v>1046.147169178141</v>
      </c>
      <c r="N176" s="10">
        <v>4.4400000000000004</v>
      </c>
      <c r="O176" s="10">
        <v>586.08000000000004</v>
      </c>
      <c r="P176" s="10">
        <v>460.06716917814094</v>
      </c>
      <c r="Q176" s="5">
        <v>0.43977289499294087</v>
      </c>
      <c r="R176" s="5">
        <v>2.1000000000000001E-2</v>
      </c>
      <c r="S176" s="10">
        <v>21.969090552740962</v>
      </c>
      <c r="T176" s="10">
        <v>0</v>
      </c>
      <c r="U176" s="10">
        <v>438.09807862539998</v>
      </c>
      <c r="V176" s="5">
        <v>0.41877289499294085</v>
      </c>
      <c r="W176" s="4" t="s">
        <v>491</v>
      </c>
      <c r="X176" s="4" t="s">
        <v>97</v>
      </c>
    </row>
    <row r="177" spans="1:24">
      <c r="A177" s="4" t="s">
        <v>665</v>
      </c>
      <c r="B177" s="8">
        <v>45805</v>
      </c>
      <c r="C177" s="4" t="s">
        <v>287</v>
      </c>
      <c r="D177" s="4" t="s">
        <v>181</v>
      </c>
      <c r="E177" s="4" t="s">
        <v>39</v>
      </c>
      <c r="F177" s="4" t="s">
        <v>276</v>
      </c>
      <c r="G177" s="4" t="s">
        <v>111</v>
      </c>
      <c r="H177" s="9">
        <v>54</v>
      </c>
      <c r="I177" s="10">
        <v>5.66</v>
      </c>
      <c r="J177" s="10">
        <v>305.64</v>
      </c>
      <c r="K177" s="5">
        <v>0.1055493349548447</v>
      </c>
      <c r="L177" s="10">
        <v>32.260098735598731</v>
      </c>
      <c r="M177" s="10">
        <v>273.37990126440127</v>
      </c>
      <c r="N177" s="10">
        <v>2.72</v>
      </c>
      <c r="O177" s="10">
        <v>146.88000000000002</v>
      </c>
      <c r="P177" s="10">
        <v>126.49990126440125</v>
      </c>
      <c r="Q177" s="5">
        <v>0.46272568202464887</v>
      </c>
      <c r="R177" s="5">
        <v>2.1000000000000001E-2</v>
      </c>
      <c r="S177" s="10">
        <v>5.7409779265524268</v>
      </c>
      <c r="T177" s="10">
        <v>0</v>
      </c>
      <c r="U177" s="10">
        <v>120.75892333784881</v>
      </c>
      <c r="V177" s="5">
        <v>0.44172568202464885</v>
      </c>
      <c r="W177" s="4" t="s">
        <v>491</v>
      </c>
      <c r="X177" s="4" t="s">
        <v>97</v>
      </c>
    </row>
    <row r="178" spans="1:24">
      <c r="A178" s="4" t="s">
        <v>666</v>
      </c>
      <c r="B178" s="8">
        <v>45951</v>
      </c>
      <c r="C178" s="4" t="s">
        <v>337</v>
      </c>
      <c r="D178" s="4" t="s">
        <v>220</v>
      </c>
      <c r="E178" s="4" t="s">
        <v>43</v>
      </c>
      <c r="F178" s="4" t="s">
        <v>270</v>
      </c>
      <c r="G178" s="4" t="s">
        <v>111</v>
      </c>
      <c r="H178" s="9">
        <v>50</v>
      </c>
      <c r="I178" s="10">
        <v>7.4</v>
      </c>
      <c r="J178" s="10">
        <v>370</v>
      </c>
      <c r="K178" s="5">
        <v>0.11697010467325944</v>
      </c>
      <c r="L178" s="10">
        <v>43.278938729105995</v>
      </c>
      <c r="M178" s="10">
        <v>326.72106127089398</v>
      </c>
      <c r="N178" s="10">
        <v>4.25</v>
      </c>
      <c r="O178" s="10">
        <v>212.5</v>
      </c>
      <c r="P178" s="10">
        <v>114.22106127089398</v>
      </c>
      <c r="Q178" s="5">
        <v>0.34959809700235384</v>
      </c>
      <c r="R178" s="5">
        <v>4.4999999999999998E-2</v>
      </c>
      <c r="S178" s="10">
        <v>14.702447757190228</v>
      </c>
      <c r="T178" s="10">
        <v>4.32</v>
      </c>
      <c r="U178" s="10">
        <v>95.198613513703748</v>
      </c>
      <c r="V178" s="5">
        <v>0.29137580890376635</v>
      </c>
      <c r="W178" s="4" t="s">
        <v>493</v>
      </c>
      <c r="X178" s="4" t="s">
        <v>97</v>
      </c>
    </row>
    <row r="179" spans="1:24">
      <c r="A179" s="4" t="s">
        <v>667</v>
      </c>
      <c r="B179" s="8">
        <v>45987</v>
      </c>
      <c r="C179" s="4" t="s">
        <v>232</v>
      </c>
      <c r="D179" s="4" t="s">
        <v>176</v>
      </c>
      <c r="E179" s="4" t="s">
        <v>36</v>
      </c>
      <c r="F179" s="4" t="s">
        <v>234</v>
      </c>
      <c r="G179" s="4" t="s">
        <v>235</v>
      </c>
      <c r="H179" s="9">
        <v>89</v>
      </c>
      <c r="I179" s="10">
        <v>11.22</v>
      </c>
      <c r="J179" s="10">
        <v>998.58</v>
      </c>
      <c r="K179" s="5">
        <v>0.13577377345716471</v>
      </c>
      <c r="L179" s="10">
        <v>135.58097469885553</v>
      </c>
      <c r="M179" s="10">
        <v>862.99902530114446</v>
      </c>
      <c r="N179" s="10">
        <v>5.56</v>
      </c>
      <c r="O179" s="10">
        <v>494.84</v>
      </c>
      <c r="P179" s="10">
        <v>368.15902530114448</v>
      </c>
      <c r="Q179" s="5">
        <v>0.42660421913301116</v>
      </c>
      <c r="R179" s="5">
        <v>1.7999999999999999E-2</v>
      </c>
      <c r="S179" s="10">
        <v>15.533982455420599</v>
      </c>
      <c r="T179" s="10">
        <v>0</v>
      </c>
      <c r="U179" s="10">
        <v>352.6250428457239</v>
      </c>
      <c r="V179" s="5">
        <v>0.4086042191330112</v>
      </c>
      <c r="W179" s="4" t="s">
        <v>491</v>
      </c>
      <c r="X179" s="4" t="s">
        <v>97</v>
      </c>
    </row>
    <row r="180" spans="1:24">
      <c r="A180" s="4" t="s">
        <v>668</v>
      </c>
      <c r="B180" s="8">
        <v>46111</v>
      </c>
      <c r="C180" s="4" t="s">
        <v>369</v>
      </c>
      <c r="D180" s="4" t="s">
        <v>179</v>
      </c>
      <c r="E180" s="4" t="s">
        <v>45</v>
      </c>
      <c r="F180" s="4" t="s">
        <v>239</v>
      </c>
      <c r="G180" s="4" t="s">
        <v>111</v>
      </c>
      <c r="H180" s="9">
        <v>226</v>
      </c>
      <c r="I180" s="10">
        <v>18.309999999999999</v>
      </c>
      <c r="J180" s="10">
        <v>4138.0599999999995</v>
      </c>
      <c r="K180" s="5">
        <v>0.14477791283286048</v>
      </c>
      <c r="L180" s="10">
        <v>599.09968997714657</v>
      </c>
      <c r="M180" s="10">
        <v>3538.9603100228528</v>
      </c>
      <c r="N180" s="10">
        <v>8.8000000000000007</v>
      </c>
      <c r="O180" s="10">
        <v>1988.8000000000002</v>
      </c>
      <c r="P180" s="10">
        <v>1550.1603100228526</v>
      </c>
      <c r="Q180" s="5">
        <v>0.43802704021081335</v>
      </c>
      <c r="R180" s="5">
        <v>1.4999999999999999E-2</v>
      </c>
      <c r="S180" s="10">
        <v>53.08440465034279</v>
      </c>
      <c r="T180" s="10">
        <v>0</v>
      </c>
      <c r="U180" s="10">
        <v>1497.0759053725099</v>
      </c>
      <c r="V180" s="5">
        <v>0.42302704021081333</v>
      </c>
      <c r="W180" s="4" t="s">
        <v>491</v>
      </c>
      <c r="X180" s="4" t="s">
        <v>97</v>
      </c>
    </row>
    <row r="181" spans="1:24">
      <c r="A181" s="4" t="s">
        <v>669</v>
      </c>
      <c r="B181" s="8">
        <v>46161</v>
      </c>
      <c r="C181" s="4" t="s">
        <v>365</v>
      </c>
      <c r="D181" s="4" t="s">
        <v>151</v>
      </c>
      <c r="E181" s="4" t="s">
        <v>45</v>
      </c>
      <c r="F181" s="4" t="s">
        <v>242</v>
      </c>
      <c r="G181" s="4" t="s">
        <v>235</v>
      </c>
      <c r="H181" s="9">
        <v>71</v>
      </c>
      <c r="I181" s="10">
        <v>10.37</v>
      </c>
      <c r="J181" s="10">
        <v>736.27</v>
      </c>
      <c r="K181" s="5">
        <v>0.23790850188598711</v>
      </c>
      <c r="L181" s="10">
        <v>175.16489268359572</v>
      </c>
      <c r="M181" s="10">
        <v>561.1051073164042</v>
      </c>
      <c r="N181" s="10">
        <v>6.07</v>
      </c>
      <c r="O181" s="10">
        <v>430.97</v>
      </c>
      <c r="P181" s="10">
        <v>130.13510731640417</v>
      </c>
      <c r="Q181" s="5">
        <v>0.23192643520712364</v>
      </c>
      <c r="R181" s="5">
        <v>1.4999999999999999E-2</v>
      </c>
      <c r="S181" s="10">
        <v>8.4165766097460626</v>
      </c>
      <c r="T181" s="10">
        <v>6.21</v>
      </c>
      <c r="U181" s="10">
        <v>115.50853070665812</v>
      </c>
      <c r="V181" s="5">
        <v>0.20585899005464492</v>
      </c>
      <c r="W181" s="4" t="s">
        <v>493</v>
      </c>
      <c r="X181" s="4" t="s">
        <v>97</v>
      </c>
    </row>
    <row r="182" spans="1:24">
      <c r="A182" s="4" t="s">
        <v>670</v>
      </c>
      <c r="B182" s="8">
        <v>45986</v>
      </c>
      <c r="C182" s="4" t="s">
        <v>277</v>
      </c>
      <c r="D182" s="4" t="s">
        <v>204</v>
      </c>
      <c r="E182" s="4" t="s">
        <v>39</v>
      </c>
      <c r="F182" s="4" t="s">
        <v>270</v>
      </c>
      <c r="G182" s="4" t="s">
        <v>111</v>
      </c>
      <c r="H182" s="9">
        <v>56</v>
      </c>
      <c r="I182" s="10">
        <v>14.75</v>
      </c>
      <c r="J182" s="10">
        <v>826</v>
      </c>
      <c r="K182" s="5">
        <v>0.11449582429002947</v>
      </c>
      <c r="L182" s="10">
        <v>94.573550863564336</v>
      </c>
      <c r="M182" s="10">
        <v>731.42644913643562</v>
      </c>
      <c r="N182" s="10">
        <v>9</v>
      </c>
      <c r="O182" s="10">
        <v>504</v>
      </c>
      <c r="P182" s="10">
        <v>227.42644913643562</v>
      </c>
      <c r="Q182" s="5">
        <v>0.31093550063023895</v>
      </c>
      <c r="R182" s="5">
        <v>2.1000000000000001E-2</v>
      </c>
      <c r="S182" s="10">
        <v>15.359955431865149</v>
      </c>
      <c r="T182" s="10">
        <v>0</v>
      </c>
      <c r="U182" s="10">
        <v>212.06649370457046</v>
      </c>
      <c r="V182" s="5">
        <v>0.28993550063023893</v>
      </c>
      <c r="W182" s="4" t="s">
        <v>491</v>
      </c>
      <c r="X182" s="4" t="s">
        <v>97</v>
      </c>
    </row>
    <row r="183" spans="1:24">
      <c r="A183" s="4" t="s">
        <v>671</v>
      </c>
      <c r="B183" s="8">
        <v>45968</v>
      </c>
      <c r="C183" s="4" t="s">
        <v>363</v>
      </c>
      <c r="D183" s="4" t="s">
        <v>210</v>
      </c>
      <c r="E183" s="4" t="s">
        <v>45</v>
      </c>
      <c r="F183" s="4" t="s">
        <v>239</v>
      </c>
      <c r="G183" s="4" t="s">
        <v>235</v>
      </c>
      <c r="H183" s="9">
        <v>119</v>
      </c>
      <c r="I183" s="10">
        <v>4.29</v>
      </c>
      <c r="J183" s="10">
        <v>510.51</v>
      </c>
      <c r="K183" s="5">
        <v>0.20794883665914898</v>
      </c>
      <c r="L183" s="10">
        <v>106.15996060286214</v>
      </c>
      <c r="M183" s="10">
        <v>404.35003939713783</v>
      </c>
      <c r="N183" s="10">
        <v>2.37</v>
      </c>
      <c r="O183" s="10">
        <v>282.03000000000003</v>
      </c>
      <c r="P183" s="10">
        <v>122.3200393971378</v>
      </c>
      <c r="Q183" s="5">
        <v>0.30251026951675286</v>
      </c>
      <c r="R183" s="5">
        <v>1.4999999999999999E-2</v>
      </c>
      <c r="S183" s="10">
        <v>6.0652505909570671</v>
      </c>
      <c r="T183" s="10">
        <v>0</v>
      </c>
      <c r="U183" s="10">
        <v>116.25478880618074</v>
      </c>
      <c r="V183" s="5">
        <v>0.28751026951675285</v>
      </c>
      <c r="W183" s="4" t="s">
        <v>491</v>
      </c>
      <c r="X183" s="4" t="s">
        <v>97</v>
      </c>
    </row>
    <row r="184" spans="1:24">
      <c r="A184" s="4" t="s">
        <v>672</v>
      </c>
      <c r="B184" s="8">
        <v>46024</v>
      </c>
      <c r="C184" s="4" t="s">
        <v>417</v>
      </c>
      <c r="D184" s="4" t="s">
        <v>201</v>
      </c>
      <c r="E184" s="4" t="s">
        <v>47</v>
      </c>
      <c r="F184" s="4" t="s">
        <v>273</v>
      </c>
      <c r="G184" s="4" t="s">
        <v>257</v>
      </c>
      <c r="H184" s="9">
        <v>5</v>
      </c>
      <c r="I184" s="10">
        <v>9.64</v>
      </c>
      <c r="J184" s="10">
        <v>48.2</v>
      </c>
      <c r="K184" s="5">
        <v>0.11453300984438587</v>
      </c>
      <c r="L184" s="10">
        <v>5.5204910744993994</v>
      </c>
      <c r="M184" s="10">
        <v>42.679508925500606</v>
      </c>
      <c r="N184" s="10">
        <v>5.88</v>
      </c>
      <c r="O184" s="10">
        <v>29.4</v>
      </c>
      <c r="P184" s="10">
        <v>13.279508925500608</v>
      </c>
      <c r="Q184" s="5">
        <v>0.31114483881903865</v>
      </c>
      <c r="R184" s="5">
        <v>2.3E-2</v>
      </c>
      <c r="S184" s="10">
        <v>0.98162870528651391</v>
      </c>
      <c r="T184" s="10">
        <v>0</v>
      </c>
      <c r="U184" s="10">
        <v>12.297880220214093</v>
      </c>
      <c r="V184" s="5">
        <v>0.28814483881903863</v>
      </c>
      <c r="W184" s="4" t="s">
        <v>491</v>
      </c>
      <c r="X184" s="4" t="s">
        <v>97</v>
      </c>
    </row>
    <row r="185" spans="1:24">
      <c r="A185" s="4" t="s">
        <v>673</v>
      </c>
      <c r="B185" s="8">
        <v>45844</v>
      </c>
      <c r="C185" s="4" t="s">
        <v>293</v>
      </c>
      <c r="D185" s="4" t="s">
        <v>224</v>
      </c>
      <c r="E185" s="4" t="s">
        <v>39</v>
      </c>
      <c r="F185" s="4" t="s">
        <v>276</v>
      </c>
      <c r="G185" s="4" t="s">
        <v>257</v>
      </c>
      <c r="H185" s="9">
        <v>3</v>
      </c>
      <c r="I185" s="10">
        <v>20.47</v>
      </c>
      <c r="J185" s="10">
        <v>61.41</v>
      </c>
      <c r="K185" s="5">
        <v>7.1878604482633529E-2</v>
      </c>
      <c r="L185" s="10">
        <v>4.414065101278525</v>
      </c>
      <c r="M185" s="10">
        <v>56.995934898721472</v>
      </c>
      <c r="N185" s="10">
        <v>11.52</v>
      </c>
      <c r="O185" s="10">
        <v>34.56</v>
      </c>
      <c r="P185" s="10">
        <v>22.43593489872147</v>
      </c>
      <c r="Q185" s="5">
        <v>0.39364096647574687</v>
      </c>
      <c r="R185" s="5">
        <v>2.1000000000000001E-2</v>
      </c>
      <c r="S185" s="10">
        <v>1.196914632873151</v>
      </c>
      <c r="T185" s="10">
        <v>0</v>
      </c>
      <c r="U185" s="10">
        <v>21.239020265848318</v>
      </c>
      <c r="V185" s="5">
        <v>0.37264096647574685</v>
      </c>
      <c r="W185" s="4" t="s">
        <v>491</v>
      </c>
      <c r="X185" s="4" t="s">
        <v>97</v>
      </c>
    </row>
    <row r="186" spans="1:24">
      <c r="A186" s="4" t="s">
        <v>674</v>
      </c>
      <c r="B186" s="8">
        <v>45867</v>
      </c>
      <c r="C186" s="4" t="s">
        <v>391</v>
      </c>
      <c r="D186" s="4" t="s">
        <v>185</v>
      </c>
      <c r="E186" s="4" t="s">
        <v>47</v>
      </c>
      <c r="F186" s="4" t="s">
        <v>270</v>
      </c>
      <c r="G186" s="4" t="s">
        <v>235</v>
      </c>
      <c r="H186" s="9">
        <v>72</v>
      </c>
      <c r="I186" s="10">
        <v>5.14</v>
      </c>
      <c r="J186" s="10">
        <v>370.08</v>
      </c>
      <c r="K186" s="5">
        <v>0.12002482717636437</v>
      </c>
      <c r="L186" s="10">
        <v>44.418788041428925</v>
      </c>
      <c r="M186" s="10">
        <v>325.66121195857107</v>
      </c>
      <c r="N186" s="10">
        <v>2.21</v>
      </c>
      <c r="O186" s="10">
        <v>159.12</v>
      </c>
      <c r="P186" s="10">
        <v>166.54121195857107</v>
      </c>
      <c r="Q186" s="5">
        <v>0.51139406795476028</v>
      </c>
      <c r="R186" s="5">
        <v>2.3E-2</v>
      </c>
      <c r="S186" s="10">
        <v>7.4902078750471341</v>
      </c>
      <c r="T186" s="10">
        <v>6.1</v>
      </c>
      <c r="U186" s="10">
        <v>152.95100408352394</v>
      </c>
      <c r="V186" s="5">
        <v>0.46966294562270922</v>
      </c>
      <c r="W186" s="4" t="s">
        <v>493</v>
      </c>
      <c r="X186" s="4" t="s">
        <v>97</v>
      </c>
    </row>
    <row r="187" spans="1:24">
      <c r="A187" s="4" t="s">
        <v>675</v>
      </c>
      <c r="B187" s="8">
        <v>45853</v>
      </c>
      <c r="C187" s="4" t="s">
        <v>391</v>
      </c>
      <c r="D187" s="4" t="s">
        <v>189</v>
      </c>
      <c r="E187" s="4" t="s">
        <v>47</v>
      </c>
      <c r="F187" s="4" t="s">
        <v>270</v>
      </c>
      <c r="G187" s="4" t="s">
        <v>235</v>
      </c>
      <c r="H187" s="9">
        <v>15</v>
      </c>
      <c r="I187" s="10">
        <v>6.99</v>
      </c>
      <c r="J187" s="10">
        <v>104.85000000000001</v>
      </c>
      <c r="K187" s="5">
        <v>0.1095803622537358</v>
      </c>
      <c r="L187" s="10">
        <v>11.489500982304198</v>
      </c>
      <c r="M187" s="10">
        <v>93.360499017695815</v>
      </c>
      <c r="N187" s="10">
        <v>2.88</v>
      </c>
      <c r="O187" s="10">
        <v>43.199999999999996</v>
      </c>
      <c r="P187" s="10">
        <v>50.16049901769582</v>
      </c>
      <c r="Q187" s="5">
        <v>0.53727753756102203</v>
      </c>
      <c r="R187" s="5">
        <v>2.3E-2</v>
      </c>
      <c r="S187" s="10">
        <v>2.1472914774070038</v>
      </c>
      <c r="T187" s="10">
        <v>0</v>
      </c>
      <c r="U187" s="10">
        <v>48.013207540288818</v>
      </c>
      <c r="V187" s="5">
        <v>0.51427753756102201</v>
      </c>
      <c r="W187" s="4" t="s">
        <v>491</v>
      </c>
      <c r="X187" s="4" t="s">
        <v>97</v>
      </c>
    </row>
    <row r="188" spans="1:24">
      <c r="A188" s="4" t="s">
        <v>676</v>
      </c>
      <c r="B188" s="8">
        <v>46098</v>
      </c>
      <c r="C188" s="4" t="s">
        <v>268</v>
      </c>
      <c r="D188" s="4" t="s">
        <v>116</v>
      </c>
      <c r="E188" s="4" t="s">
        <v>39</v>
      </c>
      <c r="F188" s="4" t="s">
        <v>270</v>
      </c>
      <c r="G188" s="4" t="s">
        <v>235</v>
      </c>
      <c r="H188" s="9">
        <v>79</v>
      </c>
      <c r="I188" s="10">
        <v>5.46</v>
      </c>
      <c r="J188" s="10">
        <v>431.34</v>
      </c>
      <c r="K188" s="5">
        <v>0.13242887895234248</v>
      </c>
      <c r="L188" s="10">
        <v>57.121872647303405</v>
      </c>
      <c r="M188" s="10">
        <v>374.21812735269657</v>
      </c>
      <c r="N188" s="10">
        <v>2.86</v>
      </c>
      <c r="O188" s="10">
        <v>225.94</v>
      </c>
      <c r="P188" s="10">
        <v>148.27812735269657</v>
      </c>
      <c r="Q188" s="5">
        <v>0.39623448602463351</v>
      </c>
      <c r="R188" s="5">
        <v>2.1000000000000001E-2</v>
      </c>
      <c r="S188" s="10">
        <v>7.8585806744066282</v>
      </c>
      <c r="T188" s="10">
        <v>0</v>
      </c>
      <c r="U188" s="10">
        <v>140.41954667828995</v>
      </c>
      <c r="V188" s="5">
        <v>0.3752344860246335</v>
      </c>
      <c r="W188" s="4" t="s">
        <v>491</v>
      </c>
      <c r="X188" s="4" t="s">
        <v>97</v>
      </c>
    </row>
    <row r="189" spans="1:24">
      <c r="A189" s="4" t="s">
        <v>677</v>
      </c>
      <c r="B189" s="8">
        <v>46277</v>
      </c>
      <c r="C189" s="4" t="s">
        <v>393</v>
      </c>
      <c r="D189" s="4" t="s">
        <v>127</v>
      </c>
      <c r="E189" s="4" t="s">
        <v>47</v>
      </c>
      <c r="F189" s="4" t="s">
        <v>273</v>
      </c>
      <c r="G189" s="4" t="s">
        <v>235</v>
      </c>
      <c r="H189" s="9">
        <v>63</v>
      </c>
      <c r="I189" s="10">
        <v>7.64</v>
      </c>
      <c r="J189" s="10">
        <v>481.32</v>
      </c>
      <c r="K189" s="5">
        <v>0.1774556736254603</v>
      </c>
      <c r="L189" s="10">
        <v>85.412964829406548</v>
      </c>
      <c r="M189" s="10">
        <v>395.90703517059342</v>
      </c>
      <c r="N189" s="10">
        <v>3.81</v>
      </c>
      <c r="O189" s="10">
        <v>240.03</v>
      </c>
      <c r="P189" s="10">
        <v>155.87703517059342</v>
      </c>
      <c r="Q189" s="5">
        <v>0.39372130657750792</v>
      </c>
      <c r="R189" s="5">
        <v>2.3E-2</v>
      </c>
      <c r="S189" s="10">
        <v>9.1058618089236489</v>
      </c>
      <c r="T189" s="10">
        <v>11.3</v>
      </c>
      <c r="U189" s="10">
        <v>135.47117336166974</v>
      </c>
      <c r="V189" s="5">
        <v>0.34217925251895615</v>
      </c>
      <c r="W189" s="4" t="s">
        <v>493</v>
      </c>
      <c r="X189" s="4" t="s">
        <v>97</v>
      </c>
    </row>
    <row r="190" spans="1:24">
      <c r="A190" s="4" t="s">
        <v>678</v>
      </c>
      <c r="B190" s="8">
        <v>46050</v>
      </c>
      <c r="C190" s="4" t="s">
        <v>264</v>
      </c>
      <c r="D190" s="4" t="s">
        <v>120</v>
      </c>
      <c r="E190" s="4" t="s">
        <v>36</v>
      </c>
      <c r="F190" s="4" t="s">
        <v>239</v>
      </c>
      <c r="G190" s="4" t="s">
        <v>257</v>
      </c>
      <c r="H190" s="9">
        <v>6</v>
      </c>
      <c r="I190" s="10">
        <v>8.4499999999999993</v>
      </c>
      <c r="J190" s="10">
        <v>50.699999999999996</v>
      </c>
      <c r="K190" s="5">
        <v>9.3461914790769623E-2</v>
      </c>
      <c r="L190" s="10">
        <v>4.7385190798920194</v>
      </c>
      <c r="M190" s="10">
        <v>45.961480920107974</v>
      </c>
      <c r="N190" s="10">
        <v>4.32</v>
      </c>
      <c r="O190" s="10">
        <v>25.92</v>
      </c>
      <c r="P190" s="10">
        <v>20.041480920107972</v>
      </c>
      <c r="Q190" s="5">
        <v>0.43604950316863922</v>
      </c>
      <c r="R190" s="5">
        <v>1.7999999999999999E-2</v>
      </c>
      <c r="S190" s="10">
        <v>0.82730665656194347</v>
      </c>
      <c r="T190" s="10">
        <v>0</v>
      </c>
      <c r="U190" s="10">
        <v>19.214174263546028</v>
      </c>
      <c r="V190" s="5">
        <v>0.4180495031686392</v>
      </c>
      <c r="W190" s="4" t="s">
        <v>491</v>
      </c>
      <c r="X190" s="4" t="s">
        <v>97</v>
      </c>
    </row>
    <row r="191" spans="1:24">
      <c r="A191" s="4" t="s">
        <v>679</v>
      </c>
      <c r="B191" s="8">
        <v>46219</v>
      </c>
      <c r="C191" s="4" t="s">
        <v>333</v>
      </c>
      <c r="D191" s="4" t="s">
        <v>123</v>
      </c>
      <c r="E191" s="4" t="s">
        <v>43</v>
      </c>
      <c r="F191" s="4" t="s">
        <v>273</v>
      </c>
      <c r="G191" s="4" t="s">
        <v>235</v>
      </c>
      <c r="H191" s="9">
        <v>128</v>
      </c>
      <c r="I191" s="10">
        <v>5.04</v>
      </c>
      <c r="J191" s="10">
        <v>645.12</v>
      </c>
      <c r="K191" s="5">
        <v>9.6710088960688723E-2</v>
      </c>
      <c r="L191" s="10">
        <v>62.389612590319508</v>
      </c>
      <c r="M191" s="10">
        <v>582.73038740968047</v>
      </c>
      <c r="N191" s="10">
        <v>2.37</v>
      </c>
      <c r="O191" s="10">
        <v>303.36</v>
      </c>
      <c r="P191" s="10">
        <v>279.37038740968046</v>
      </c>
      <c r="Q191" s="5">
        <v>0.47941619906166488</v>
      </c>
      <c r="R191" s="5">
        <v>4.4999999999999998E-2</v>
      </c>
      <c r="S191" s="10">
        <v>26.222867433435621</v>
      </c>
      <c r="T191" s="10">
        <v>0</v>
      </c>
      <c r="U191" s="10">
        <v>253.14751997624484</v>
      </c>
      <c r="V191" s="5">
        <v>0.43441619906166484</v>
      </c>
      <c r="W191" s="4" t="s">
        <v>491</v>
      </c>
      <c r="X191" s="4" t="s">
        <v>97</v>
      </c>
    </row>
    <row r="192" spans="1:24">
      <c r="A192" s="4" t="s">
        <v>680</v>
      </c>
      <c r="B192" s="8">
        <v>45978</v>
      </c>
      <c r="C192" s="4" t="s">
        <v>274</v>
      </c>
      <c r="D192" s="4" t="s">
        <v>170</v>
      </c>
      <c r="E192" s="4" t="s">
        <v>39</v>
      </c>
      <c r="F192" s="4" t="s">
        <v>276</v>
      </c>
      <c r="G192" s="4" t="s">
        <v>235</v>
      </c>
      <c r="H192" s="9">
        <v>56</v>
      </c>
      <c r="I192" s="10">
        <v>7.75</v>
      </c>
      <c r="J192" s="10">
        <v>434</v>
      </c>
      <c r="K192" s="5">
        <v>0.12497969352241683</v>
      </c>
      <c r="L192" s="10">
        <v>54.241186988728906</v>
      </c>
      <c r="M192" s="10">
        <v>379.75881301127112</v>
      </c>
      <c r="N192" s="10">
        <v>3.95</v>
      </c>
      <c r="O192" s="10">
        <v>221.20000000000002</v>
      </c>
      <c r="P192" s="10">
        <v>158.5588130112711</v>
      </c>
      <c r="Q192" s="5">
        <v>0.417525038468469</v>
      </c>
      <c r="R192" s="5">
        <v>2.1000000000000001E-2</v>
      </c>
      <c r="S192" s="10">
        <v>7.9749350732366935</v>
      </c>
      <c r="T192" s="10">
        <v>0</v>
      </c>
      <c r="U192" s="10">
        <v>150.58387793803439</v>
      </c>
      <c r="V192" s="5">
        <v>0.39652503846846898</v>
      </c>
      <c r="W192" s="4" t="s">
        <v>491</v>
      </c>
      <c r="X192" s="4" t="s">
        <v>97</v>
      </c>
    </row>
    <row r="193" spans="1:24">
      <c r="A193" s="4" t="s">
        <v>681</v>
      </c>
      <c r="B193" s="8">
        <v>46116</v>
      </c>
      <c r="C193" s="4" t="s">
        <v>377</v>
      </c>
      <c r="D193" s="4" t="s">
        <v>151</v>
      </c>
      <c r="E193" s="4" t="s">
        <v>45</v>
      </c>
      <c r="F193" s="4" t="s">
        <v>242</v>
      </c>
      <c r="G193" s="4" t="s">
        <v>111</v>
      </c>
      <c r="H193" s="9">
        <v>31</v>
      </c>
      <c r="I193" s="10">
        <v>10.210000000000001</v>
      </c>
      <c r="J193" s="10">
        <v>316.51000000000005</v>
      </c>
      <c r="K193" s="5">
        <v>0.14040374592388835</v>
      </c>
      <c r="L193" s="10">
        <v>44.439189622369909</v>
      </c>
      <c r="M193" s="10">
        <v>272.07081037763015</v>
      </c>
      <c r="N193" s="10">
        <v>6.11</v>
      </c>
      <c r="O193" s="10">
        <v>189.41</v>
      </c>
      <c r="P193" s="10">
        <v>82.660810377630156</v>
      </c>
      <c r="Q193" s="5">
        <v>0.30382094375687785</v>
      </c>
      <c r="R193" s="5">
        <v>1.4999999999999999E-2</v>
      </c>
      <c r="S193" s="10">
        <v>4.0810621556644522</v>
      </c>
      <c r="T193" s="10">
        <v>0</v>
      </c>
      <c r="U193" s="10">
        <v>78.579748221965701</v>
      </c>
      <c r="V193" s="5">
        <v>0.28882094375687789</v>
      </c>
      <c r="W193" s="4" t="s">
        <v>491</v>
      </c>
      <c r="X193" s="4" t="s">
        <v>97</v>
      </c>
    </row>
    <row r="194" spans="1:24">
      <c r="A194" s="4" t="s">
        <v>682</v>
      </c>
      <c r="B194" s="8">
        <v>45873</v>
      </c>
      <c r="C194" s="4" t="s">
        <v>315</v>
      </c>
      <c r="D194" s="4" t="s">
        <v>183</v>
      </c>
      <c r="E194" s="4" t="s">
        <v>41</v>
      </c>
      <c r="F194" s="4" t="s">
        <v>239</v>
      </c>
      <c r="G194" s="4" t="s">
        <v>111</v>
      </c>
      <c r="H194" s="9">
        <v>38</v>
      </c>
      <c r="I194" s="10">
        <v>8.64</v>
      </c>
      <c r="J194" s="10">
        <v>328.32000000000005</v>
      </c>
      <c r="K194" s="5">
        <v>0.12540484916009118</v>
      </c>
      <c r="L194" s="10">
        <v>41.172920076241141</v>
      </c>
      <c r="M194" s="10">
        <v>287.14707992375889</v>
      </c>
      <c r="N194" s="10">
        <v>4.2699999999999996</v>
      </c>
      <c r="O194" s="10">
        <v>162.26</v>
      </c>
      <c r="P194" s="10">
        <v>124.8870799237589</v>
      </c>
      <c r="Q194" s="5">
        <v>0.4349237330113821</v>
      </c>
      <c r="R194" s="5">
        <v>2.5999999999999999E-2</v>
      </c>
      <c r="S194" s="10">
        <v>7.4658240780177305</v>
      </c>
      <c r="T194" s="10">
        <v>0</v>
      </c>
      <c r="U194" s="10">
        <v>117.42125584574117</v>
      </c>
      <c r="V194" s="5">
        <v>0.40892373301138207</v>
      </c>
      <c r="W194" s="4" t="s">
        <v>491</v>
      </c>
      <c r="X194" s="4" t="s">
        <v>97</v>
      </c>
    </row>
    <row r="195" spans="1:24">
      <c r="A195" s="4" t="s">
        <v>683</v>
      </c>
      <c r="B195" s="8">
        <v>45846</v>
      </c>
      <c r="C195" s="4" t="s">
        <v>309</v>
      </c>
      <c r="D195" s="4" t="s">
        <v>138</v>
      </c>
      <c r="E195" s="4" t="s">
        <v>41</v>
      </c>
      <c r="F195" s="4" t="s">
        <v>239</v>
      </c>
      <c r="G195" s="4" t="s">
        <v>111</v>
      </c>
      <c r="H195" s="9">
        <v>34</v>
      </c>
      <c r="I195" s="10">
        <v>8.16</v>
      </c>
      <c r="J195" s="10">
        <v>277.44</v>
      </c>
      <c r="K195" s="5">
        <v>0.15885542441949863</v>
      </c>
      <c r="L195" s="10">
        <v>44.072848950945698</v>
      </c>
      <c r="M195" s="10">
        <v>233.36715104905431</v>
      </c>
      <c r="N195" s="10">
        <v>3.99</v>
      </c>
      <c r="O195" s="10">
        <v>135.66</v>
      </c>
      <c r="P195" s="10">
        <v>97.707151049054318</v>
      </c>
      <c r="Q195" s="5">
        <v>0.4186842518744896</v>
      </c>
      <c r="R195" s="5">
        <v>2.5999999999999999E-2</v>
      </c>
      <c r="S195" s="10">
        <v>6.067545927275412</v>
      </c>
      <c r="T195" s="10">
        <v>0</v>
      </c>
      <c r="U195" s="10">
        <v>91.639605121778899</v>
      </c>
      <c r="V195" s="5">
        <v>0.39268425187448958</v>
      </c>
      <c r="W195" s="4" t="s">
        <v>491</v>
      </c>
      <c r="X195" s="4" t="s">
        <v>97</v>
      </c>
    </row>
    <row r="196" spans="1:24">
      <c r="A196" s="4" t="s">
        <v>684</v>
      </c>
      <c r="B196" s="8">
        <v>45949</v>
      </c>
      <c r="C196" s="4" t="s">
        <v>295</v>
      </c>
      <c r="D196" s="4" t="s">
        <v>179</v>
      </c>
      <c r="E196" s="4" t="s">
        <v>39</v>
      </c>
      <c r="F196" s="4" t="s">
        <v>270</v>
      </c>
      <c r="G196" s="4" t="s">
        <v>257</v>
      </c>
      <c r="H196" s="9">
        <v>11</v>
      </c>
      <c r="I196" s="10">
        <v>17.62</v>
      </c>
      <c r="J196" s="10">
        <v>193.82000000000002</v>
      </c>
      <c r="K196" s="5">
        <v>0.12172015483602541</v>
      </c>
      <c r="L196" s="10">
        <v>23.591800410318449</v>
      </c>
      <c r="M196" s="10">
        <v>170.22819958968157</v>
      </c>
      <c r="N196" s="10">
        <v>8.5299999999999994</v>
      </c>
      <c r="O196" s="10">
        <v>93.83</v>
      </c>
      <c r="P196" s="10">
        <v>76.398199589681568</v>
      </c>
      <c r="Q196" s="5">
        <v>0.44879872884652461</v>
      </c>
      <c r="R196" s="5">
        <v>2.1000000000000001E-2</v>
      </c>
      <c r="S196" s="10">
        <v>3.5747921913833132</v>
      </c>
      <c r="T196" s="10">
        <v>0</v>
      </c>
      <c r="U196" s="10">
        <v>72.823407398298258</v>
      </c>
      <c r="V196" s="5">
        <v>0.42779872884652465</v>
      </c>
      <c r="W196" s="4" t="s">
        <v>491</v>
      </c>
      <c r="X196" s="4" t="s">
        <v>97</v>
      </c>
    </row>
    <row r="197" spans="1:24">
      <c r="A197" s="4" t="s">
        <v>685</v>
      </c>
      <c r="B197" s="8">
        <v>45776</v>
      </c>
      <c r="C197" s="4" t="s">
        <v>297</v>
      </c>
      <c r="D197" s="4" t="s">
        <v>162</v>
      </c>
      <c r="E197" s="4" t="s">
        <v>39</v>
      </c>
      <c r="F197" s="4" t="s">
        <v>273</v>
      </c>
      <c r="G197" s="4" t="s">
        <v>257</v>
      </c>
      <c r="H197" s="9">
        <v>17</v>
      </c>
      <c r="I197" s="10">
        <v>7.03</v>
      </c>
      <c r="J197" s="10">
        <v>119.51</v>
      </c>
      <c r="K197" s="5">
        <v>8.5954610464915954E-2</v>
      </c>
      <c r="L197" s="10">
        <v>10.272435496662107</v>
      </c>
      <c r="M197" s="10">
        <v>109.23756450333789</v>
      </c>
      <c r="N197" s="10">
        <v>3.52</v>
      </c>
      <c r="O197" s="10">
        <v>59.84</v>
      </c>
      <c r="P197" s="10">
        <v>49.39756450333789</v>
      </c>
      <c r="Q197" s="5">
        <v>0.45220309266258391</v>
      </c>
      <c r="R197" s="5">
        <v>2.1000000000000001E-2</v>
      </c>
      <c r="S197" s="10">
        <v>2.2939888545700957</v>
      </c>
      <c r="T197" s="10">
        <v>0</v>
      </c>
      <c r="U197" s="10">
        <v>47.103575648767794</v>
      </c>
      <c r="V197" s="5">
        <v>0.43120309266258389</v>
      </c>
      <c r="W197" s="4" t="s">
        <v>491</v>
      </c>
      <c r="X197" s="4" t="s">
        <v>97</v>
      </c>
    </row>
    <row r="198" spans="1:24">
      <c r="A198" s="4" t="s">
        <v>686</v>
      </c>
      <c r="B198" s="8">
        <v>45880</v>
      </c>
      <c r="C198" s="4" t="s">
        <v>337</v>
      </c>
      <c r="D198" s="4" t="s">
        <v>106</v>
      </c>
      <c r="E198" s="4" t="s">
        <v>43</v>
      </c>
      <c r="F198" s="4" t="s">
        <v>270</v>
      </c>
      <c r="G198" s="4" t="s">
        <v>111</v>
      </c>
      <c r="H198" s="9">
        <v>40</v>
      </c>
      <c r="I198" s="10">
        <v>10.5</v>
      </c>
      <c r="J198" s="10">
        <v>420</v>
      </c>
      <c r="K198" s="5">
        <v>5.9254381176298609E-2</v>
      </c>
      <c r="L198" s="10">
        <v>24.886840094045414</v>
      </c>
      <c r="M198" s="10">
        <v>395.1131599059546</v>
      </c>
      <c r="N198" s="10">
        <v>5.62</v>
      </c>
      <c r="O198" s="10">
        <v>224.8</v>
      </c>
      <c r="P198" s="10">
        <v>170.31315990595459</v>
      </c>
      <c r="Q198" s="5">
        <v>0.43104906945264182</v>
      </c>
      <c r="R198" s="5">
        <v>4.4999999999999998E-2</v>
      </c>
      <c r="S198" s="10">
        <v>17.780092195767956</v>
      </c>
      <c r="T198" s="10">
        <v>0</v>
      </c>
      <c r="U198" s="10">
        <v>152.53306771018663</v>
      </c>
      <c r="V198" s="5">
        <v>0.38604906945264178</v>
      </c>
      <c r="W198" s="4" t="s">
        <v>491</v>
      </c>
      <c r="X198" s="4" t="s">
        <v>97</v>
      </c>
    </row>
    <row r="199" spans="1:24">
      <c r="A199" s="4" t="s">
        <v>687</v>
      </c>
      <c r="B199" s="8">
        <v>46167</v>
      </c>
      <c r="C199" s="4" t="s">
        <v>315</v>
      </c>
      <c r="D199" s="4" t="s">
        <v>144</v>
      </c>
      <c r="E199" s="4" t="s">
        <v>41</v>
      </c>
      <c r="F199" s="4" t="s">
        <v>239</v>
      </c>
      <c r="G199" s="4" t="s">
        <v>111</v>
      </c>
      <c r="H199" s="9">
        <v>2</v>
      </c>
      <c r="I199" s="10">
        <v>14.83</v>
      </c>
      <c r="J199" s="10">
        <v>29.66</v>
      </c>
      <c r="K199" s="5">
        <v>0.15497583889552535</v>
      </c>
      <c r="L199" s="10">
        <v>4.596583381641282</v>
      </c>
      <c r="M199" s="10">
        <v>25.063416618358719</v>
      </c>
      <c r="N199" s="10">
        <v>8.4499999999999993</v>
      </c>
      <c r="O199" s="10">
        <v>16.899999999999999</v>
      </c>
      <c r="P199" s="10">
        <v>8.1634166183587205</v>
      </c>
      <c r="Q199" s="5">
        <v>0.3257104465310246</v>
      </c>
      <c r="R199" s="5">
        <v>2.5999999999999999E-2</v>
      </c>
      <c r="S199" s="10">
        <v>0.65164883207732671</v>
      </c>
      <c r="T199" s="10">
        <v>0</v>
      </c>
      <c r="U199" s="10">
        <v>7.5117677862813936</v>
      </c>
      <c r="V199" s="5">
        <v>0.29971044653102458</v>
      </c>
      <c r="W199" s="4" t="s">
        <v>491</v>
      </c>
      <c r="X199" s="4" t="s">
        <v>97</v>
      </c>
    </row>
    <row r="200" spans="1:24">
      <c r="A200" s="4" t="s">
        <v>688</v>
      </c>
      <c r="B200" s="8">
        <v>46097</v>
      </c>
      <c r="C200" s="4" t="s">
        <v>293</v>
      </c>
      <c r="D200" s="4" t="s">
        <v>113</v>
      </c>
      <c r="E200" s="4" t="s">
        <v>39</v>
      </c>
      <c r="F200" s="4" t="s">
        <v>276</v>
      </c>
      <c r="G200" s="4" t="s">
        <v>257</v>
      </c>
      <c r="H200" s="9">
        <v>4</v>
      </c>
      <c r="I200" s="10">
        <v>17</v>
      </c>
      <c r="J200" s="10">
        <v>68</v>
      </c>
      <c r="K200" s="5">
        <v>8.5478425001981689E-2</v>
      </c>
      <c r="L200" s="10">
        <v>5.8125329001347552</v>
      </c>
      <c r="M200" s="10">
        <v>62.187467099865245</v>
      </c>
      <c r="N200" s="10">
        <v>9.09</v>
      </c>
      <c r="O200" s="10">
        <v>36.36</v>
      </c>
      <c r="P200" s="10">
        <v>25.827467099865245</v>
      </c>
      <c r="Q200" s="5">
        <v>0.41531627358917167</v>
      </c>
      <c r="R200" s="5">
        <v>2.1000000000000001E-2</v>
      </c>
      <c r="S200" s="10">
        <v>1.3059368090971701</v>
      </c>
      <c r="T200" s="10">
        <v>0</v>
      </c>
      <c r="U200" s="10">
        <v>24.521530290768077</v>
      </c>
      <c r="V200" s="5">
        <v>0.39431627358917171</v>
      </c>
      <c r="W200" s="4" t="s">
        <v>491</v>
      </c>
      <c r="X200" s="4" t="s">
        <v>97</v>
      </c>
    </row>
    <row r="201" spans="1:24">
      <c r="A201" s="4" t="s">
        <v>689</v>
      </c>
      <c r="B201" s="8">
        <v>45751</v>
      </c>
      <c r="C201" s="4" t="s">
        <v>237</v>
      </c>
      <c r="D201" s="4" t="s">
        <v>135</v>
      </c>
      <c r="E201" s="4" t="s">
        <v>36</v>
      </c>
      <c r="F201" s="4" t="s">
        <v>239</v>
      </c>
      <c r="G201" s="4" t="s">
        <v>235</v>
      </c>
      <c r="H201" s="9">
        <v>32</v>
      </c>
      <c r="I201" s="10">
        <v>10.050000000000001</v>
      </c>
      <c r="J201" s="10">
        <v>321.60000000000002</v>
      </c>
      <c r="K201" s="5">
        <v>0.15877668355621477</v>
      </c>
      <c r="L201" s="10">
        <v>51.062581431678673</v>
      </c>
      <c r="M201" s="10">
        <v>270.53741856832136</v>
      </c>
      <c r="N201" s="10">
        <v>4.58</v>
      </c>
      <c r="O201" s="10">
        <v>146.56</v>
      </c>
      <c r="P201" s="10">
        <v>123.97741856832135</v>
      </c>
      <c r="Q201" s="5">
        <v>0.45826347876167145</v>
      </c>
      <c r="R201" s="5">
        <v>1.7999999999999999E-2</v>
      </c>
      <c r="S201" s="10">
        <v>4.8696735342297837</v>
      </c>
      <c r="T201" s="10">
        <v>0</v>
      </c>
      <c r="U201" s="10">
        <v>119.10774503409156</v>
      </c>
      <c r="V201" s="5">
        <v>0.44026347876167143</v>
      </c>
      <c r="W201" s="4" t="s">
        <v>491</v>
      </c>
      <c r="X201" s="4" t="s">
        <v>97</v>
      </c>
    </row>
    <row r="202" spans="1:24">
      <c r="A202" s="4" t="s">
        <v>690</v>
      </c>
      <c r="B202" s="8">
        <v>45917</v>
      </c>
      <c r="C202" s="4" t="s">
        <v>289</v>
      </c>
      <c r="D202" s="4" t="s">
        <v>106</v>
      </c>
      <c r="E202" s="4" t="s">
        <v>39</v>
      </c>
      <c r="F202" s="4" t="s">
        <v>270</v>
      </c>
      <c r="G202" s="4" t="s">
        <v>257</v>
      </c>
      <c r="H202" s="9">
        <v>8</v>
      </c>
      <c r="I202" s="10">
        <v>10.54</v>
      </c>
      <c r="J202" s="10">
        <v>84.32</v>
      </c>
      <c r="K202" s="5">
        <v>0.14486004598302316</v>
      </c>
      <c r="L202" s="10">
        <v>12.214599077288511</v>
      </c>
      <c r="M202" s="10">
        <v>72.105400922711482</v>
      </c>
      <c r="N202" s="10">
        <v>5.49</v>
      </c>
      <c r="O202" s="10">
        <v>43.92</v>
      </c>
      <c r="P202" s="10">
        <v>28.18540092271148</v>
      </c>
      <c r="Q202" s="5">
        <v>0.39089167471550318</v>
      </c>
      <c r="R202" s="5">
        <v>2.1000000000000001E-2</v>
      </c>
      <c r="S202" s="10">
        <v>1.5142134193769412</v>
      </c>
      <c r="T202" s="10">
        <v>0.77</v>
      </c>
      <c r="U202" s="10">
        <v>25.90118750333454</v>
      </c>
      <c r="V202" s="5">
        <v>0.35921286300172672</v>
      </c>
      <c r="W202" s="4" t="s">
        <v>493</v>
      </c>
      <c r="X202" s="4" t="s">
        <v>97</v>
      </c>
    </row>
    <row r="203" spans="1:24">
      <c r="A203" s="4" t="s">
        <v>691</v>
      </c>
      <c r="B203" s="8">
        <v>45817</v>
      </c>
      <c r="C203" s="4" t="s">
        <v>255</v>
      </c>
      <c r="D203" s="4" t="s">
        <v>151</v>
      </c>
      <c r="E203" s="4" t="s">
        <v>36</v>
      </c>
      <c r="F203" s="4" t="s">
        <v>234</v>
      </c>
      <c r="G203" s="4" t="s">
        <v>257</v>
      </c>
      <c r="H203" s="9">
        <v>15</v>
      </c>
      <c r="I203" s="10">
        <v>10.08</v>
      </c>
      <c r="J203" s="10">
        <v>151.19999999999999</v>
      </c>
      <c r="K203" s="5">
        <v>0.14440428437865149</v>
      </c>
      <c r="L203" s="10">
        <v>21.833927798052105</v>
      </c>
      <c r="M203" s="10">
        <v>129.36607220194787</v>
      </c>
      <c r="N203" s="10">
        <v>5.87</v>
      </c>
      <c r="O203" s="10">
        <v>88.05</v>
      </c>
      <c r="P203" s="10">
        <v>41.316072201947875</v>
      </c>
      <c r="Q203" s="5">
        <v>0.31937332175820499</v>
      </c>
      <c r="R203" s="5">
        <v>1.7999999999999999E-2</v>
      </c>
      <c r="S203" s="10">
        <v>2.3285892996350617</v>
      </c>
      <c r="T203" s="10">
        <v>2.96</v>
      </c>
      <c r="U203" s="10">
        <v>36.027482902312812</v>
      </c>
      <c r="V203" s="5">
        <v>0.27849251576620371</v>
      </c>
      <c r="W203" s="4" t="s">
        <v>493</v>
      </c>
      <c r="X203" s="4" t="s">
        <v>97</v>
      </c>
    </row>
    <row r="204" spans="1:24">
      <c r="A204" s="4" t="s">
        <v>692</v>
      </c>
      <c r="B204" s="8">
        <v>45810</v>
      </c>
      <c r="C204" s="4" t="s">
        <v>341</v>
      </c>
      <c r="D204" s="4" t="s">
        <v>183</v>
      </c>
      <c r="E204" s="4" t="s">
        <v>43</v>
      </c>
      <c r="F204" s="4" t="s">
        <v>276</v>
      </c>
      <c r="G204" s="4" t="s">
        <v>111</v>
      </c>
      <c r="H204" s="9">
        <v>23</v>
      </c>
      <c r="I204" s="10">
        <v>8.61</v>
      </c>
      <c r="J204" s="10">
        <v>198.02999999999997</v>
      </c>
      <c r="K204" s="5">
        <v>8.3690734967722238E-2</v>
      </c>
      <c r="L204" s="10">
        <v>16.573276245658032</v>
      </c>
      <c r="M204" s="10">
        <v>181.45672375434194</v>
      </c>
      <c r="N204" s="10">
        <v>4.25</v>
      </c>
      <c r="O204" s="10">
        <v>97.75</v>
      </c>
      <c r="P204" s="10">
        <v>83.706723754341937</v>
      </c>
      <c r="Q204" s="5">
        <v>0.46130406205098795</v>
      </c>
      <c r="R204" s="5">
        <v>4.4999999999999998E-2</v>
      </c>
      <c r="S204" s="10">
        <v>8.1655525689453867</v>
      </c>
      <c r="T204" s="10">
        <v>0</v>
      </c>
      <c r="U204" s="10">
        <v>75.54117118539655</v>
      </c>
      <c r="V204" s="5">
        <v>0.41630406205098797</v>
      </c>
      <c r="W204" s="4" t="s">
        <v>491</v>
      </c>
      <c r="X204" s="4" t="s">
        <v>97</v>
      </c>
    </row>
    <row r="205" spans="1:24">
      <c r="A205" s="4" t="s">
        <v>693</v>
      </c>
      <c r="B205" s="8">
        <v>46251</v>
      </c>
      <c r="C205" s="4" t="s">
        <v>249</v>
      </c>
      <c r="D205" s="4" t="s">
        <v>195</v>
      </c>
      <c r="E205" s="4" t="s">
        <v>36</v>
      </c>
      <c r="F205" s="4" t="s">
        <v>234</v>
      </c>
      <c r="G205" s="4" t="s">
        <v>111</v>
      </c>
      <c r="H205" s="9">
        <v>10</v>
      </c>
      <c r="I205" s="10">
        <v>9.08</v>
      </c>
      <c r="J205" s="10">
        <v>90.8</v>
      </c>
      <c r="K205" s="5">
        <v>0.12017487913330287</v>
      </c>
      <c r="L205" s="10">
        <v>10.9118790253039</v>
      </c>
      <c r="M205" s="10">
        <v>79.888120974696093</v>
      </c>
      <c r="N205" s="10">
        <v>4.21</v>
      </c>
      <c r="O205" s="10">
        <v>42.1</v>
      </c>
      <c r="P205" s="10">
        <v>37.788120974696092</v>
      </c>
      <c r="Q205" s="5">
        <v>0.47301301512230048</v>
      </c>
      <c r="R205" s="5">
        <v>1.7999999999999999E-2</v>
      </c>
      <c r="S205" s="10">
        <v>1.4379861775445295</v>
      </c>
      <c r="T205" s="10">
        <v>0</v>
      </c>
      <c r="U205" s="10">
        <v>36.350134797151561</v>
      </c>
      <c r="V205" s="5">
        <v>0.45501301512230047</v>
      </c>
      <c r="W205" s="4" t="s">
        <v>491</v>
      </c>
      <c r="X205" s="4" t="s">
        <v>97</v>
      </c>
    </row>
    <row r="206" spans="1:24">
      <c r="A206" s="4" t="s">
        <v>694</v>
      </c>
      <c r="B206" s="8">
        <v>45969</v>
      </c>
      <c r="C206" s="4" t="s">
        <v>277</v>
      </c>
      <c r="D206" s="4" t="s">
        <v>151</v>
      </c>
      <c r="E206" s="4" t="s">
        <v>39</v>
      </c>
      <c r="F206" s="4" t="s">
        <v>270</v>
      </c>
      <c r="G206" s="4" t="s">
        <v>111</v>
      </c>
      <c r="H206" s="9">
        <v>68</v>
      </c>
      <c r="I206" s="10">
        <v>10.07</v>
      </c>
      <c r="J206" s="10">
        <v>684.76</v>
      </c>
      <c r="K206" s="5">
        <v>8.3804107079534312E-2</v>
      </c>
      <c r="L206" s="10">
        <v>57.385700363781915</v>
      </c>
      <c r="M206" s="10">
        <v>627.3742996362181</v>
      </c>
      <c r="N206" s="10">
        <v>5.76</v>
      </c>
      <c r="O206" s="10">
        <v>391.68</v>
      </c>
      <c r="P206" s="10">
        <v>235.69429963621809</v>
      </c>
      <c r="Q206" s="5">
        <v>0.37568370233349535</v>
      </c>
      <c r="R206" s="5">
        <v>2.1000000000000001E-2</v>
      </c>
      <c r="S206" s="10">
        <v>13.174860292360581</v>
      </c>
      <c r="T206" s="10">
        <v>0</v>
      </c>
      <c r="U206" s="10">
        <v>222.5194393438575</v>
      </c>
      <c r="V206" s="5">
        <v>0.35468370233349533</v>
      </c>
      <c r="W206" s="4" t="s">
        <v>491</v>
      </c>
      <c r="X206" s="4" t="s">
        <v>97</v>
      </c>
    </row>
    <row r="207" spans="1:24">
      <c r="A207" s="4" t="s">
        <v>695</v>
      </c>
      <c r="B207" s="8">
        <v>45742</v>
      </c>
      <c r="C207" s="4" t="s">
        <v>393</v>
      </c>
      <c r="D207" s="4" t="s">
        <v>154</v>
      </c>
      <c r="E207" s="4" t="s">
        <v>47</v>
      </c>
      <c r="F207" s="4" t="s">
        <v>273</v>
      </c>
      <c r="G207" s="4" t="s">
        <v>235</v>
      </c>
      <c r="H207" s="9">
        <v>28</v>
      </c>
      <c r="I207" s="10">
        <v>15.34</v>
      </c>
      <c r="J207" s="10">
        <v>429.52</v>
      </c>
      <c r="K207" s="5">
        <v>0.12988129805565699</v>
      </c>
      <c r="L207" s="10">
        <v>55.786615140865784</v>
      </c>
      <c r="M207" s="10">
        <v>373.73338485913422</v>
      </c>
      <c r="N207" s="10">
        <v>8.4</v>
      </c>
      <c r="O207" s="10">
        <v>235.20000000000002</v>
      </c>
      <c r="P207" s="10">
        <v>138.5333848591342</v>
      </c>
      <c r="Q207" s="5">
        <v>0.37067436432351242</v>
      </c>
      <c r="R207" s="5">
        <v>2.3E-2</v>
      </c>
      <c r="S207" s="10">
        <v>8.5958678517600866</v>
      </c>
      <c r="T207" s="10">
        <v>6.28</v>
      </c>
      <c r="U207" s="10">
        <v>123.65751700737411</v>
      </c>
      <c r="V207" s="5">
        <v>0.33087094173827286</v>
      </c>
      <c r="W207" s="4" t="s">
        <v>493</v>
      </c>
      <c r="X207" s="4" t="s">
        <v>97</v>
      </c>
    </row>
    <row r="208" spans="1:24">
      <c r="A208" s="4" t="s">
        <v>696</v>
      </c>
      <c r="B208" s="8">
        <v>45843</v>
      </c>
      <c r="C208" s="4" t="s">
        <v>403</v>
      </c>
      <c r="D208" s="4" t="s">
        <v>214</v>
      </c>
      <c r="E208" s="4" t="s">
        <v>47</v>
      </c>
      <c r="F208" s="4" t="s">
        <v>270</v>
      </c>
      <c r="G208" s="4" t="s">
        <v>111</v>
      </c>
      <c r="H208" s="9">
        <v>40</v>
      </c>
      <c r="I208" s="10">
        <v>5.69</v>
      </c>
      <c r="J208" s="10">
        <v>227.60000000000002</v>
      </c>
      <c r="K208" s="5">
        <v>0.11094170336914071</v>
      </c>
      <c r="L208" s="10">
        <v>25.250331686816427</v>
      </c>
      <c r="M208" s="10">
        <v>202.3496683131836</v>
      </c>
      <c r="N208" s="10">
        <v>2.88</v>
      </c>
      <c r="O208" s="10">
        <v>115.19999999999999</v>
      </c>
      <c r="P208" s="10">
        <v>87.149668313183611</v>
      </c>
      <c r="Q208" s="5">
        <v>0.43068846635468189</v>
      </c>
      <c r="R208" s="5">
        <v>2.3E-2</v>
      </c>
      <c r="S208" s="10">
        <v>4.6540423712032224</v>
      </c>
      <c r="T208" s="10">
        <v>0</v>
      </c>
      <c r="U208" s="10">
        <v>82.495625941980393</v>
      </c>
      <c r="V208" s="5">
        <v>0.40768846635468187</v>
      </c>
      <c r="W208" s="4" t="s">
        <v>491</v>
      </c>
      <c r="X208" s="4" t="s">
        <v>97</v>
      </c>
    </row>
    <row r="209" spans="1:24">
      <c r="A209" s="4" t="s">
        <v>697</v>
      </c>
      <c r="B209" s="8">
        <v>45839</v>
      </c>
      <c r="C209" s="4" t="s">
        <v>251</v>
      </c>
      <c r="D209" s="4" t="s">
        <v>151</v>
      </c>
      <c r="E209" s="4" t="s">
        <v>36</v>
      </c>
      <c r="F209" s="4" t="s">
        <v>239</v>
      </c>
      <c r="G209" s="4" t="s">
        <v>111</v>
      </c>
      <c r="H209" s="9">
        <v>16</v>
      </c>
      <c r="I209" s="10">
        <v>10.02</v>
      </c>
      <c r="J209" s="10">
        <v>160.32</v>
      </c>
      <c r="K209" s="5">
        <v>0.10283881856274481</v>
      </c>
      <c r="L209" s="10">
        <v>16.487119391979245</v>
      </c>
      <c r="M209" s="10">
        <v>143.83288060802076</v>
      </c>
      <c r="N209" s="10">
        <v>5.81</v>
      </c>
      <c r="O209" s="10">
        <v>92.96</v>
      </c>
      <c r="P209" s="10">
        <v>50.872880608020765</v>
      </c>
      <c r="Q209" s="5">
        <v>0.35369437358806444</v>
      </c>
      <c r="R209" s="5">
        <v>1.7999999999999999E-2</v>
      </c>
      <c r="S209" s="10">
        <v>2.5889918509443737</v>
      </c>
      <c r="T209" s="10">
        <v>0</v>
      </c>
      <c r="U209" s="10">
        <v>48.28388875707639</v>
      </c>
      <c r="V209" s="5">
        <v>0.33569437358806442</v>
      </c>
      <c r="W209" s="4" t="s">
        <v>491</v>
      </c>
      <c r="X209" s="4" t="s">
        <v>97</v>
      </c>
    </row>
    <row r="210" spans="1:24">
      <c r="A210" s="4" t="s">
        <v>698</v>
      </c>
      <c r="B210" s="8">
        <v>46215</v>
      </c>
      <c r="C210" s="4" t="s">
        <v>397</v>
      </c>
      <c r="D210" s="4" t="s">
        <v>204</v>
      </c>
      <c r="E210" s="4" t="s">
        <v>47</v>
      </c>
      <c r="F210" s="4" t="s">
        <v>270</v>
      </c>
      <c r="G210" s="4" t="s">
        <v>111</v>
      </c>
      <c r="H210" s="9">
        <v>79</v>
      </c>
      <c r="I210" s="10">
        <v>15.18</v>
      </c>
      <c r="J210" s="10">
        <v>1199.22</v>
      </c>
      <c r="K210" s="5">
        <v>9.7718289067720121E-2</v>
      </c>
      <c r="L210" s="10">
        <v>117.18572661579132</v>
      </c>
      <c r="M210" s="10">
        <v>1082.0342733842087</v>
      </c>
      <c r="N210" s="10">
        <v>9.41</v>
      </c>
      <c r="O210" s="10">
        <v>743.39</v>
      </c>
      <c r="P210" s="10">
        <v>338.64427338420876</v>
      </c>
      <c r="Q210" s="5">
        <v>0.3129700063243403</v>
      </c>
      <c r="R210" s="5">
        <v>2.3E-2</v>
      </c>
      <c r="S210" s="10">
        <v>24.886788287836801</v>
      </c>
      <c r="T210" s="10">
        <v>0</v>
      </c>
      <c r="U210" s="10">
        <v>313.75748509637197</v>
      </c>
      <c r="V210" s="5">
        <v>0.28997000632434028</v>
      </c>
      <c r="W210" s="4" t="s">
        <v>491</v>
      </c>
      <c r="X210" s="4" t="s">
        <v>97</v>
      </c>
    </row>
    <row r="211" spans="1:24">
      <c r="A211" s="4" t="s">
        <v>699</v>
      </c>
      <c r="B211" s="8">
        <v>45791</v>
      </c>
      <c r="C211" s="4" t="s">
        <v>245</v>
      </c>
      <c r="D211" s="4" t="s">
        <v>176</v>
      </c>
      <c r="E211" s="4" t="s">
        <v>36</v>
      </c>
      <c r="F211" s="4" t="s">
        <v>239</v>
      </c>
      <c r="G211" s="4" t="s">
        <v>111</v>
      </c>
      <c r="H211" s="9">
        <v>8</v>
      </c>
      <c r="I211" s="10">
        <v>11.44</v>
      </c>
      <c r="J211" s="10">
        <v>91.52</v>
      </c>
      <c r="K211" s="5">
        <v>0.13676969145051845</v>
      </c>
      <c r="L211" s="10">
        <v>12.517162161551449</v>
      </c>
      <c r="M211" s="10">
        <v>79.002837838448542</v>
      </c>
      <c r="N211" s="10">
        <v>5.53</v>
      </c>
      <c r="O211" s="10">
        <v>44.24</v>
      </c>
      <c r="P211" s="10">
        <v>34.76283783844854</v>
      </c>
      <c r="Q211" s="5">
        <v>0.44002011560058679</v>
      </c>
      <c r="R211" s="5">
        <v>1.7999999999999999E-2</v>
      </c>
      <c r="S211" s="10">
        <v>1.4220510810920737</v>
      </c>
      <c r="T211" s="10">
        <v>0</v>
      </c>
      <c r="U211" s="10">
        <v>33.340786757356469</v>
      </c>
      <c r="V211" s="5">
        <v>0.42202011560058683</v>
      </c>
      <c r="W211" s="4" t="s">
        <v>491</v>
      </c>
      <c r="X211" s="4" t="s">
        <v>97</v>
      </c>
    </row>
    <row r="212" spans="1:24">
      <c r="A212" s="4" t="s">
        <v>700</v>
      </c>
      <c r="B212" s="8">
        <v>46114</v>
      </c>
      <c r="C212" s="4" t="s">
        <v>389</v>
      </c>
      <c r="D212" s="4" t="s">
        <v>210</v>
      </c>
      <c r="E212" s="4" t="s">
        <v>45</v>
      </c>
      <c r="F212" s="4" t="s">
        <v>242</v>
      </c>
      <c r="G212" s="4" t="s">
        <v>257</v>
      </c>
      <c r="H212" s="9">
        <v>7</v>
      </c>
      <c r="I212" s="10">
        <v>4.5</v>
      </c>
      <c r="J212" s="10">
        <v>31.5</v>
      </c>
      <c r="K212" s="5">
        <v>0.14514092462300221</v>
      </c>
      <c r="L212" s="10">
        <v>4.5719391256245698</v>
      </c>
      <c r="M212" s="10">
        <v>26.928060874375429</v>
      </c>
      <c r="N212" s="10">
        <v>2.41</v>
      </c>
      <c r="O212" s="10">
        <v>16.87</v>
      </c>
      <c r="P212" s="10">
        <v>10.058060874375428</v>
      </c>
      <c r="Q212" s="5">
        <v>0.37351597358971417</v>
      </c>
      <c r="R212" s="5">
        <v>1.4999999999999999E-2</v>
      </c>
      <c r="S212" s="10">
        <v>0.40392091311563144</v>
      </c>
      <c r="T212" s="10">
        <v>0</v>
      </c>
      <c r="U212" s="10">
        <v>9.654139961259796</v>
      </c>
      <c r="V212" s="5">
        <v>0.35851597358971415</v>
      </c>
      <c r="W212" s="4" t="s">
        <v>491</v>
      </c>
      <c r="X212" s="4" t="s">
        <v>97</v>
      </c>
    </row>
    <row r="213" spans="1:24">
      <c r="A213" s="4" t="s">
        <v>701</v>
      </c>
      <c r="B213" s="8">
        <v>45869</v>
      </c>
      <c r="C213" s="4" t="s">
        <v>253</v>
      </c>
      <c r="D213" s="4" t="s">
        <v>123</v>
      </c>
      <c r="E213" s="4" t="s">
        <v>36</v>
      </c>
      <c r="F213" s="4" t="s">
        <v>242</v>
      </c>
      <c r="G213" s="4" t="s">
        <v>111</v>
      </c>
      <c r="H213" s="9">
        <v>56</v>
      </c>
      <c r="I213" s="10">
        <v>4.75</v>
      </c>
      <c r="J213" s="10">
        <v>266</v>
      </c>
      <c r="K213" s="5">
        <v>0.12564751811388636</v>
      </c>
      <c r="L213" s="10">
        <v>33.422239818293768</v>
      </c>
      <c r="M213" s="10">
        <v>232.57776018170622</v>
      </c>
      <c r="N213" s="10">
        <v>2.33</v>
      </c>
      <c r="O213" s="10">
        <v>130.48000000000002</v>
      </c>
      <c r="P213" s="10">
        <v>102.09776018170621</v>
      </c>
      <c r="Q213" s="5">
        <v>0.43898333229256403</v>
      </c>
      <c r="R213" s="5">
        <v>1.7999999999999999E-2</v>
      </c>
      <c r="S213" s="10">
        <v>4.1863996832707118</v>
      </c>
      <c r="T213" s="10">
        <v>0</v>
      </c>
      <c r="U213" s="10">
        <v>97.911360498435499</v>
      </c>
      <c r="V213" s="5">
        <v>0.42098333229256402</v>
      </c>
      <c r="W213" s="4" t="s">
        <v>491</v>
      </c>
      <c r="X213" s="4" t="s">
        <v>97</v>
      </c>
    </row>
    <row r="214" spans="1:24">
      <c r="A214" s="4" t="s">
        <v>702</v>
      </c>
      <c r="B214" s="8">
        <v>46008</v>
      </c>
      <c r="C214" s="4" t="s">
        <v>331</v>
      </c>
      <c r="D214" s="4" t="s">
        <v>216</v>
      </c>
      <c r="E214" s="4" t="s">
        <v>43</v>
      </c>
      <c r="F214" s="4" t="s">
        <v>270</v>
      </c>
      <c r="G214" s="4" t="s">
        <v>235</v>
      </c>
      <c r="H214" s="9">
        <v>54</v>
      </c>
      <c r="I214" s="10">
        <v>9.01</v>
      </c>
      <c r="J214" s="10">
        <v>486.53999999999996</v>
      </c>
      <c r="K214" s="5">
        <v>0.13795915378497201</v>
      </c>
      <c r="L214" s="10">
        <v>67.122646682540278</v>
      </c>
      <c r="M214" s="10">
        <v>419.41735331745969</v>
      </c>
      <c r="N214" s="10">
        <v>4.4400000000000004</v>
      </c>
      <c r="O214" s="10">
        <v>239.76000000000002</v>
      </c>
      <c r="P214" s="10">
        <v>179.65735331745967</v>
      </c>
      <c r="Q214" s="5">
        <v>0.4283498331588485</v>
      </c>
      <c r="R214" s="5">
        <v>4.4999999999999998E-2</v>
      </c>
      <c r="S214" s="10">
        <v>18.873780899285684</v>
      </c>
      <c r="T214" s="10">
        <v>4.41</v>
      </c>
      <c r="U214" s="10">
        <v>156.37357241817398</v>
      </c>
      <c r="V214" s="5">
        <v>0.37283524675674024</v>
      </c>
      <c r="W214" s="4" t="s">
        <v>493</v>
      </c>
      <c r="X214" s="4" t="s">
        <v>97</v>
      </c>
    </row>
    <row r="215" spans="1:24">
      <c r="A215" s="4" t="s">
        <v>703</v>
      </c>
      <c r="B215" s="8">
        <v>45726</v>
      </c>
      <c r="C215" s="4" t="s">
        <v>331</v>
      </c>
      <c r="D215" s="4" t="s">
        <v>181</v>
      </c>
      <c r="E215" s="4" t="s">
        <v>43</v>
      </c>
      <c r="F215" s="4" t="s">
        <v>270</v>
      </c>
      <c r="G215" s="4" t="s">
        <v>235</v>
      </c>
      <c r="H215" s="9">
        <v>42</v>
      </c>
      <c r="I215" s="10">
        <v>5.56</v>
      </c>
      <c r="J215" s="10">
        <v>233.51999999999998</v>
      </c>
      <c r="K215" s="5">
        <v>5.4284004227152592E-2</v>
      </c>
      <c r="L215" s="10">
        <v>12.676400667124673</v>
      </c>
      <c r="M215" s="10">
        <v>220.8435993328753</v>
      </c>
      <c r="N215" s="10">
        <v>2.74</v>
      </c>
      <c r="O215" s="10">
        <v>115.08000000000001</v>
      </c>
      <c r="P215" s="10">
        <v>105.76359933287529</v>
      </c>
      <c r="Q215" s="5">
        <v>0.47890724319095568</v>
      </c>
      <c r="R215" s="5">
        <v>4.4999999999999998E-2</v>
      </c>
      <c r="S215" s="10">
        <v>9.9379619699793889</v>
      </c>
      <c r="T215" s="10">
        <v>0</v>
      </c>
      <c r="U215" s="10">
        <v>95.825637362895904</v>
      </c>
      <c r="V215" s="5">
        <v>0.43390724319095569</v>
      </c>
      <c r="W215" s="4" t="s">
        <v>491</v>
      </c>
      <c r="X215" s="4" t="s">
        <v>97</v>
      </c>
    </row>
    <row r="216" spans="1:24">
      <c r="A216" s="4" t="s">
        <v>704</v>
      </c>
      <c r="B216" s="8">
        <v>46228</v>
      </c>
      <c r="C216" s="4" t="s">
        <v>309</v>
      </c>
      <c r="D216" s="4" t="s">
        <v>179</v>
      </c>
      <c r="E216" s="4" t="s">
        <v>41</v>
      </c>
      <c r="F216" s="4" t="s">
        <v>239</v>
      </c>
      <c r="G216" s="4" t="s">
        <v>111</v>
      </c>
      <c r="H216" s="9">
        <v>11</v>
      </c>
      <c r="I216" s="10">
        <v>18.46</v>
      </c>
      <c r="J216" s="10">
        <v>203.06</v>
      </c>
      <c r="K216" s="5">
        <v>0.11537882584534366</v>
      </c>
      <c r="L216" s="10">
        <v>23.428824376155482</v>
      </c>
      <c r="M216" s="10">
        <v>179.63117562384451</v>
      </c>
      <c r="N216" s="10">
        <v>9.08</v>
      </c>
      <c r="O216" s="10">
        <v>99.88</v>
      </c>
      <c r="P216" s="10">
        <v>79.751175623844517</v>
      </c>
      <c r="Q216" s="5">
        <v>0.44397179580256685</v>
      </c>
      <c r="R216" s="5">
        <v>2.5999999999999999E-2</v>
      </c>
      <c r="S216" s="10">
        <v>4.6704105662199575</v>
      </c>
      <c r="T216" s="10">
        <v>0</v>
      </c>
      <c r="U216" s="10">
        <v>75.080765057624561</v>
      </c>
      <c r="V216" s="5">
        <v>0.41797179580256683</v>
      </c>
      <c r="W216" s="4" t="s">
        <v>491</v>
      </c>
      <c r="X216" s="4" t="s">
        <v>97</v>
      </c>
    </row>
    <row r="217" spans="1:24">
      <c r="A217" s="4" t="s">
        <v>705</v>
      </c>
      <c r="B217" s="8">
        <v>46011</v>
      </c>
      <c r="C217" s="4" t="s">
        <v>240</v>
      </c>
      <c r="D217" s="4" t="s">
        <v>135</v>
      </c>
      <c r="E217" s="4" t="s">
        <v>36</v>
      </c>
      <c r="F217" s="4" t="s">
        <v>242</v>
      </c>
      <c r="G217" s="4" t="s">
        <v>235</v>
      </c>
      <c r="H217" s="9">
        <v>72</v>
      </c>
      <c r="I217" s="10">
        <v>9.89</v>
      </c>
      <c r="J217" s="10">
        <v>712.08</v>
      </c>
      <c r="K217" s="5">
        <v>0.2152771696466928</v>
      </c>
      <c r="L217" s="10">
        <v>153.29456696201703</v>
      </c>
      <c r="M217" s="10">
        <v>558.78543303798301</v>
      </c>
      <c r="N217" s="10">
        <v>4.66</v>
      </c>
      <c r="O217" s="10">
        <v>335.52</v>
      </c>
      <c r="P217" s="10">
        <v>223.26543303798303</v>
      </c>
      <c r="Q217" s="5">
        <v>0.39955485565209203</v>
      </c>
      <c r="R217" s="5">
        <v>1.7999999999999999E-2</v>
      </c>
      <c r="S217" s="10">
        <v>10.058137794683693</v>
      </c>
      <c r="T217" s="10">
        <v>10.029999999999999</v>
      </c>
      <c r="U217" s="10">
        <v>203.17729524329934</v>
      </c>
      <c r="V217" s="5">
        <v>0.36360521092805315</v>
      </c>
      <c r="W217" s="4" t="s">
        <v>493</v>
      </c>
      <c r="X217" s="4" t="s">
        <v>97</v>
      </c>
    </row>
    <row r="218" spans="1:24">
      <c r="A218" s="4" t="s">
        <v>706</v>
      </c>
      <c r="B218" s="8">
        <v>45667</v>
      </c>
      <c r="C218" s="4" t="s">
        <v>285</v>
      </c>
      <c r="D218" s="4" t="s">
        <v>123</v>
      </c>
      <c r="E218" s="4" t="s">
        <v>39</v>
      </c>
      <c r="F218" s="4" t="s">
        <v>273</v>
      </c>
      <c r="G218" s="4" t="s">
        <v>111</v>
      </c>
      <c r="H218" s="9">
        <v>17</v>
      </c>
      <c r="I218" s="10">
        <v>4.8</v>
      </c>
      <c r="J218" s="10">
        <v>81.599999999999994</v>
      </c>
      <c r="K218" s="5">
        <v>0.12440592821896838</v>
      </c>
      <c r="L218" s="10">
        <v>10.15152374266782</v>
      </c>
      <c r="M218" s="10">
        <v>71.448476257332175</v>
      </c>
      <c r="N218" s="10">
        <v>2.3199999999999998</v>
      </c>
      <c r="O218" s="10">
        <v>39.44</v>
      </c>
      <c r="P218" s="10">
        <v>32.008476257332177</v>
      </c>
      <c r="Q218" s="5">
        <v>0.44799382623709078</v>
      </c>
      <c r="R218" s="5">
        <v>2.1000000000000001E-2</v>
      </c>
      <c r="S218" s="10">
        <v>1.5004180014039759</v>
      </c>
      <c r="T218" s="10">
        <v>0</v>
      </c>
      <c r="U218" s="10">
        <v>30.508058255928201</v>
      </c>
      <c r="V218" s="5">
        <v>0.42699382623709081</v>
      </c>
      <c r="W218" s="4" t="s">
        <v>491</v>
      </c>
      <c r="X218" s="4" t="s">
        <v>97</v>
      </c>
    </row>
    <row r="219" spans="1:24">
      <c r="A219" s="4" t="s">
        <v>707</v>
      </c>
      <c r="B219" s="8">
        <v>46203</v>
      </c>
      <c r="C219" s="4" t="s">
        <v>375</v>
      </c>
      <c r="D219" s="4" t="s">
        <v>187</v>
      </c>
      <c r="E219" s="4" t="s">
        <v>45</v>
      </c>
      <c r="F219" s="4" t="s">
        <v>239</v>
      </c>
      <c r="G219" s="4" t="s">
        <v>111</v>
      </c>
      <c r="H219" s="9">
        <v>53</v>
      </c>
      <c r="I219" s="10">
        <v>8.3000000000000007</v>
      </c>
      <c r="J219" s="10">
        <v>439.90000000000003</v>
      </c>
      <c r="K219" s="5">
        <v>0.2330987004388865</v>
      </c>
      <c r="L219" s="10">
        <v>102.54011832306618</v>
      </c>
      <c r="M219" s="10">
        <v>337.35988167693387</v>
      </c>
      <c r="N219" s="10">
        <v>3.67</v>
      </c>
      <c r="O219" s="10">
        <v>194.51</v>
      </c>
      <c r="P219" s="10">
        <v>142.84988167693388</v>
      </c>
      <c r="Q219" s="5">
        <v>0.42343470411141326</v>
      </c>
      <c r="R219" s="5">
        <v>1.4999999999999999E-2</v>
      </c>
      <c r="S219" s="10">
        <v>5.0603982251540076</v>
      </c>
      <c r="T219" s="10">
        <v>10.35</v>
      </c>
      <c r="U219" s="10">
        <v>127.43948345177986</v>
      </c>
      <c r="V219" s="5">
        <v>0.37775530041778888</v>
      </c>
      <c r="W219" s="4" t="s">
        <v>493</v>
      </c>
      <c r="X219" s="4" t="s">
        <v>97</v>
      </c>
    </row>
    <row r="220" spans="1:24">
      <c r="A220" s="4" t="s">
        <v>708</v>
      </c>
      <c r="B220" s="8">
        <v>45797</v>
      </c>
      <c r="C220" s="4" t="s">
        <v>361</v>
      </c>
      <c r="D220" s="4" t="s">
        <v>160</v>
      </c>
      <c r="E220" s="4" t="s">
        <v>45</v>
      </c>
      <c r="F220" s="4" t="s">
        <v>234</v>
      </c>
      <c r="G220" s="4" t="s">
        <v>235</v>
      </c>
      <c r="H220" s="9">
        <v>9</v>
      </c>
      <c r="I220" s="10">
        <v>4.57</v>
      </c>
      <c r="J220" s="10">
        <v>41.13</v>
      </c>
      <c r="K220" s="5">
        <v>0.22818842443836473</v>
      </c>
      <c r="L220" s="10">
        <v>9.3853898971499419</v>
      </c>
      <c r="M220" s="10">
        <v>31.744610102850061</v>
      </c>
      <c r="N220" s="10">
        <v>2.17</v>
      </c>
      <c r="O220" s="10">
        <v>19.53</v>
      </c>
      <c r="P220" s="10">
        <v>12.21461010285006</v>
      </c>
      <c r="Q220" s="5">
        <v>0.38477744925124852</v>
      </c>
      <c r="R220" s="5">
        <v>1.4999999999999999E-2</v>
      </c>
      <c r="S220" s="10">
        <v>0.47616915154275091</v>
      </c>
      <c r="T220" s="10">
        <v>0</v>
      </c>
      <c r="U220" s="10">
        <v>11.738440951307309</v>
      </c>
      <c r="V220" s="5">
        <v>0.3697774492512485</v>
      </c>
      <c r="W220" s="4" t="s">
        <v>491</v>
      </c>
      <c r="X220" s="4" t="s">
        <v>97</v>
      </c>
    </row>
    <row r="221" spans="1:24">
      <c r="A221" s="4" t="s">
        <v>709</v>
      </c>
      <c r="B221" s="8">
        <v>46109</v>
      </c>
      <c r="C221" s="4" t="s">
        <v>365</v>
      </c>
      <c r="D221" s="4" t="s">
        <v>176</v>
      </c>
      <c r="E221" s="4" t="s">
        <v>45</v>
      </c>
      <c r="F221" s="4" t="s">
        <v>242</v>
      </c>
      <c r="G221" s="4" t="s">
        <v>235</v>
      </c>
      <c r="H221" s="9">
        <v>226</v>
      </c>
      <c r="I221" s="10">
        <v>11.56</v>
      </c>
      <c r="J221" s="10">
        <v>2612.56</v>
      </c>
      <c r="K221" s="5">
        <v>0.2148588123445945</v>
      </c>
      <c r="L221" s="10">
        <v>561.33153877899383</v>
      </c>
      <c r="M221" s="10">
        <v>2051.228461221006</v>
      </c>
      <c r="N221" s="10">
        <v>5.83</v>
      </c>
      <c r="O221" s="10">
        <v>1317.58</v>
      </c>
      <c r="P221" s="10">
        <v>733.64846122100607</v>
      </c>
      <c r="Q221" s="5">
        <v>0.3576629688456533</v>
      </c>
      <c r="R221" s="5">
        <v>1.4999999999999999E-2</v>
      </c>
      <c r="S221" s="10">
        <v>30.76842691831509</v>
      </c>
      <c r="T221" s="10">
        <v>0</v>
      </c>
      <c r="U221" s="10">
        <v>702.880034302691</v>
      </c>
      <c r="V221" s="5">
        <v>0.34266296884565334</v>
      </c>
      <c r="W221" s="4" t="s">
        <v>491</v>
      </c>
      <c r="X221" s="4" t="s">
        <v>97</v>
      </c>
    </row>
    <row r="222" spans="1:24">
      <c r="A222" s="4" t="s">
        <v>710</v>
      </c>
      <c r="B222" s="8">
        <v>46007</v>
      </c>
      <c r="C222" s="4" t="s">
        <v>339</v>
      </c>
      <c r="D222" s="4" t="s">
        <v>154</v>
      </c>
      <c r="E222" s="4" t="s">
        <v>43</v>
      </c>
      <c r="F222" s="4" t="s">
        <v>273</v>
      </c>
      <c r="G222" s="4" t="s">
        <v>111</v>
      </c>
      <c r="H222" s="9">
        <v>40</v>
      </c>
      <c r="I222" s="10">
        <v>15.27</v>
      </c>
      <c r="J222" s="10">
        <v>610.79999999999995</v>
      </c>
      <c r="K222" s="5">
        <v>7.50297111781138E-2</v>
      </c>
      <c r="L222" s="10">
        <v>45.828147587591907</v>
      </c>
      <c r="M222" s="10">
        <v>564.971852412408</v>
      </c>
      <c r="N222" s="10">
        <v>8.6</v>
      </c>
      <c r="O222" s="10">
        <v>344</v>
      </c>
      <c r="P222" s="10">
        <v>220.971852412408</v>
      </c>
      <c r="Q222" s="5">
        <v>0.3911201088494351</v>
      </c>
      <c r="R222" s="5">
        <v>4.4999999999999998E-2</v>
      </c>
      <c r="S222" s="10">
        <v>25.423733358558358</v>
      </c>
      <c r="T222" s="10">
        <v>0</v>
      </c>
      <c r="U222" s="10">
        <v>195.54811905384963</v>
      </c>
      <c r="V222" s="5">
        <v>0.34612010884943512</v>
      </c>
      <c r="W222" s="4" t="s">
        <v>491</v>
      </c>
      <c r="X222" s="4" t="s">
        <v>97</v>
      </c>
    </row>
    <row r="223" spans="1:24">
      <c r="A223" s="4" t="s">
        <v>711</v>
      </c>
      <c r="B223" s="8">
        <v>45845</v>
      </c>
      <c r="C223" s="4" t="s">
        <v>271</v>
      </c>
      <c r="D223" s="4" t="s">
        <v>106</v>
      </c>
      <c r="E223" s="4" t="s">
        <v>39</v>
      </c>
      <c r="F223" s="4" t="s">
        <v>273</v>
      </c>
      <c r="G223" s="4" t="s">
        <v>235</v>
      </c>
      <c r="H223" s="9">
        <v>37</v>
      </c>
      <c r="I223" s="10">
        <v>10.44</v>
      </c>
      <c r="J223" s="10">
        <v>386.28</v>
      </c>
      <c r="K223" s="5">
        <v>0.12753631384525332</v>
      </c>
      <c r="L223" s="10">
        <v>49.264727312144451</v>
      </c>
      <c r="M223" s="10">
        <v>337.01527268785554</v>
      </c>
      <c r="N223" s="10">
        <v>5.52</v>
      </c>
      <c r="O223" s="10">
        <v>204.23999999999998</v>
      </c>
      <c r="P223" s="10">
        <v>132.77527268785556</v>
      </c>
      <c r="Q223" s="5">
        <v>0.39397405235943828</v>
      </c>
      <c r="R223" s="5">
        <v>2.1000000000000001E-2</v>
      </c>
      <c r="S223" s="10">
        <v>7.0773207264449667</v>
      </c>
      <c r="T223" s="10">
        <v>0</v>
      </c>
      <c r="U223" s="10">
        <v>125.6979519614106</v>
      </c>
      <c r="V223" s="5">
        <v>0.37297405235943826</v>
      </c>
      <c r="W223" s="4" t="s">
        <v>491</v>
      </c>
      <c r="X223" s="4" t="s">
        <v>97</v>
      </c>
    </row>
    <row r="224" spans="1:24">
      <c r="A224" s="4" t="s">
        <v>712</v>
      </c>
      <c r="B224" s="8">
        <v>46003</v>
      </c>
      <c r="C224" s="4" t="s">
        <v>331</v>
      </c>
      <c r="D224" s="4" t="s">
        <v>214</v>
      </c>
      <c r="E224" s="4" t="s">
        <v>43</v>
      </c>
      <c r="F224" s="4" t="s">
        <v>270</v>
      </c>
      <c r="G224" s="4" t="s">
        <v>235</v>
      </c>
      <c r="H224" s="9">
        <v>34</v>
      </c>
      <c r="I224" s="10">
        <v>5.68</v>
      </c>
      <c r="J224" s="10">
        <v>193.12</v>
      </c>
      <c r="K224" s="5">
        <v>9.4389327200501832E-2</v>
      </c>
      <c r="L224" s="10">
        <v>18.228466868960915</v>
      </c>
      <c r="M224" s="10">
        <v>174.8915331310391</v>
      </c>
      <c r="N224" s="10">
        <v>2.93</v>
      </c>
      <c r="O224" s="10">
        <v>99.62</v>
      </c>
      <c r="P224" s="10">
        <v>75.271533131039092</v>
      </c>
      <c r="Q224" s="5">
        <v>0.43038980666171645</v>
      </c>
      <c r="R224" s="5">
        <v>4.4999999999999998E-2</v>
      </c>
      <c r="S224" s="10">
        <v>7.870118990896759</v>
      </c>
      <c r="T224" s="10">
        <v>0</v>
      </c>
      <c r="U224" s="10">
        <v>67.401414140142336</v>
      </c>
      <c r="V224" s="5">
        <v>0.38538980666171646</v>
      </c>
      <c r="W224" s="4" t="s">
        <v>491</v>
      </c>
      <c r="X224" s="4" t="s">
        <v>97</v>
      </c>
    </row>
    <row r="225" spans="1:24">
      <c r="A225" s="4" t="s">
        <v>713</v>
      </c>
      <c r="B225" s="8">
        <v>46220</v>
      </c>
      <c r="C225" s="4" t="s">
        <v>369</v>
      </c>
      <c r="D225" s="4" t="s">
        <v>162</v>
      </c>
      <c r="E225" s="4" t="s">
        <v>45</v>
      </c>
      <c r="F225" s="4" t="s">
        <v>239</v>
      </c>
      <c r="G225" s="4" t="s">
        <v>111</v>
      </c>
      <c r="H225" s="9">
        <v>34</v>
      </c>
      <c r="I225" s="10">
        <v>7.27</v>
      </c>
      <c r="J225" s="10">
        <v>247.17999999999998</v>
      </c>
      <c r="K225" s="5">
        <v>0.17838562299412081</v>
      </c>
      <c r="L225" s="10">
        <v>44.093358291686776</v>
      </c>
      <c r="M225" s="10">
        <v>203.08664170831321</v>
      </c>
      <c r="N225" s="10">
        <v>3.6</v>
      </c>
      <c r="O225" s="10">
        <v>122.4</v>
      </c>
      <c r="P225" s="10">
        <v>80.686641708313203</v>
      </c>
      <c r="Q225" s="5">
        <v>0.39730157054938564</v>
      </c>
      <c r="R225" s="5">
        <v>1.4999999999999999E-2</v>
      </c>
      <c r="S225" s="10">
        <v>3.0462996256246981</v>
      </c>
      <c r="T225" s="10">
        <v>5.89</v>
      </c>
      <c r="U225" s="10">
        <v>71.750342082688505</v>
      </c>
      <c r="V225" s="5">
        <v>0.35329917063546312</v>
      </c>
      <c r="W225" s="4" t="s">
        <v>493</v>
      </c>
      <c r="X225" s="4" t="s">
        <v>97</v>
      </c>
    </row>
    <row r="226" spans="1:24">
      <c r="A226" s="4" t="s">
        <v>714</v>
      </c>
      <c r="B226" s="8">
        <v>45702</v>
      </c>
      <c r="C226" s="4" t="s">
        <v>397</v>
      </c>
      <c r="D226" s="4" t="s">
        <v>174</v>
      </c>
      <c r="E226" s="4" t="s">
        <v>47</v>
      </c>
      <c r="F226" s="4" t="s">
        <v>270</v>
      </c>
      <c r="G226" s="4" t="s">
        <v>111</v>
      </c>
      <c r="H226" s="9">
        <v>2</v>
      </c>
      <c r="I226" s="10">
        <v>21.29</v>
      </c>
      <c r="J226" s="10">
        <v>42.58</v>
      </c>
      <c r="K226" s="5">
        <v>0.10810417549682892</v>
      </c>
      <c r="L226" s="10">
        <v>4.603075792654975</v>
      </c>
      <c r="M226" s="10">
        <v>37.976924207345022</v>
      </c>
      <c r="N226" s="10">
        <v>12.41</v>
      </c>
      <c r="O226" s="10">
        <v>24.82</v>
      </c>
      <c r="P226" s="10">
        <v>13.156924207345021</v>
      </c>
      <c r="Q226" s="5">
        <v>0.34644522909520864</v>
      </c>
      <c r="R226" s="5">
        <v>2.3E-2</v>
      </c>
      <c r="S226" s="10">
        <v>0.8734692567689355</v>
      </c>
      <c r="T226" s="10">
        <v>0</v>
      </c>
      <c r="U226" s="10">
        <v>12.283454950576086</v>
      </c>
      <c r="V226" s="5">
        <v>0.32344522909520868</v>
      </c>
      <c r="W226" s="4" t="s">
        <v>491</v>
      </c>
      <c r="X226" s="4" t="s">
        <v>97</v>
      </c>
    </row>
    <row r="227" spans="1:24">
      <c r="A227" s="4" t="s">
        <v>715</v>
      </c>
      <c r="B227" s="8">
        <v>46029</v>
      </c>
      <c r="C227" s="4" t="s">
        <v>232</v>
      </c>
      <c r="D227" s="4" t="s">
        <v>142</v>
      </c>
      <c r="E227" s="4" t="s">
        <v>36</v>
      </c>
      <c r="F227" s="4" t="s">
        <v>234</v>
      </c>
      <c r="G227" s="4" t="s">
        <v>235</v>
      </c>
      <c r="H227" s="9">
        <v>21</v>
      </c>
      <c r="I227" s="10">
        <v>8.61</v>
      </c>
      <c r="J227" s="10">
        <v>180.81</v>
      </c>
      <c r="K227" s="5">
        <v>0.12362343845513504</v>
      </c>
      <c r="L227" s="10">
        <v>22.352353907072967</v>
      </c>
      <c r="M227" s="10">
        <v>158.45764609292704</v>
      </c>
      <c r="N227" s="10">
        <v>4.29</v>
      </c>
      <c r="O227" s="10">
        <v>90.09</v>
      </c>
      <c r="P227" s="10">
        <v>68.367646092927032</v>
      </c>
      <c r="Q227" s="5">
        <v>0.43145690838315887</v>
      </c>
      <c r="R227" s="5">
        <v>1.7999999999999999E-2</v>
      </c>
      <c r="S227" s="10">
        <v>2.8522376296726866</v>
      </c>
      <c r="T227" s="10">
        <v>0</v>
      </c>
      <c r="U227" s="10">
        <v>65.515408463254346</v>
      </c>
      <c r="V227" s="5">
        <v>0.41345690838315885</v>
      </c>
      <c r="W227" s="4" t="s">
        <v>491</v>
      </c>
      <c r="X227" s="4" t="s">
        <v>97</v>
      </c>
    </row>
    <row r="228" spans="1:24">
      <c r="A228" s="4" t="s">
        <v>716</v>
      </c>
      <c r="B228" s="8">
        <v>45765</v>
      </c>
      <c r="C228" s="4" t="s">
        <v>311</v>
      </c>
      <c r="D228" s="4" t="s">
        <v>206</v>
      </c>
      <c r="E228" s="4" t="s">
        <v>41</v>
      </c>
      <c r="F228" s="4" t="s">
        <v>242</v>
      </c>
      <c r="G228" s="4" t="s">
        <v>111</v>
      </c>
      <c r="H228" s="9">
        <v>67</v>
      </c>
      <c r="I228" s="10">
        <v>4.6500000000000004</v>
      </c>
      <c r="J228" s="10">
        <v>311.55</v>
      </c>
      <c r="K228" s="5">
        <v>0.13850186026675651</v>
      </c>
      <c r="L228" s="10">
        <v>43.150254566107989</v>
      </c>
      <c r="M228" s="10">
        <v>268.39974543389201</v>
      </c>
      <c r="N228" s="10">
        <v>2.58</v>
      </c>
      <c r="O228" s="10">
        <v>172.86</v>
      </c>
      <c r="P228" s="10">
        <v>95.539745433891994</v>
      </c>
      <c r="Q228" s="5">
        <v>0.35596064101865493</v>
      </c>
      <c r="R228" s="5">
        <v>2.5999999999999999E-2</v>
      </c>
      <c r="S228" s="10">
        <v>6.978393381281192</v>
      </c>
      <c r="T228" s="10">
        <v>0</v>
      </c>
      <c r="U228" s="10">
        <v>88.5613520526108</v>
      </c>
      <c r="V228" s="5">
        <v>0.32996064101865491</v>
      </c>
      <c r="W228" s="4" t="s">
        <v>491</v>
      </c>
      <c r="X228" s="4" t="s">
        <v>97</v>
      </c>
    </row>
    <row r="229" spans="1:24">
      <c r="A229" s="4" t="s">
        <v>717</v>
      </c>
      <c r="B229" s="8">
        <v>45666</v>
      </c>
      <c r="C229" s="4" t="s">
        <v>343</v>
      </c>
      <c r="D229" s="4" t="s">
        <v>208</v>
      </c>
      <c r="E229" s="4" t="s">
        <v>43</v>
      </c>
      <c r="F229" s="4" t="s">
        <v>270</v>
      </c>
      <c r="G229" s="4" t="s">
        <v>111</v>
      </c>
      <c r="H229" s="9">
        <v>15</v>
      </c>
      <c r="I229" s="10">
        <v>7.21</v>
      </c>
      <c r="J229" s="10">
        <v>108.15</v>
      </c>
      <c r="K229" s="5">
        <v>7.5477479374553486E-2</v>
      </c>
      <c r="L229" s="10">
        <v>8.1628893943579595</v>
      </c>
      <c r="M229" s="10">
        <v>99.987110605642044</v>
      </c>
      <c r="N229" s="10">
        <v>4.16</v>
      </c>
      <c r="O229" s="10">
        <v>62.400000000000006</v>
      </c>
      <c r="P229" s="10">
        <v>37.587110605642039</v>
      </c>
      <c r="Q229" s="5">
        <v>0.3759195598109531</v>
      </c>
      <c r="R229" s="5">
        <v>4.4999999999999998E-2</v>
      </c>
      <c r="S229" s="10">
        <v>4.4994199772538916</v>
      </c>
      <c r="T229" s="10">
        <v>1.87</v>
      </c>
      <c r="U229" s="10">
        <v>31.217690628388144</v>
      </c>
      <c r="V229" s="5">
        <v>0.31221714918349286</v>
      </c>
      <c r="W229" s="4" t="s">
        <v>493</v>
      </c>
      <c r="X229" s="4" t="s">
        <v>97</v>
      </c>
    </row>
    <row r="230" spans="1:24">
      <c r="A230" s="4" t="s">
        <v>718</v>
      </c>
      <c r="B230" s="8">
        <v>46123</v>
      </c>
      <c r="C230" s="4" t="s">
        <v>379</v>
      </c>
      <c r="D230" s="4" t="s">
        <v>214</v>
      </c>
      <c r="E230" s="4" t="s">
        <v>45</v>
      </c>
      <c r="F230" s="4" t="s">
        <v>234</v>
      </c>
      <c r="G230" s="4" t="s">
        <v>257</v>
      </c>
      <c r="H230" s="9">
        <v>21</v>
      </c>
      <c r="I230" s="10">
        <v>6.02</v>
      </c>
      <c r="J230" s="10">
        <v>126.41999999999999</v>
      </c>
      <c r="K230" s="5">
        <v>0.16548477823001295</v>
      </c>
      <c r="L230" s="10">
        <v>20.920585663838235</v>
      </c>
      <c r="M230" s="10">
        <v>105.49941433616175</v>
      </c>
      <c r="N230" s="10">
        <v>3.04</v>
      </c>
      <c r="O230" s="10">
        <v>63.84</v>
      </c>
      <c r="P230" s="10">
        <v>41.659414336161745</v>
      </c>
      <c r="Q230" s="5">
        <v>0.39487815736510928</v>
      </c>
      <c r="R230" s="5">
        <v>1.4999999999999999E-2</v>
      </c>
      <c r="S230" s="10">
        <v>1.5824912150424262</v>
      </c>
      <c r="T230" s="10">
        <v>0</v>
      </c>
      <c r="U230" s="10">
        <v>40.076923121119322</v>
      </c>
      <c r="V230" s="5">
        <v>0.37987815736510933</v>
      </c>
      <c r="W230" s="4" t="s">
        <v>491</v>
      </c>
      <c r="X230" s="4" t="s">
        <v>97</v>
      </c>
    </row>
    <row r="231" spans="1:24">
      <c r="A231" s="4" t="s">
        <v>719</v>
      </c>
      <c r="B231" s="8">
        <v>45668</v>
      </c>
      <c r="C231" s="4" t="s">
        <v>283</v>
      </c>
      <c r="D231" s="4" t="s">
        <v>123</v>
      </c>
      <c r="E231" s="4" t="s">
        <v>39</v>
      </c>
      <c r="F231" s="4" t="s">
        <v>270</v>
      </c>
      <c r="G231" s="4" t="s">
        <v>111</v>
      </c>
      <c r="H231" s="9">
        <v>8</v>
      </c>
      <c r="I231" s="10">
        <v>4.76</v>
      </c>
      <c r="J231" s="10">
        <v>38.08</v>
      </c>
      <c r="K231" s="5">
        <v>0.10008208478777335</v>
      </c>
      <c r="L231" s="10">
        <v>3.8111257887184089</v>
      </c>
      <c r="M231" s="10">
        <v>34.268874211281592</v>
      </c>
      <c r="N231" s="10">
        <v>2.27</v>
      </c>
      <c r="O231" s="10">
        <v>18.16</v>
      </c>
      <c r="P231" s="10">
        <v>16.108874211281591</v>
      </c>
      <c r="Q231" s="5">
        <v>0.47007304972914515</v>
      </c>
      <c r="R231" s="5">
        <v>2.1000000000000001E-2</v>
      </c>
      <c r="S231" s="10">
        <v>0.71964635843691349</v>
      </c>
      <c r="T231" s="10">
        <v>0</v>
      </c>
      <c r="U231" s="10">
        <v>15.389227852844678</v>
      </c>
      <c r="V231" s="5">
        <v>0.44907304972914519</v>
      </c>
      <c r="W231" s="4" t="s">
        <v>491</v>
      </c>
      <c r="X231" s="4" t="s">
        <v>97</v>
      </c>
    </row>
    <row r="232" spans="1:24">
      <c r="A232" s="4" t="s">
        <v>720</v>
      </c>
      <c r="B232" s="8">
        <v>45973</v>
      </c>
      <c r="C232" s="4" t="s">
        <v>268</v>
      </c>
      <c r="D232" s="4" t="s">
        <v>208</v>
      </c>
      <c r="E232" s="4" t="s">
        <v>39</v>
      </c>
      <c r="F232" s="4" t="s">
        <v>270</v>
      </c>
      <c r="G232" s="4" t="s">
        <v>235</v>
      </c>
      <c r="H232" s="9">
        <v>82</v>
      </c>
      <c r="I232" s="10">
        <v>7.25</v>
      </c>
      <c r="J232" s="10">
        <v>594.5</v>
      </c>
      <c r="K232" s="5">
        <v>0.1818660107312636</v>
      </c>
      <c r="L232" s="10">
        <v>108.11934337973621</v>
      </c>
      <c r="M232" s="10">
        <v>486.38065662026378</v>
      </c>
      <c r="N232" s="10">
        <v>4.18</v>
      </c>
      <c r="O232" s="10">
        <v>342.76</v>
      </c>
      <c r="P232" s="10">
        <v>143.62065662026379</v>
      </c>
      <c r="Q232" s="5">
        <v>0.29528447454766688</v>
      </c>
      <c r="R232" s="5">
        <v>2.1000000000000001E-2</v>
      </c>
      <c r="S232" s="10">
        <v>10.21399378902554</v>
      </c>
      <c r="T232" s="10">
        <v>14.21</v>
      </c>
      <c r="U232" s="10">
        <v>119.19666283123823</v>
      </c>
      <c r="V232" s="5">
        <v>0.24506867452234984</v>
      </c>
      <c r="W232" s="4" t="s">
        <v>493</v>
      </c>
      <c r="X232" s="4" t="s">
        <v>97</v>
      </c>
    </row>
    <row r="233" spans="1:24">
      <c r="A233" s="4" t="s">
        <v>721</v>
      </c>
      <c r="B233" s="8">
        <v>46285</v>
      </c>
      <c r="C233" s="4" t="s">
        <v>305</v>
      </c>
      <c r="D233" s="4" t="s">
        <v>179</v>
      </c>
      <c r="E233" s="4" t="s">
        <v>41</v>
      </c>
      <c r="F233" s="4" t="s">
        <v>242</v>
      </c>
      <c r="G233" s="4" t="s">
        <v>235</v>
      </c>
      <c r="H233" s="9">
        <v>111</v>
      </c>
      <c r="I233" s="10">
        <v>18.07</v>
      </c>
      <c r="J233" s="10">
        <v>2005.77</v>
      </c>
      <c r="K233" s="5">
        <v>0.20022264126123088</v>
      </c>
      <c r="L233" s="10">
        <v>401.60056716253905</v>
      </c>
      <c r="M233" s="10">
        <v>1604.169432837461</v>
      </c>
      <c r="N233" s="10">
        <v>9.02</v>
      </c>
      <c r="O233" s="10">
        <v>1001.2199999999999</v>
      </c>
      <c r="P233" s="10">
        <v>602.94943283746113</v>
      </c>
      <c r="Q233" s="5">
        <v>0.37586393338200058</v>
      </c>
      <c r="R233" s="5">
        <v>2.5999999999999999E-2</v>
      </c>
      <c r="S233" s="10">
        <v>41.708405253773982</v>
      </c>
      <c r="T233" s="10">
        <v>0</v>
      </c>
      <c r="U233" s="10">
        <v>561.24102758368713</v>
      </c>
      <c r="V233" s="5">
        <v>0.34986393338200056</v>
      </c>
      <c r="W233" s="4" t="s">
        <v>491</v>
      </c>
      <c r="X233" s="4" t="s">
        <v>97</v>
      </c>
    </row>
    <row r="234" spans="1:24">
      <c r="A234" s="4" t="s">
        <v>722</v>
      </c>
      <c r="B234" s="8">
        <v>45802</v>
      </c>
      <c r="C234" s="4" t="s">
        <v>397</v>
      </c>
      <c r="D234" s="4" t="s">
        <v>166</v>
      </c>
      <c r="E234" s="4" t="s">
        <v>47</v>
      </c>
      <c r="F234" s="4" t="s">
        <v>270</v>
      </c>
      <c r="G234" s="4" t="s">
        <v>111</v>
      </c>
      <c r="H234" s="9">
        <v>2</v>
      </c>
      <c r="I234" s="10">
        <v>9.35</v>
      </c>
      <c r="J234" s="10">
        <v>18.7</v>
      </c>
      <c r="K234" s="5">
        <v>8.3873590486788621E-2</v>
      </c>
      <c r="L234" s="10">
        <v>1.5684361421029471</v>
      </c>
      <c r="M234" s="10">
        <v>17.131563857897053</v>
      </c>
      <c r="N234" s="10">
        <v>4.6100000000000003</v>
      </c>
      <c r="O234" s="10">
        <v>9.2200000000000006</v>
      </c>
      <c r="P234" s="10">
        <v>7.9115638578970522</v>
      </c>
      <c r="Q234" s="5">
        <v>0.46181212197099553</v>
      </c>
      <c r="R234" s="5">
        <v>2.3E-2</v>
      </c>
      <c r="S234" s="10">
        <v>0.3940259687316322</v>
      </c>
      <c r="T234" s="10">
        <v>0</v>
      </c>
      <c r="U234" s="10">
        <v>7.5175378891654203</v>
      </c>
      <c r="V234" s="5">
        <v>0.43881212197099551</v>
      </c>
      <c r="W234" s="4" t="s">
        <v>491</v>
      </c>
      <c r="X234" s="4" t="s">
        <v>97</v>
      </c>
    </row>
    <row r="235" spans="1:24">
      <c r="A235" s="4" t="s">
        <v>723</v>
      </c>
      <c r="B235" s="8">
        <v>46169</v>
      </c>
      <c r="C235" s="4" t="s">
        <v>331</v>
      </c>
      <c r="D235" s="4" t="s">
        <v>179</v>
      </c>
      <c r="E235" s="4" t="s">
        <v>43</v>
      </c>
      <c r="F235" s="4" t="s">
        <v>270</v>
      </c>
      <c r="G235" s="4" t="s">
        <v>235</v>
      </c>
      <c r="H235" s="9">
        <v>42</v>
      </c>
      <c r="I235" s="10">
        <v>18.09</v>
      </c>
      <c r="J235" s="10">
        <v>759.78</v>
      </c>
      <c r="K235" s="5">
        <v>8.1650353254390073E-2</v>
      </c>
      <c r="L235" s="10">
        <v>62.036305395620488</v>
      </c>
      <c r="M235" s="10">
        <v>697.74369460437947</v>
      </c>
      <c r="N235" s="10">
        <v>8.8699999999999992</v>
      </c>
      <c r="O235" s="10">
        <v>372.53999999999996</v>
      </c>
      <c r="P235" s="10">
        <v>325.20369460437951</v>
      </c>
      <c r="Q235" s="5">
        <v>0.46607901600425056</v>
      </c>
      <c r="R235" s="5">
        <v>4.4999999999999998E-2</v>
      </c>
      <c r="S235" s="10">
        <v>31.398466257197075</v>
      </c>
      <c r="T235" s="10">
        <v>0</v>
      </c>
      <c r="U235" s="10">
        <v>293.80522834718244</v>
      </c>
      <c r="V235" s="5">
        <v>0.42107901600425057</v>
      </c>
      <c r="W235" s="4" t="s">
        <v>491</v>
      </c>
      <c r="X235" s="4" t="s">
        <v>97</v>
      </c>
    </row>
    <row r="236" spans="1:24">
      <c r="A236" s="4" t="s">
        <v>724</v>
      </c>
      <c r="B236" s="8">
        <v>46189</v>
      </c>
      <c r="C236" s="4" t="s">
        <v>303</v>
      </c>
      <c r="D236" s="4" t="s">
        <v>135</v>
      </c>
      <c r="E236" s="4" t="s">
        <v>41</v>
      </c>
      <c r="F236" s="4" t="s">
        <v>239</v>
      </c>
      <c r="G236" s="4" t="s">
        <v>235</v>
      </c>
      <c r="H236" s="9">
        <v>18</v>
      </c>
      <c r="I236" s="10">
        <v>10.26</v>
      </c>
      <c r="J236" s="10">
        <v>184.68</v>
      </c>
      <c r="K236" s="5">
        <v>0.19732112977673452</v>
      </c>
      <c r="L236" s="10">
        <v>36.441266247167334</v>
      </c>
      <c r="M236" s="10">
        <v>148.23873375283267</v>
      </c>
      <c r="N236" s="10">
        <v>4.72</v>
      </c>
      <c r="O236" s="10">
        <v>84.96</v>
      </c>
      <c r="P236" s="10">
        <v>63.278733752832679</v>
      </c>
      <c r="Q236" s="5">
        <v>0.42687044169131333</v>
      </c>
      <c r="R236" s="5">
        <v>2.5999999999999999E-2</v>
      </c>
      <c r="S236" s="10">
        <v>3.8542070775736494</v>
      </c>
      <c r="T236" s="10">
        <v>0</v>
      </c>
      <c r="U236" s="10">
        <v>59.424526675259031</v>
      </c>
      <c r="V236" s="5">
        <v>0.40087044169131331</v>
      </c>
      <c r="W236" s="4" t="s">
        <v>491</v>
      </c>
      <c r="X236" s="4" t="s">
        <v>97</v>
      </c>
    </row>
    <row r="237" spans="1:24">
      <c r="A237" s="4" t="s">
        <v>725</v>
      </c>
      <c r="B237" s="8">
        <v>45930</v>
      </c>
      <c r="C237" s="4" t="s">
        <v>331</v>
      </c>
      <c r="D237" s="4" t="s">
        <v>106</v>
      </c>
      <c r="E237" s="4" t="s">
        <v>43</v>
      </c>
      <c r="F237" s="4" t="s">
        <v>270</v>
      </c>
      <c r="G237" s="4" t="s">
        <v>235</v>
      </c>
      <c r="H237" s="9">
        <v>57</v>
      </c>
      <c r="I237" s="10">
        <v>10.47</v>
      </c>
      <c r="J237" s="10">
        <v>596.79000000000008</v>
      </c>
      <c r="K237" s="5">
        <v>4.8226640765993922E-2</v>
      </c>
      <c r="L237" s="10">
        <v>28.781176942737517</v>
      </c>
      <c r="M237" s="10">
        <v>568.00882305726259</v>
      </c>
      <c r="N237" s="10">
        <v>5.61</v>
      </c>
      <c r="O237" s="10">
        <v>319.77000000000004</v>
      </c>
      <c r="P237" s="10">
        <v>248.23882305726255</v>
      </c>
      <c r="Q237" s="5">
        <v>0.43703339275812075</v>
      </c>
      <c r="R237" s="5">
        <v>4.4999999999999998E-2</v>
      </c>
      <c r="S237" s="10">
        <v>25.560397037576816</v>
      </c>
      <c r="T237" s="10">
        <v>0</v>
      </c>
      <c r="U237" s="10">
        <v>222.67842601968573</v>
      </c>
      <c r="V237" s="5">
        <v>0.39203339275812071</v>
      </c>
      <c r="W237" s="4" t="s">
        <v>491</v>
      </c>
      <c r="X237" s="4" t="s">
        <v>97</v>
      </c>
    </row>
    <row r="238" spans="1:24">
      <c r="A238" s="4" t="s">
        <v>726</v>
      </c>
      <c r="B238" s="8">
        <v>45837</v>
      </c>
      <c r="C238" s="4" t="s">
        <v>389</v>
      </c>
      <c r="D238" s="4" t="s">
        <v>201</v>
      </c>
      <c r="E238" s="4" t="s">
        <v>45</v>
      </c>
      <c r="F238" s="4" t="s">
        <v>242</v>
      </c>
      <c r="G238" s="4" t="s">
        <v>257</v>
      </c>
      <c r="H238" s="9">
        <v>15</v>
      </c>
      <c r="I238" s="10">
        <v>9.39</v>
      </c>
      <c r="J238" s="10">
        <v>140.85000000000002</v>
      </c>
      <c r="K238" s="5">
        <v>0.13983956804855235</v>
      </c>
      <c r="L238" s="10">
        <v>19.696403159638603</v>
      </c>
      <c r="M238" s="10">
        <v>121.15359684036142</v>
      </c>
      <c r="N238" s="10">
        <v>5.54</v>
      </c>
      <c r="O238" s="10">
        <v>83.1</v>
      </c>
      <c r="P238" s="10">
        <v>38.053596840361422</v>
      </c>
      <c r="Q238" s="5">
        <v>0.31409382661996338</v>
      </c>
      <c r="R238" s="5">
        <v>1.4999999999999999E-2</v>
      </c>
      <c r="S238" s="10">
        <v>1.8173039526054211</v>
      </c>
      <c r="T238" s="10">
        <v>0</v>
      </c>
      <c r="U238" s="10">
        <v>36.236292887756001</v>
      </c>
      <c r="V238" s="5">
        <v>0.29909382661996337</v>
      </c>
      <c r="W238" s="4" t="s">
        <v>491</v>
      </c>
      <c r="X238" s="4" t="s">
        <v>97</v>
      </c>
    </row>
    <row r="239" spans="1:24">
      <c r="A239" s="4" t="s">
        <v>727</v>
      </c>
      <c r="B239" s="8">
        <v>46149</v>
      </c>
      <c r="C239" s="4" t="s">
        <v>353</v>
      </c>
      <c r="D239" s="4" t="s">
        <v>174</v>
      </c>
      <c r="E239" s="4" t="s">
        <v>43</v>
      </c>
      <c r="F239" s="4" t="s">
        <v>276</v>
      </c>
      <c r="G239" s="4" t="s">
        <v>257</v>
      </c>
      <c r="H239" s="9">
        <v>6</v>
      </c>
      <c r="I239" s="10">
        <v>22.1</v>
      </c>
      <c r="J239" s="10">
        <v>132.60000000000002</v>
      </c>
      <c r="K239" s="5">
        <v>3.3923506213533447E-2</v>
      </c>
      <c r="L239" s="10">
        <v>4.4982569239145356</v>
      </c>
      <c r="M239" s="10">
        <v>128.10174307608548</v>
      </c>
      <c r="N239" s="10">
        <v>13.19</v>
      </c>
      <c r="O239" s="10">
        <v>79.14</v>
      </c>
      <c r="P239" s="10">
        <v>48.961743076085483</v>
      </c>
      <c r="Q239" s="5">
        <v>0.38220981151681022</v>
      </c>
      <c r="R239" s="5">
        <v>4.4999999999999998E-2</v>
      </c>
      <c r="S239" s="10">
        <v>5.7645784384238468</v>
      </c>
      <c r="T239" s="10">
        <v>0</v>
      </c>
      <c r="U239" s="10">
        <v>43.197164637661636</v>
      </c>
      <c r="V239" s="5">
        <v>0.33720981151681023</v>
      </c>
      <c r="W239" s="4" t="s">
        <v>491</v>
      </c>
      <c r="X239" s="4" t="s">
        <v>97</v>
      </c>
    </row>
    <row r="240" spans="1:24">
      <c r="A240" s="4" t="s">
        <v>728</v>
      </c>
      <c r="B240" s="8">
        <v>45962</v>
      </c>
      <c r="C240" s="4" t="s">
        <v>377</v>
      </c>
      <c r="D240" s="4" t="s">
        <v>218</v>
      </c>
      <c r="E240" s="4" t="s">
        <v>45</v>
      </c>
      <c r="F240" s="4" t="s">
        <v>242</v>
      </c>
      <c r="G240" s="4" t="s">
        <v>111</v>
      </c>
      <c r="H240" s="9">
        <v>19</v>
      </c>
      <c r="I240" s="10">
        <v>7.27</v>
      </c>
      <c r="J240" s="10">
        <v>138.13</v>
      </c>
      <c r="K240" s="5">
        <v>0.16467182673966682</v>
      </c>
      <c r="L240" s="10">
        <v>22.746119427550177</v>
      </c>
      <c r="M240" s="10">
        <v>115.38388057244981</v>
      </c>
      <c r="N240" s="10">
        <v>3.97</v>
      </c>
      <c r="O240" s="10">
        <v>75.430000000000007</v>
      </c>
      <c r="P240" s="10">
        <v>39.953880572449805</v>
      </c>
      <c r="Q240" s="5">
        <v>0.34626917013215436</v>
      </c>
      <c r="R240" s="5">
        <v>1.4999999999999999E-2</v>
      </c>
      <c r="S240" s="10">
        <v>1.730758208586747</v>
      </c>
      <c r="T240" s="10">
        <v>0</v>
      </c>
      <c r="U240" s="10">
        <v>38.223122363863055</v>
      </c>
      <c r="V240" s="5">
        <v>0.33126917013215434</v>
      </c>
      <c r="W240" s="4" t="s">
        <v>491</v>
      </c>
      <c r="X240" s="4" t="s">
        <v>97</v>
      </c>
    </row>
    <row r="241" spans="1:24">
      <c r="A241" s="4" t="s">
        <v>729</v>
      </c>
      <c r="B241" s="8">
        <v>46125</v>
      </c>
      <c r="C241" s="4" t="s">
        <v>369</v>
      </c>
      <c r="D241" s="4" t="s">
        <v>183</v>
      </c>
      <c r="E241" s="4" t="s">
        <v>45</v>
      </c>
      <c r="F241" s="4" t="s">
        <v>239</v>
      </c>
      <c r="G241" s="4" t="s">
        <v>111</v>
      </c>
      <c r="H241" s="9">
        <v>41</v>
      </c>
      <c r="I241" s="10">
        <v>9.1</v>
      </c>
      <c r="J241" s="10">
        <v>373.09999999999997</v>
      </c>
      <c r="K241" s="5">
        <v>0.1963122204313528</v>
      </c>
      <c r="L241" s="10">
        <v>73.244089442937721</v>
      </c>
      <c r="M241" s="10">
        <v>299.85591055706226</v>
      </c>
      <c r="N241" s="10">
        <v>4.51</v>
      </c>
      <c r="O241" s="10">
        <v>184.91</v>
      </c>
      <c r="P241" s="10">
        <v>114.94591055706226</v>
      </c>
      <c r="Q241" s="5">
        <v>0.38333715131217394</v>
      </c>
      <c r="R241" s="5">
        <v>1.4999999999999999E-2</v>
      </c>
      <c r="S241" s="10">
        <v>4.497838658355934</v>
      </c>
      <c r="T241" s="10">
        <v>0</v>
      </c>
      <c r="U241" s="10">
        <v>110.44807189870633</v>
      </c>
      <c r="V241" s="5">
        <v>0.36833715131217393</v>
      </c>
      <c r="W241" s="4" t="s">
        <v>491</v>
      </c>
      <c r="X241" s="4" t="s">
        <v>97</v>
      </c>
    </row>
    <row r="242" spans="1:24">
      <c r="A242" s="4" t="s">
        <v>730</v>
      </c>
      <c r="B242" s="8">
        <v>45705</v>
      </c>
      <c r="C242" s="4" t="s">
        <v>313</v>
      </c>
      <c r="D242" s="4" t="s">
        <v>204</v>
      </c>
      <c r="E242" s="4" t="s">
        <v>41</v>
      </c>
      <c r="F242" s="4" t="s">
        <v>234</v>
      </c>
      <c r="G242" s="4" t="s">
        <v>111</v>
      </c>
      <c r="H242" s="9">
        <v>35</v>
      </c>
      <c r="I242" s="10">
        <v>14.45</v>
      </c>
      <c r="J242" s="10">
        <v>505.75</v>
      </c>
      <c r="K242" s="5">
        <v>0.17201191477967481</v>
      </c>
      <c r="L242" s="10">
        <v>86.995025899820533</v>
      </c>
      <c r="M242" s="10">
        <v>418.75497410017948</v>
      </c>
      <c r="N242" s="10">
        <v>9.0299999999999994</v>
      </c>
      <c r="O242" s="10">
        <v>316.04999999999995</v>
      </c>
      <c r="P242" s="10">
        <v>102.70497410017953</v>
      </c>
      <c r="Q242" s="5">
        <v>0.2452626964512408</v>
      </c>
      <c r="R242" s="5">
        <v>2.5999999999999999E-2</v>
      </c>
      <c r="S242" s="10">
        <v>10.887629326604666</v>
      </c>
      <c r="T242" s="10">
        <v>0</v>
      </c>
      <c r="U242" s="10">
        <v>91.81734477357486</v>
      </c>
      <c r="V242" s="5">
        <v>0.2192626964512408</v>
      </c>
      <c r="W242" s="4" t="s">
        <v>491</v>
      </c>
      <c r="X242" s="4" t="s">
        <v>97</v>
      </c>
    </row>
    <row r="243" spans="1:24">
      <c r="A243" s="4" t="s">
        <v>731</v>
      </c>
      <c r="B243" s="8">
        <v>45860</v>
      </c>
      <c r="C243" s="4" t="s">
        <v>317</v>
      </c>
      <c r="D243" s="4" t="s">
        <v>138</v>
      </c>
      <c r="E243" s="4" t="s">
        <v>41</v>
      </c>
      <c r="F243" s="4" t="s">
        <v>242</v>
      </c>
      <c r="G243" s="4" t="s">
        <v>111</v>
      </c>
      <c r="H243" s="9">
        <v>12</v>
      </c>
      <c r="I243" s="10">
        <v>8.09</v>
      </c>
      <c r="J243" s="10">
        <v>97.08</v>
      </c>
      <c r="K243" s="5">
        <v>0.17064634488697777</v>
      </c>
      <c r="L243" s="10">
        <v>16.566347161627803</v>
      </c>
      <c r="M243" s="10">
        <v>80.513652838372195</v>
      </c>
      <c r="N243" s="10">
        <v>4.08</v>
      </c>
      <c r="O243" s="10">
        <v>48.96</v>
      </c>
      <c r="P243" s="10">
        <v>31.553652838372194</v>
      </c>
      <c r="Q243" s="5">
        <v>0.39190437554379554</v>
      </c>
      <c r="R243" s="5">
        <v>2.5999999999999999E-2</v>
      </c>
      <c r="S243" s="10">
        <v>2.0933549737976769</v>
      </c>
      <c r="T243" s="10">
        <v>1.1399999999999999</v>
      </c>
      <c r="U243" s="10">
        <v>28.320297864574517</v>
      </c>
      <c r="V243" s="5">
        <v>0.35174528624885937</v>
      </c>
      <c r="W243" s="4" t="s">
        <v>493</v>
      </c>
      <c r="X243" s="4" t="s">
        <v>97</v>
      </c>
    </row>
    <row r="244" spans="1:24">
      <c r="A244" s="4" t="s">
        <v>732</v>
      </c>
      <c r="B244" s="8">
        <v>46266</v>
      </c>
      <c r="C244" s="4" t="s">
        <v>365</v>
      </c>
      <c r="D244" s="4" t="s">
        <v>204</v>
      </c>
      <c r="E244" s="4" t="s">
        <v>45</v>
      </c>
      <c r="F244" s="4" t="s">
        <v>242</v>
      </c>
      <c r="G244" s="4" t="s">
        <v>235</v>
      </c>
      <c r="H244" s="9">
        <v>36</v>
      </c>
      <c r="I244" s="10">
        <v>14.98</v>
      </c>
      <c r="J244" s="10">
        <v>539.28</v>
      </c>
      <c r="K244" s="5">
        <v>0.21792700290364012</v>
      </c>
      <c r="L244" s="10">
        <v>117.52367412587503</v>
      </c>
      <c r="M244" s="10">
        <v>421.75632587412497</v>
      </c>
      <c r="N244" s="10">
        <v>9.59</v>
      </c>
      <c r="O244" s="10">
        <v>345.24</v>
      </c>
      <c r="P244" s="10">
        <v>76.516325874124959</v>
      </c>
      <c r="Q244" s="5">
        <v>0.18142306630621016</v>
      </c>
      <c r="R244" s="5">
        <v>1.4999999999999999E-2</v>
      </c>
      <c r="S244" s="10">
        <v>6.3263448881118745</v>
      </c>
      <c r="T244" s="10">
        <v>0</v>
      </c>
      <c r="U244" s="10">
        <v>70.189980986013083</v>
      </c>
      <c r="V244" s="5">
        <v>0.16642306630621018</v>
      </c>
      <c r="W244" s="4" t="s">
        <v>491</v>
      </c>
      <c r="X244" s="4" t="s">
        <v>97</v>
      </c>
    </row>
    <row r="245" spans="1:24">
      <c r="A245" s="4" t="s">
        <v>733</v>
      </c>
      <c r="B245" s="8">
        <v>46007</v>
      </c>
      <c r="C245" s="4" t="s">
        <v>305</v>
      </c>
      <c r="D245" s="4" t="s">
        <v>130</v>
      </c>
      <c r="E245" s="4" t="s">
        <v>41</v>
      </c>
      <c r="F245" s="4" t="s">
        <v>242</v>
      </c>
      <c r="G245" s="4" t="s">
        <v>235</v>
      </c>
      <c r="H245" s="9">
        <v>38</v>
      </c>
      <c r="I245" s="10">
        <v>6.32</v>
      </c>
      <c r="J245" s="10">
        <v>240.16000000000003</v>
      </c>
      <c r="K245" s="5">
        <v>0.18666691015653333</v>
      </c>
      <c r="L245" s="10">
        <v>44.829925143193051</v>
      </c>
      <c r="M245" s="10">
        <v>195.33007485680696</v>
      </c>
      <c r="N245" s="10">
        <v>2.98</v>
      </c>
      <c r="O245" s="10">
        <v>113.24</v>
      </c>
      <c r="P245" s="10">
        <v>82.090074856806964</v>
      </c>
      <c r="Q245" s="5">
        <v>0.42026336659618729</v>
      </c>
      <c r="R245" s="5">
        <v>2.5999999999999999E-2</v>
      </c>
      <c r="S245" s="10">
        <v>5.078581946276981</v>
      </c>
      <c r="T245" s="10">
        <v>0</v>
      </c>
      <c r="U245" s="10">
        <v>77.011492910529981</v>
      </c>
      <c r="V245" s="5">
        <v>0.39426336659618727</v>
      </c>
      <c r="W245" s="4" t="s">
        <v>491</v>
      </c>
      <c r="X245" s="4" t="s">
        <v>97</v>
      </c>
    </row>
    <row r="246" spans="1:24">
      <c r="A246" s="4" t="s">
        <v>734</v>
      </c>
      <c r="B246" s="8">
        <v>45851</v>
      </c>
      <c r="C246" s="4" t="s">
        <v>268</v>
      </c>
      <c r="D246" s="4" t="s">
        <v>201</v>
      </c>
      <c r="E246" s="4" t="s">
        <v>39</v>
      </c>
      <c r="F246" s="4" t="s">
        <v>270</v>
      </c>
      <c r="G246" s="4" t="s">
        <v>235</v>
      </c>
      <c r="H246" s="9">
        <v>25</v>
      </c>
      <c r="I246" s="10">
        <v>9.51</v>
      </c>
      <c r="J246" s="10">
        <v>237.75</v>
      </c>
      <c r="K246" s="5">
        <v>0.10557397235398341</v>
      </c>
      <c r="L246" s="10">
        <v>25.100211927159556</v>
      </c>
      <c r="M246" s="10">
        <v>212.64978807284044</v>
      </c>
      <c r="N246" s="10">
        <v>5.52</v>
      </c>
      <c r="O246" s="10">
        <v>138</v>
      </c>
      <c r="P246" s="10">
        <v>74.649788072840437</v>
      </c>
      <c r="Q246" s="5">
        <v>0.35104567349613403</v>
      </c>
      <c r="R246" s="5">
        <v>2.1000000000000001E-2</v>
      </c>
      <c r="S246" s="10">
        <v>4.4656455495296496</v>
      </c>
      <c r="T246" s="10">
        <v>0</v>
      </c>
      <c r="U246" s="10">
        <v>70.184142523310783</v>
      </c>
      <c r="V246" s="5">
        <v>0.33004567349613401</v>
      </c>
      <c r="W246" s="4" t="s">
        <v>491</v>
      </c>
      <c r="X246" s="4" t="s">
        <v>97</v>
      </c>
    </row>
    <row r="247" spans="1:24">
      <c r="A247" s="4" t="s">
        <v>735</v>
      </c>
      <c r="B247" s="8">
        <v>46214</v>
      </c>
      <c r="C247" s="4" t="s">
        <v>333</v>
      </c>
      <c r="D247" s="4" t="s">
        <v>156</v>
      </c>
      <c r="E247" s="4" t="s">
        <v>43</v>
      </c>
      <c r="F247" s="4" t="s">
        <v>273</v>
      </c>
      <c r="G247" s="4" t="s">
        <v>235</v>
      </c>
      <c r="H247" s="9">
        <v>36</v>
      </c>
      <c r="I247" s="10">
        <v>5.13</v>
      </c>
      <c r="J247" s="10">
        <v>184.68</v>
      </c>
      <c r="K247" s="5">
        <v>6.4244507917077615E-2</v>
      </c>
      <c r="L247" s="10">
        <v>11.864675722125895</v>
      </c>
      <c r="M247" s="10">
        <v>172.81532427787411</v>
      </c>
      <c r="N247" s="10">
        <v>2.91</v>
      </c>
      <c r="O247" s="10">
        <v>104.76</v>
      </c>
      <c r="P247" s="10">
        <v>68.055324277874107</v>
      </c>
      <c r="Q247" s="5">
        <v>0.39380375879425045</v>
      </c>
      <c r="R247" s="5">
        <v>4.4999999999999998E-2</v>
      </c>
      <c r="S247" s="10">
        <v>7.7766895925043347</v>
      </c>
      <c r="T247" s="10">
        <v>0</v>
      </c>
      <c r="U247" s="10">
        <v>60.278634685369774</v>
      </c>
      <c r="V247" s="5">
        <v>0.34880375879425046</v>
      </c>
      <c r="W247" s="4" t="s">
        <v>491</v>
      </c>
      <c r="X247" s="4" t="s">
        <v>97</v>
      </c>
    </row>
    <row r="248" spans="1:24">
      <c r="A248" s="4" t="s">
        <v>736</v>
      </c>
      <c r="B248" s="8">
        <v>45663</v>
      </c>
      <c r="C248" s="4" t="s">
        <v>395</v>
      </c>
      <c r="D248" s="4" t="s">
        <v>183</v>
      </c>
      <c r="E248" s="4" t="s">
        <v>47</v>
      </c>
      <c r="F248" s="4" t="s">
        <v>276</v>
      </c>
      <c r="G248" s="4" t="s">
        <v>235</v>
      </c>
      <c r="H248" s="9">
        <v>20</v>
      </c>
      <c r="I248" s="10">
        <v>8.77</v>
      </c>
      <c r="J248" s="10">
        <v>175.39999999999998</v>
      </c>
      <c r="K248" s="5">
        <v>0.10727060363392318</v>
      </c>
      <c r="L248" s="10">
        <v>18.815263877390123</v>
      </c>
      <c r="M248" s="10">
        <v>156.58473612260985</v>
      </c>
      <c r="N248" s="10">
        <v>4.26</v>
      </c>
      <c r="O248" s="10">
        <v>85.199999999999989</v>
      </c>
      <c r="P248" s="10">
        <v>71.384736122609866</v>
      </c>
      <c r="Q248" s="5">
        <v>0.45588566223155869</v>
      </c>
      <c r="R248" s="5">
        <v>2.3E-2</v>
      </c>
      <c r="S248" s="10">
        <v>3.6014489308200264</v>
      </c>
      <c r="T248" s="10">
        <v>0</v>
      </c>
      <c r="U248" s="10">
        <v>67.783287191789839</v>
      </c>
      <c r="V248" s="5">
        <v>0.43288566223155872</v>
      </c>
      <c r="W248" s="4" t="s">
        <v>491</v>
      </c>
      <c r="X248" s="4" t="s">
        <v>97</v>
      </c>
    </row>
    <row r="249" spans="1:24">
      <c r="A249" s="4" t="s">
        <v>737</v>
      </c>
      <c r="B249" s="8">
        <v>46249</v>
      </c>
      <c r="C249" s="4" t="s">
        <v>419</v>
      </c>
      <c r="D249" s="4" t="s">
        <v>181</v>
      </c>
      <c r="E249" s="4" t="s">
        <v>47</v>
      </c>
      <c r="F249" s="4" t="s">
        <v>276</v>
      </c>
      <c r="G249" s="4" t="s">
        <v>257</v>
      </c>
      <c r="H249" s="9">
        <v>27</v>
      </c>
      <c r="I249" s="10">
        <v>5.88</v>
      </c>
      <c r="J249" s="10">
        <v>158.76</v>
      </c>
      <c r="K249" s="5">
        <v>0.11031644556445105</v>
      </c>
      <c r="L249" s="10">
        <v>17.513838897812249</v>
      </c>
      <c r="M249" s="10">
        <v>141.24616110218773</v>
      </c>
      <c r="N249" s="10">
        <v>2.83</v>
      </c>
      <c r="O249" s="10">
        <v>76.41</v>
      </c>
      <c r="P249" s="10">
        <v>64.836161102187731</v>
      </c>
      <c r="Q249" s="5">
        <v>0.45902954527224671</v>
      </c>
      <c r="R249" s="5">
        <v>2.3E-2</v>
      </c>
      <c r="S249" s="10">
        <v>3.2486617053503175</v>
      </c>
      <c r="T249" s="10">
        <v>0</v>
      </c>
      <c r="U249" s="10">
        <v>61.587499396837416</v>
      </c>
      <c r="V249" s="5">
        <v>0.43602954527224669</v>
      </c>
      <c r="W249" s="4" t="s">
        <v>491</v>
      </c>
      <c r="X249" s="4" t="s">
        <v>97</v>
      </c>
    </row>
    <row r="250" spans="1:24">
      <c r="A250" s="4" t="s">
        <v>738</v>
      </c>
      <c r="B250" s="8">
        <v>45805</v>
      </c>
      <c r="C250" s="4" t="s">
        <v>277</v>
      </c>
      <c r="D250" s="4" t="s">
        <v>183</v>
      </c>
      <c r="E250" s="4" t="s">
        <v>39</v>
      </c>
      <c r="F250" s="4" t="s">
        <v>270</v>
      </c>
      <c r="G250" s="4" t="s">
        <v>111</v>
      </c>
      <c r="H250" s="9">
        <v>6</v>
      </c>
      <c r="I250" s="10">
        <v>8.76</v>
      </c>
      <c r="J250" s="10">
        <v>52.56</v>
      </c>
      <c r="K250" s="5">
        <v>9.3859076717934711E-2</v>
      </c>
      <c r="L250" s="10">
        <v>4.9332330722946489</v>
      </c>
      <c r="M250" s="10">
        <v>47.626766927705354</v>
      </c>
      <c r="N250" s="10">
        <v>4.22</v>
      </c>
      <c r="O250" s="10">
        <v>25.32</v>
      </c>
      <c r="P250" s="10">
        <v>22.306766927705354</v>
      </c>
      <c r="Q250" s="5">
        <v>0.46836618075641628</v>
      </c>
      <c r="R250" s="5">
        <v>2.1000000000000001E-2</v>
      </c>
      <c r="S250" s="10">
        <v>1.0001621054818124</v>
      </c>
      <c r="T250" s="10">
        <v>0</v>
      </c>
      <c r="U250" s="10">
        <v>21.306604822223541</v>
      </c>
      <c r="V250" s="5">
        <v>0.44736618075641627</v>
      </c>
      <c r="W250" s="4" t="s">
        <v>491</v>
      </c>
      <c r="X250" s="4" t="s">
        <v>97</v>
      </c>
    </row>
    <row r="251" spans="1:24">
      <c r="A251" s="4" t="s">
        <v>739</v>
      </c>
      <c r="B251" s="8">
        <v>46131</v>
      </c>
      <c r="C251" s="4" t="s">
        <v>417</v>
      </c>
      <c r="D251" s="4" t="s">
        <v>170</v>
      </c>
      <c r="E251" s="4" t="s">
        <v>47</v>
      </c>
      <c r="F251" s="4" t="s">
        <v>273</v>
      </c>
      <c r="G251" s="4" t="s">
        <v>257</v>
      </c>
      <c r="H251" s="9">
        <v>7</v>
      </c>
      <c r="I251" s="10">
        <v>8.14</v>
      </c>
      <c r="J251" s="10">
        <v>56.980000000000004</v>
      </c>
      <c r="K251" s="5">
        <v>6.8658669347449741E-2</v>
      </c>
      <c r="L251" s="10">
        <v>3.9121709794176867</v>
      </c>
      <c r="M251" s="10">
        <v>53.067829020582316</v>
      </c>
      <c r="N251" s="10">
        <v>4.1399999999999997</v>
      </c>
      <c r="O251" s="10">
        <v>28.979999999999997</v>
      </c>
      <c r="P251" s="10">
        <v>24.087829020582319</v>
      </c>
      <c r="Q251" s="5">
        <v>0.45390643380643803</v>
      </c>
      <c r="R251" s="5">
        <v>2.3E-2</v>
      </c>
      <c r="S251" s="10">
        <v>1.2205600674733932</v>
      </c>
      <c r="T251" s="10">
        <v>0</v>
      </c>
      <c r="U251" s="10">
        <v>22.867268953108926</v>
      </c>
      <c r="V251" s="5">
        <v>0.43090643380643806</v>
      </c>
      <c r="W251" s="4" t="s">
        <v>491</v>
      </c>
      <c r="X251" s="4" t="s">
        <v>97</v>
      </c>
    </row>
    <row r="252" spans="1:24">
      <c r="A252" s="4" t="s">
        <v>740</v>
      </c>
      <c r="B252" s="8">
        <v>46031</v>
      </c>
      <c r="C252" s="4" t="s">
        <v>315</v>
      </c>
      <c r="D252" s="4" t="s">
        <v>120</v>
      </c>
      <c r="E252" s="4" t="s">
        <v>41</v>
      </c>
      <c r="F252" s="4" t="s">
        <v>239</v>
      </c>
      <c r="G252" s="4" t="s">
        <v>111</v>
      </c>
      <c r="H252" s="9">
        <v>48</v>
      </c>
      <c r="I252" s="10">
        <v>8.24</v>
      </c>
      <c r="J252" s="10">
        <v>395.52</v>
      </c>
      <c r="K252" s="5">
        <v>0.21720013605666544</v>
      </c>
      <c r="L252" s="10">
        <v>85.906997813132307</v>
      </c>
      <c r="M252" s="10">
        <v>309.61300218686767</v>
      </c>
      <c r="N252" s="10">
        <v>4.2</v>
      </c>
      <c r="O252" s="10">
        <v>201.60000000000002</v>
      </c>
      <c r="P252" s="10">
        <v>108.01300218686765</v>
      </c>
      <c r="Q252" s="5">
        <v>0.34886455486025147</v>
      </c>
      <c r="R252" s="5">
        <v>2.5999999999999999E-2</v>
      </c>
      <c r="S252" s="10">
        <v>8.0499380568585597</v>
      </c>
      <c r="T252" s="10">
        <v>7.68</v>
      </c>
      <c r="U252" s="10">
        <v>92.28306413000908</v>
      </c>
      <c r="V252" s="5">
        <v>0.29805939504540385</v>
      </c>
      <c r="W252" s="4" t="s">
        <v>493</v>
      </c>
      <c r="X252" s="4" t="s">
        <v>97</v>
      </c>
    </row>
    <row r="253" spans="1:24">
      <c r="A253" s="4" t="s">
        <v>741</v>
      </c>
      <c r="B253" s="8">
        <v>46219</v>
      </c>
      <c r="C253" s="4" t="s">
        <v>409</v>
      </c>
      <c r="D253" s="4" t="s">
        <v>199</v>
      </c>
      <c r="E253" s="4" t="s">
        <v>47</v>
      </c>
      <c r="F253" s="4" t="s">
        <v>270</v>
      </c>
      <c r="G253" s="4" t="s">
        <v>257</v>
      </c>
      <c r="H253" s="9">
        <v>3</v>
      </c>
      <c r="I253" s="10">
        <v>25.16</v>
      </c>
      <c r="J253" s="10">
        <v>75.48</v>
      </c>
      <c r="K253" s="5">
        <v>5.9938058998747511E-2</v>
      </c>
      <c r="L253" s="10">
        <v>4.5241246932254624</v>
      </c>
      <c r="M253" s="10">
        <v>70.955875306774544</v>
      </c>
      <c r="N253" s="10">
        <v>12.67</v>
      </c>
      <c r="O253" s="10">
        <v>38.01</v>
      </c>
      <c r="P253" s="10">
        <v>32.945875306774546</v>
      </c>
      <c r="Q253" s="5">
        <v>0.46431497271134392</v>
      </c>
      <c r="R253" s="5">
        <v>2.3E-2</v>
      </c>
      <c r="S253" s="10">
        <v>1.6319851320558145</v>
      </c>
      <c r="T253" s="10">
        <v>0</v>
      </c>
      <c r="U253" s="10">
        <v>31.313890174718733</v>
      </c>
      <c r="V253" s="5">
        <v>0.44131497271134396</v>
      </c>
      <c r="W253" s="4" t="s">
        <v>491</v>
      </c>
      <c r="X253" s="4" t="s">
        <v>97</v>
      </c>
    </row>
    <row r="254" spans="1:24">
      <c r="A254" s="4" t="s">
        <v>742</v>
      </c>
      <c r="B254" s="8">
        <v>46241</v>
      </c>
      <c r="C254" s="4" t="s">
        <v>271</v>
      </c>
      <c r="D254" s="4" t="s">
        <v>220</v>
      </c>
      <c r="E254" s="4" t="s">
        <v>39</v>
      </c>
      <c r="F254" s="4" t="s">
        <v>273</v>
      </c>
      <c r="G254" s="4" t="s">
        <v>235</v>
      </c>
      <c r="H254" s="9">
        <v>41</v>
      </c>
      <c r="I254" s="10">
        <v>7.63</v>
      </c>
      <c r="J254" s="10">
        <v>312.83</v>
      </c>
      <c r="K254" s="5">
        <v>0.13402912237953699</v>
      </c>
      <c r="L254" s="10">
        <v>41.928330353990553</v>
      </c>
      <c r="M254" s="10">
        <v>270.90166964600945</v>
      </c>
      <c r="N254" s="10">
        <v>4.51</v>
      </c>
      <c r="O254" s="10">
        <v>184.91</v>
      </c>
      <c r="P254" s="10">
        <v>85.991669646009456</v>
      </c>
      <c r="Q254" s="5">
        <v>0.31742761038858058</v>
      </c>
      <c r="R254" s="5">
        <v>2.1000000000000001E-2</v>
      </c>
      <c r="S254" s="10">
        <v>5.6889350625661992</v>
      </c>
      <c r="T254" s="10">
        <v>0</v>
      </c>
      <c r="U254" s="10">
        <v>80.302734583443254</v>
      </c>
      <c r="V254" s="5">
        <v>0.29642761038858056</v>
      </c>
      <c r="W254" s="4" t="s">
        <v>491</v>
      </c>
      <c r="X254" s="4" t="s">
        <v>97</v>
      </c>
    </row>
    <row r="255" spans="1:24">
      <c r="A255" s="4" t="s">
        <v>743</v>
      </c>
      <c r="B255" s="8">
        <v>46118</v>
      </c>
      <c r="C255" s="4" t="s">
        <v>307</v>
      </c>
      <c r="D255" s="4" t="s">
        <v>218</v>
      </c>
      <c r="E255" s="4" t="s">
        <v>41</v>
      </c>
      <c r="F255" s="4" t="s">
        <v>234</v>
      </c>
      <c r="G255" s="4" t="s">
        <v>111</v>
      </c>
      <c r="H255" s="9">
        <v>1</v>
      </c>
      <c r="I255" s="10">
        <v>7.62</v>
      </c>
      <c r="J255" s="10">
        <v>7.62</v>
      </c>
      <c r="K255" s="5">
        <v>0.11488831774408095</v>
      </c>
      <c r="L255" s="10">
        <v>0.87544898120989689</v>
      </c>
      <c r="M255" s="10">
        <v>6.7445510187901032</v>
      </c>
      <c r="N255" s="10">
        <v>4.22</v>
      </c>
      <c r="O255" s="10">
        <v>4.22</v>
      </c>
      <c r="P255" s="10">
        <v>2.5245510187901035</v>
      </c>
      <c r="Q255" s="5">
        <v>0.37430972228644799</v>
      </c>
      <c r="R255" s="5">
        <v>2.5999999999999999E-2</v>
      </c>
      <c r="S255" s="10">
        <v>0.17535832648854269</v>
      </c>
      <c r="T255" s="10">
        <v>0</v>
      </c>
      <c r="U255" s="10">
        <v>2.3491926923015609</v>
      </c>
      <c r="V255" s="5">
        <v>0.34830972228644802</v>
      </c>
      <c r="W255" s="4" t="s">
        <v>491</v>
      </c>
      <c r="X255" s="4" t="s">
        <v>97</v>
      </c>
    </row>
    <row r="256" spans="1:24">
      <c r="A256" s="4" t="s">
        <v>744</v>
      </c>
      <c r="B256" s="8">
        <v>46177</v>
      </c>
      <c r="C256" s="4" t="s">
        <v>268</v>
      </c>
      <c r="D256" s="4" t="s">
        <v>206</v>
      </c>
      <c r="E256" s="4" t="s">
        <v>39</v>
      </c>
      <c r="F256" s="4" t="s">
        <v>270</v>
      </c>
      <c r="G256" s="4" t="s">
        <v>235</v>
      </c>
      <c r="H256" s="9">
        <v>43</v>
      </c>
      <c r="I256" s="10">
        <v>4.8899999999999997</v>
      </c>
      <c r="J256" s="10">
        <v>210.26999999999998</v>
      </c>
      <c r="K256" s="5">
        <v>0.10447053686266378</v>
      </c>
      <c r="L256" s="10">
        <v>21.96701978611231</v>
      </c>
      <c r="M256" s="10">
        <v>188.30298021388768</v>
      </c>
      <c r="N256" s="10">
        <v>2.72</v>
      </c>
      <c r="O256" s="10">
        <v>116.96000000000001</v>
      </c>
      <c r="P256" s="10">
        <v>71.342980213887671</v>
      </c>
      <c r="Q256" s="5">
        <v>0.37887334620435287</v>
      </c>
      <c r="R256" s="5">
        <v>2.1000000000000001E-2</v>
      </c>
      <c r="S256" s="10">
        <v>3.9543625844916415</v>
      </c>
      <c r="T256" s="10">
        <v>0</v>
      </c>
      <c r="U256" s="10">
        <v>67.388617629396023</v>
      </c>
      <c r="V256" s="5">
        <v>0.35787334620435279</v>
      </c>
      <c r="W256" s="4" t="s">
        <v>491</v>
      </c>
      <c r="X256" s="4" t="s">
        <v>97</v>
      </c>
    </row>
    <row r="257" spans="1:24">
      <c r="A257" s="4" t="s">
        <v>745</v>
      </c>
      <c r="B257" s="8">
        <v>45902</v>
      </c>
      <c r="C257" s="4" t="s">
        <v>353</v>
      </c>
      <c r="D257" s="4" t="s">
        <v>156</v>
      </c>
      <c r="E257" s="4" t="s">
        <v>43</v>
      </c>
      <c r="F257" s="4" t="s">
        <v>276</v>
      </c>
      <c r="G257" s="4" t="s">
        <v>257</v>
      </c>
      <c r="H257" s="9">
        <v>9</v>
      </c>
      <c r="I257" s="10">
        <v>4.9800000000000004</v>
      </c>
      <c r="J257" s="10">
        <v>44.820000000000007</v>
      </c>
      <c r="K257" s="5">
        <v>6.6700498503778863E-2</v>
      </c>
      <c r="L257" s="10">
        <v>2.989516342939369</v>
      </c>
      <c r="M257" s="10">
        <v>41.83048365706064</v>
      </c>
      <c r="N257" s="10">
        <v>2.76</v>
      </c>
      <c r="O257" s="10">
        <v>24.839999999999996</v>
      </c>
      <c r="P257" s="10">
        <v>16.990483657060643</v>
      </c>
      <c r="Q257" s="5">
        <v>0.40617468820953473</v>
      </c>
      <c r="R257" s="5">
        <v>4.4999999999999998E-2</v>
      </c>
      <c r="S257" s="10">
        <v>1.8823717645677287</v>
      </c>
      <c r="T257" s="10">
        <v>0</v>
      </c>
      <c r="U257" s="10">
        <v>15.108111892492914</v>
      </c>
      <c r="V257" s="5">
        <v>0.36117468820953474</v>
      </c>
      <c r="W257" s="4" t="s">
        <v>491</v>
      </c>
      <c r="X257" s="4" t="s">
        <v>97</v>
      </c>
    </row>
    <row r="258" spans="1:24">
      <c r="A258" s="4" t="s">
        <v>746</v>
      </c>
      <c r="B258" s="8">
        <v>46167</v>
      </c>
      <c r="C258" s="4" t="s">
        <v>303</v>
      </c>
      <c r="D258" s="4" t="s">
        <v>138</v>
      </c>
      <c r="E258" s="4" t="s">
        <v>41</v>
      </c>
      <c r="F258" s="4" t="s">
        <v>239</v>
      </c>
      <c r="G258" s="4" t="s">
        <v>235</v>
      </c>
      <c r="H258" s="9">
        <v>60</v>
      </c>
      <c r="I258" s="10">
        <v>8.51</v>
      </c>
      <c r="J258" s="10">
        <v>510.59999999999997</v>
      </c>
      <c r="K258" s="5">
        <v>0.15218648720868372</v>
      </c>
      <c r="L258" s="10">
        <v>77.706420368753896</v>
      </c>
      <c r="M258" s="10">
        <v>432.8935796312461</v>
      </c>
      <c r="N258" s="10">
        <v>4.17</v>
      </c>
      <c r="O258" s="10">
        <v>250.2</v>
      </c>
      <c r="P258" s="10">
        <v>182.69357963124611</v>
      </c>
      <c r="Q258" s="5">
        <v>0.42202885010877478</v>
      </c>
      <c r="R258" s="5">
        <v>2.5999999999999999E-2</v>
      </c>
      <c r="S258" s="10">
        <v>11.255233070412398</v>
      </c>
      <c r="T258" s="10">
        <v>0</v>
      </c>
      <c r="U258" s="10">
        <v>171.43834656083371</v>
      </c>
      <c r="V258" s="5">
        <v>0.39602885010877475</v>
      </c>
      <c r="W258" s="4" t="s">
        <v>491</v>
      </c>
      <c r="X258" s="4" t="s">
        <v>97</v>
      </c>
    </row>
    <row r="259" spans="1:24">
      <c r="A259" s="4" t="s">
        <v>747</v>
      </c>
      <c r="B259" s="8">
        <v>46206</v>
      </c>
      <c r="C259" s="4" t="s">
        <v>240</v>
      </c>
      <c r="D259" s="4" t="s">
        <v>212</v>
      </c>
      <c r="E259" s="4" t="s">
        <v>36</v>
      </c>
      <c r="F259" s="4" t="s">
        <v>242</v>
      </c>
      <c r="G259" s="4" t="s">
        <v>235</v>
      </c>
      <c r="H259" s="9">
        <v>49</v>
      </c>
      <c r="I259" s="10">
        <v>7</v>
      </c>
      <c r="J259" s="10">
        <v>343</v>
      </c>
      <c r="K259" s="5">
        <v>0.13180165296507576</v>
      </c>
      <c r="L259" s="10">
        <v>45.207966967020987</v>
      </c>
      <c r="M259" s="10">
        <v>297.79203303297902</v>
      </c>
      <c r="N259" s="10">
        <v>3.56</v>
      </c>
      <c r="O259" s="10">
        <v>174.44</v>
      </c>
      <c r="P259" s="10">
        <v>123.35203303297902</v>
      </c>
      <c r="Q259" s="5">
        <v>0.41422207228531993</v>
      </c>
      <c r="R259" s="5">
        <v>1.7999999999999999E-2</v>
      </c>
      <c r="S259" s="10">
        <v>5.360256594593622</v>
      </c>
      <c r="T259" s="10">
        <v>0</v>
      </c>
      <c r="U259" s="10">
        <v>117.9917764383854</v>
      </c>
      <c r="V259" s="5">
        <v>0.39622207228531997</v>
      </c>
      <c r="W259" s="4" t="s">
        <v>491</v>
      </c>
      <c r="X259" s="4" t="s">
        <v>97</v>
      </c>
    </row>
    <row r="260" spans="1:24">
      <c r="A260" s="4" t="s">
        <v>748</v>
      </c>
      <c r="B260" s="8">
        <v>46234</v>
      </c>
      <c r="C260" s="4" t="s">
        <v>301</v>
      </c>
      <c r="D260" s="4" t="s">
        <v>113</v>
      </c>
      <c r="E260" s="4" t="s">
        <v>41</v>
      </c>
      <c r="F260" s="4" t="s">
        <v>234</v>
      </c>
      <c r="G260" s="4" t="s">
        <v>235</v>
      </c>
      <c r="H260" s="9">
        <v>46</v>
      </c>
      <c r="I260" s="10">
        <v>16.88</v>
      </c>
      <c r="J260" s="10">
        <v>776.4799999999999</v>
      </c>
      <c r="K260" s="5">
        <v>0.18040982560426108</v>
      </c>
      <c r="L260" s="10">
        <v>140.08462138519664</v>
      </c>
      <c r="M260" s="10">
        <v>636.39537861480323</v>
      </c>
      <c r="N260" s="10">
        <v>9.08</v>
      </c>
      <c r="O260" s="10">
        <v>417.68</v>
      </c>
      <c r="P260" s="10">
        <v>218.71537861480323</v>
      </c>
      <c r="Q260" s="5">
        <v>0.34367845205109049</v>
      </c>
      <c r="R260" s="5">
        <v>2.5999999999999999E-2</v>
      </c>
      <c r="S260" s="10">
        <v>16.546279843984884</v>
      </c>
      <c r="T260" s="10">
        <v>0</v>
      </c>
      <c r="U260" s="10">
        <v>202.16909877081835</v>
      </c>
      <c r="V260" s="5">
        <v>0.31767845205109052</v>
      </c>
      <c r="W260" s="4" t="s">
        <v>491</v>
      </c>
      <c r="X260" s="4" t="s">
        <v>97</v>
      </c>
    </row>
    <row r="261" spans="1:24">
      <c r="A261" s="4" t="s">
        <v>749</v>
      </c>
      <c r="B261" s="8">
        <v>45980</v>
      </c>
      <c r="C261" s="4" t="s">
        <v>285</v>
      </c>
      <c r="D261" s="4" t="s">
        <v>123</v>
      </c>
      <c r="E261" s="4" t="s">
        <v>39</v>
      </c>
      <c r="F261" s="4" t="s">
        <v>273</v>
      </c>
      <c r="G261" s="4" t="s">
        <v>111</v>
      </c>
      <c r="H261" s="9">
        <v>16</v>
      </c>
      <c r="I261" s="10">
        <v>4.79</v>
      </c>
      <c r="J261" s="10">
        <v>76.64</v>
      </c>
      <c r="K261" s="5">
        <v>0.12336572119552099</v>
      </c>
      <c r="L261" s="10">
        <v>9.4547488724247284</v>
      </c>
      <c r="M261" s="10">
        <v>67.18525112757527</v>
      </c>
      <c r="N261" s="10">
        <v>2.3199999999999998</v>
      </c>
      <c r="O261" s="10">
        <v>37.119999999999997</v>
      </c>
      <c r="P261" s="10">
        <v>30.065251127575273</v>
      </c>
      <c r="Q261" s="5">
        <v>0.44749778594241796</v>
      </c>
      <c r="R261" s="5">
        <v>2.1000000000000001E-2</v>
      </c>
      <c r="S261" s="10">
        <v>1.4108902736790807</v>
      </c>
      <c r="T261" s="10">
        <v>0</v>
      </c>
      <c r="U261" s="10">
        <v>28.654360853896193</v>
      </c>
      <c r="V261" s="5">
        <v>0.426497785942418</v>
      </c>
      <c r="W261" s="4" t="s">
        <v>491</v>
      </c>
      <c r="X261" s="4" t="s">
        <v>97</v>
      </c>
    </row>
    <row r="262" spans="1:24">
      <c r="A262" s="4" t="s">
        <v>750</v>
      </c>
      <c r="B262" s="8">
        <v>46122</v>
      </c>
      <c r="C262" s="4" t="s">
        <v>303</v>
      </c>
      <c r="D262" s="4" t="s">
        <v>201</v>
      </c>
      <c r="E262" s="4" t="s">
        <v>41</v>
      </c>
      <c r="F262" s="4" t="s">
        <v>239</v>
      </c>
      <c r="G262" s="4" t="s">
        <v>235</v>
      </c>
      <c r="H262" s="9">
        <v>42</v>
      </c>
      <c r="I262" s="10">
        <v>9.92</v>
      </c>
      <c r="J262" s="10">
        <v>416.64</v>
      </c>
      <c r="K262" s="5">
        <v>0.16685750381980841</v>
      </c>
      <c r="L262" s="10">
        <v>69.519510391484971</v>
      </c>
      <c r="M262" s="10">
        <v>347.12048960851502</v>
      </c>
      <c r="N262" s="10">
        <v>5.79</v>
      </c>
      <c r="O262" s="10">
        <v>243.18</v>
      </c>
      <c r="P262" s="10">
        <v>103.94048960851501</v>
      </c>
      <c r="Q262" s="5">
        <v>0.29943634190462176</v>
      </c>
      <c r="R262" s="5">
        <v>2.5999999999999999E-2</v>
      </c>
      <c r="S262" s="10">
        <v>9.0251327298213901</v>
      </c>
      <c r="T262" s="10">
        <v>0</v>
      </c>
      <c r="U262" s="10">
        <v>94.915356878693615</v>
      </c>
      <c r="V262" s="5">
        <v>0.27343634190462174</v>
      </c>
      <c r="W262" s="4" t="s">
        <v>491</v>
      </c>
      <c r="X262" s="4" t="s">
        <v>97</v>
      </c>
    </row>
    <row r="263" spans="1:24">
      <c r="A263" s="4" t="s">
        <v>751</v>
      </c>
      <c r="B263" s="8">
        <v>46262</v>
      </c>
      <c r="C263" s="4" t="s">
        <v>411</v>
      </c>
      <c r="D263" s="4" t="s">
        <v>160</v>
      </c>
      <c r="E263" s="4" t="s">
        <v>47</v>
      </c>
      <c r="F263" s="4" t="s">
        <v>273</v>
      </c>
      <c r="G263" s="4" t="s">
        <v>257</v>
      </c>
      <c r="H263" s="9">
        <v>16</v>
      </c>
      <c r="I263" s="10">
        <v>4.6900000000000004</v>
      </c>
      <c r="J263" s="10">
        <v>75.040000000000006</v>
      </c>
      <c r="K263" s="5">
        <v>7.5918468468079869E-2</v>
      </c>
      <c r="L263" s="10">
        <v>5.6969218738447136</v>
      </c>
      <c r="M263" s="10">
        <v>69.343078126155291</v>
      </c>
      <c r="N263" s="10">
        <v>2.2799999999999998</v>
      </c>
      <c r="O263" s="10">
        <v>36.479999999999997</v>
      </c>
      <c r="P263" s="10">
        <v>32.863078126155294</v>
      </c>
      <c r="Q263" s="5">
        <v>0.47392009432243209</v>
      </c>
      <c r="R263" s="5">
        <v>2.3E-2</v>
      </c>
      <c r="S263" s="10">
        <v>1.5948907969015718</v>
      </c>
      <c r="T263" s="10">
        <v>0</v>
      </c>
      <c r="U263" s="10">
        <v>31.26818732925372</v>
      </c>
      <c r="V263" s="5">
        <v>0.45092009432243207</v>
      </c>
      <c r="W263" s="4" t="s">
        <v>491</v>
      </c>
      <c r="X263" s="4" t="s">
        <v>97</v>
      </c>
    </row>
    <row r="264" spans="1:24">
      <c r="A264" s="4" t="s">
        <v>752</v>
      </c>
      <c r="B264" s="8">
        <v>45897</v>
      </c>
      <c r="C264" s="4" t="s">
        <v>331</v>
      </c>
      <c r="D264" s="4" t="s">
        <v>187</v>
      </c>
      <c r="E264" s="4" t="s">
        <v>43</v>
      </c>
      <c r="F264" s="4" t="s">
        <v>270</v>
      </c>
      <c r="G264" s="4" t="s">
        <v>235</v>
      </c>
      <c r="H264" s="9">
        <v>6</v>
      </c>
      <c r="I264" s="10">
        <v>7.95</v>
      </c>
      <c r="J264" s="10">
        <v>47.7</v>
      </c>
      <c r="K264" s="5">
        <v>7.7137468099675366E-2</v>
      </c>
      <c r="L264" s="10">
        <v>3.6794572283545151</v>
      </c>
      <c r="M264" s="10">
        <v>44.020542771645488</v>
      </c>
      <c r="N264" s="10">
        <v>3.43</v>
      </c>
      <c r="O264" s="10">
        <v>20.580000000000002</v>
      </c>
      <c r="P264" s="10">
        <v>23.440542771645486</v>
      </c>
      <c r="Q264" s="5">
        <v>0.53249099842412684</v>
      </c>
      <c r="R264" s="5">
        <v>4.4999999999999998E-2</v>
      </c>
      <c r="S264" s="10">
        <v>1.980924424724047</v>
      </c>
      <c r="T264" s="10">
        <v>0</v>
      </c>
      <c r="U264" s="10">
        <v>21.459618346921438</v>
      </c>
      <c r="V264" s="5">
        <v>0.48749099842412685</v>
      </c>
      <c r="W264" s="4" t="s">
        <v>491</v>
      </c>
      <c r="X264" s="4" t="s">
        <v>97</v>
      </c>
    </row>
    <row r="265" spans="1:24">
      <c r="A265" s="4" t="s">
        <v>753</v>
      </c>
      <c r="B265" s="8">
        <v>45817</v>
      </c>
      <c r="C265" s="4" t="s">
        <v>311</v>
      </c>
      <c r="D265" s="4" t="s">
        <v>214</v>
      </c>
      <c r="E265" s="4" t="s">
        <v>41</v>
      </c>
      <c r="F265" s="4" t="s">
        <v>242</v>
      </c>
      <c r="G265" s="4" t="s">
        <v>111</v>
      </c>
      <c r="H265" s="9">
        <v>54</v>
      </c>
      <c r="I265" s="10">
        <v>5.71</v>
      </c>
      <c r="J265" s="10">
        <v>308.33999999999997</v>
      </c>
      <c r="K265" s="5">
        <v>0.15472052458408975</v>
      </c>
      <c r="L265" s="10">
        <v>47.706526550258232</v>
      </c>
      <c r="M265" s="10">
        <v>260.63347344974176</v>
      </c>
      <c r="N265" s="10">
        <v>2.87</v>
      </c>
      <c r="O265" s="10">
        <v>154.98000000000002</v>
      </c>
      <c r="P265" s="10">
        <v>105.65347344974174</v>
      </c>
      <c r="Q265" s="5">
        <v>0.40537185055823238</v>
      </c>
      <c r="R265" s="5">
        <v>2.5999999999999999E-2</v>
      </c>
      <c r="S265" s="10">
        <v>6.776470309693285</v>
      </c>
      <c r="T265" s="10">
        <v>0</v>
      </c>
      <c r="U265" s="10">
        <v>98.877003140048458</v>
      </c>
      <c r="V265" s="5">
        <v>0.37937185055823236</v>
      </c>
      <c r="W265" s="4" t="s">
        <v>491</v>
      </c>
      <c r="X265" s="4" t="s">
        <v>97</v>
      </c>
    </row>
    <row r="266" spans="1:24">
      <c r="A266" s="4" t="s">
        <v>754</v>
      </c>
      <c r="B266" s="8">
        <v>45830</v>
      </c>
      <c r="C266" s="4" t="s">
        <v>232</v>
      </c>
      <c r="D266" s="4" t="s">
        <v>185</v>
      </c>
      <c r="E266" s="4" t="s">
        <v>36</v>
      </c>
      <c r="F266" s="4" t="s">
        <v>234</v>
      </c>
      <c r="G266" s="4" t="s">
        <v>235</v>
      </c>
      <c r="H266" s="9">
        <v>19</v>
      </c>
      <c r="I266" s="10">
        <v>5.19</v>
      </c>
      <c r="J266" s="10">
        <v>98.610000000000014</v>
      </c>
      <c r="K266" s="5">
        <v>0.19132660076964178</v>
      </c>
      <c r="L266" s="10">
        <v>18.866716101894379</v>
      </c>
      <c r="M266" s="10">
        <v>79.743283898105631</v>
      </c>
      <c r="N266" s="10">
        <v>2.1800000000000002</v>
      </c>
      <c r="O266" s="10">
        <v>41.42</v>
      </c>
      <c r="P266" s="10">
        <v>38.323283898105629</v>
      </c>
      <c r="Q266" s="5">
        <v>0.48058321685214711</v>
      </c>
      <c r="R266" s="5">
        <v>1.7999999999999999E-2</v>
      </c>
      <c r="S266" s="10">
        <v>1.4353791101659013</v>
      </c>
      <c r="T266" s="10">
        <v>1.3</v>
      </c>
      <c r="U266" s="10">
        <v>35.587904787939728</v>
      </c>
      <c r="V266" s="5">
        <v>0.44628090352302568</v>
      </c>
      <c r="W266" s="4" t="s">
        <v>493</v>
      </c>
      <c r="X266" s="4" t="s">
        <v>97</v>
      </c>
    </row>
    <row r="267" spans="1:24">
      <c r="A267" s="4" t="s">
        <v>755</v>
      </c>
      <c r="B267" s="8">
        <v>46172</v>
      </c>
      <c r="C267" s="4" t="s">
        <v>369</v>
      </c>
      <c r="D267" s="4" t="s">
        <v>120</v>
      </c>
      <c r="E267" s="4" t="s">
        <v>45</v>
      </c>
      <c r="F267" s="4" t="s">
        <v>239</v>
      </c>
      <c r="G267" s="4" t="s">
        <v>111</v>
      </c>
      <c r="H267" s="9">
        <v>42</v>
      </c>
      <c r="I267" s="10">
        <v>8.2899999999999991</v>
      </c>
      <c r="J267" s="10">
        <v>348.17999999999995</v>
      </c>
      <c r="K267" s="5">
        <v>0.24102935821704319</v>
      </c>
      <c r="L267" s="10">
        <v>83.921601944010092</v>
      </c>
      <c r="M267" s="10">
        <v>264.25839805598986</v>
      </c>
      <c r="N267" s="10">
        <v>4.25</v>
      </c>
      <c r="O267" s="10">
        <v>178.5</v>
      </c>
      <c r="P267" s="10">
        <v>85.758398055989858</v>
      </c>
      <c r="Q267" s="5">
        <v>0.32452477834903004</v>
      </c>
      <c r="R267" s="5">
        <v>1.4999999999999999E-2</v>
      </c>
      <c r="S267" s="10">
        <v>3.9638759708398479</v>
      </c>
      <c r="T267" s="10">
        <v>3.03</v>
      </c>
      <c r="U267" s="10">
        <v>78.764522085150006</v>
      </c>
      <c r="V267" s="5">
        <v>0.29805872836806396</v>
      </c>
      <c r="W267" s="4" t="s">
        <v>493</v>
      </c>
      <c r="X267" s="4" t="s">
        <v>97</v>
      </c>
    </row>
    <row r="268" spans="1:24">
      <c r="A268" s="4" t="s">
        <v>756</v>
      </c>
      <c r="B268" s="8">
        <v>46263</v>
      </c>
      <c r="C268" s="4" t="s">
        <v>268</v>
      </c>
      <c r="D268" s="4" t="s">
        <v>183</v>
      </c>
      <c r="E268" s="4" t="s">
        <v>39</v>
      </c>
      <c r="F268" s="4" t="s">
        <v>270</v>
      </c>
      <c r="G268" s="4" t="s">
        <v>235</v>
      </c>
      <c r="H268" s="9">
        <v>59</v>
      </c>
      <c r="I268" s="10">
        <v>8.8800000000000008</v>
      </c>
      <c r="J268" s="10">
        <v>523.92000000000007</v>
      </c>
      <c r="K268" s="5">
        <v>0.124086467591254</v>
      </c>
      <c r="L268" s="10">
        <v>65.011382100409804</v>
      </c>
      <c r="M268" s="10">
        <v>458.90861789959024</v>
      </c>
      <c r="N268" s="10">
        <v>4.51</v>
      </c>
      <c r="O268" s="10">
        <v>266.08999999999997</v>
      </c>
      <c r="P268" s="10">
        <v>192.81861789959027</v>
      </c>
      <c r="Q268" s="5">
        <v>0.42016778587012549</v>
      </c>
      <c r="R268" s="5">
        <v>2.1000000000000001E-2</v>
      </c>
      <c r="S268" s="10">
        <v>9.6370809758913953</v>
      </c>
      <c r="T268" s="10">
        <v>0</v>
      </c>
      <c r="U268" s="10">
        <v>183.18153692369887</v>
      </c>
      <c r="V268" s="5">
        <v>0.39916778587012547</v>
      </c>
      <c r="W268" s="4" t="s">
        <v>491</v>
      </c>
      <c r="X268" s="4" t="s">
        <v>97</v>
      </c>
    </row>
    <row r="269" spans="1:24">
      <c r="A269" s="4" t="s">
        <v>757</v>
      </c>
      <c r="B269" s="8">
        <v>46156</v>
      </c>
      <c r="C269" s="4" t="s">
        <v>397</v>
      </c>
      <c r="D269" s="4" t="s">
        <v>201</v>
      </c>
      <c r="E269" s="4" t="s">
        <v>47</v>
      </c>
      <c r="F269" s="4" t="s">
        <v>270</v>
      </c>
      <c r="G269" s="4" t="s">
        <v>111</v>
      </c>
      <c r="H269" s="9">
        <v>86</v>
      </c>
      <c r="I269" s="10">
        <v>9.6999999999999993</v>
      </c>
      <c r="J269" s="10">
        <v>834.19999999999993</v>
      </c>
      <c r="K269" s="5">
        <v>0.12276782812496954</v>
      </c>
      <c r="L269" s="10">
        <v>102.41292222184958</v>
      </c>
      <c r="M269" s="10">
        <v>731.78707777815032</v>
      </c>
      <c r="N269" s="10">
        <v>5.85</v>
      </c>
      <c r="O269" s="10">
        <v>503.09999999999997</v>
      </c>
      <c r="P269" s="10">
        <v>228.68707777815035</v>
      </c>
      <c r="Q269" s="5">
        <v>0.312504941290422</v>
      </c>
      <c r="R269" s="5">
        <v>2.3E-2</v>
      </c>
      <c r="S269" s="10">
        <v>16.831102788897457</v>
      </c>
      <c r="T269" s="10">
        <v>0</v>
      </c>
      <c r="U269" s="10">
        <v>211.8559749892529</v>
      </c>
      <c r="V269" s="5">
        <v>0.28950494129042204</v>
      </c>
      <c r="W269" s="4" t="s">
        <v>491</v>
      </c>
      <c r="X269" s="4" t="s">
        <v>97</v>
      </c>
    </row>
    <row r="270" spans="1:24">
      <c r="A270" s="4" t="s">
        <v>758</v>
      </c>
      <c r="B270" s="8">
        <v>46016</v>
      </c>
      <c r="C270" s="4" t="s">
        <v>287</v>
      </c>
      <c r="D270" s="4" t="s">
        <v>113</v>
      </c>
      <c r="E270" s="4" t="s">
        <v>39</v>
      </c>
      <c r="F270" s="4" t="s">
        <v>276</v>
      </c>
      <c r="G270" s="4" t="s">
        <v>111</v>
      </c>
      <c r="H270" s="9">
        <v>71</v>
      </c>
      <c r="I270" s="10">
        <v>16.28</v>
      </c>
      <c r="J270" s="10">
        <v>1155.8800000000001</v>
      </c>
      <c r="K270" s="5">
        <v>0.13365882919268546</v>
      </c>
      <c r="L270" s="10">
        <v>154.49356748724128</v>
      </c>
      <c r="M270" s="10">
        <v>1001.3864325127588</v>
      </c>
      <c r="N270" s="10">
        <v>8.6199999999999992</v>
      </c>
      <c r="O270" s="10">
        <v>612.02</v>
      </c>
      <c r="P270" s="10">
        <v>389.36643251275882</v>
      </c>
      <c r="Q270" s="5">
        <v>0.38882734963337728</v>
      </c>
      <c r="R270" s="5">
        <v>2.1000000000000001E-2</v>
      </c>
      <c r="S270" s="10">
        <v>21.029115082767937</v>
      </c>
      <c r="T270" s="10">
        <v>0</v>
      </c>
      <c r="U270" s="10">
        <v>368.33731742999089</v>
      </c>
      <c r="V270" s="5">
        <v>0.36782734963337727</v>
      </c>
      <c r="W270" s="4" t="s">
        <v>491</v>
      </c>
      <c r="X270" s="4" t="s">
        <v>97</v>
      </c>
    </row>
    <row r="271" spans="1:24">
      <c r="A271" s="4" t="s">
        <v>759</v>
      </c>
      <c r="B271" s="8">
        <v>46236</v>
      </c>
      <c r="C271" s="4" t="s">
        <v>305</v>
      </c>
      <c r="D271" s="4" t="s">
        <v>154</v>
      </c>
      <c r="E271" s="4" t="s">
        <v>41</v>
      </c>
      <c r="F271" s="4" t="s">
        <v>242</v>
      </c>
      <c r="G271" s="4" t="s">
        <v>235</v>
      </c>
      <c r="H271" s="9">
        <v>118</v>
      </c>
      <c r="I271" s="10">
        <v>15.95</v>
      </c>
      <c r="J271" s="10">
        <v>1882.1</v>
      </c>
      <c r="K271" s="5">
        <v>0.12549601783315215</v>
      </c>
      <c r="L271" s="10">
        <v>236.19605516377564</v>
      </c>
      <c r="M271" s="10">
        <v>1645.9039448362244</v>
      </c>
      <c r="N271" s="10">
        <v>8.9600000000000009</v>
      </c>
      <c r="O271" s="10">
        <v>1057.2800000000002</v>
      </c>
      <c r="P271" s="10">
        <v>588.62394483622415</v>
      </c>
      <c r="Q271" s="5">
        <v>0.35762958505746528</v>
      </c>
      <c r="R271" s="5">
        <v>2.5999999999999999E-2</v>
      </c>
      <c r="S271" s="10">
        <v>42.793502565741832</v>
      </c>
      <c r="T271" s="10">
        <v>0</v>
      </c>
      <c r="U271" s="10">
        <v>545.83044227048231</v>
      </c>
      <c r="V271" s="5">
        <v>0.33162958505746526</v>
      </c>
      <c r="W271" s="4" t="s">
        <v>491</v>
      </c>
      <c r="X271" s="4" t="s">
        <v>97</v>
      </c>
    </row>
    <row r="272" spans="1:24">
      <c r="A272" s="4" t="s">
        <v>760</v>
      </c>
      <c r="B272" s="8">
        <v>45711</v>
      </c>
      <c r="C272" s="4" t="s">
        <v>393</v>
      </c>
      <c r="D272" s="4" t="s">
        <v>135</v>
      </c>
      <c r="E272" s="4" t="s">
        <v>47</v>
      </c>
      <c r="F272" s="4" t="s">
        <v>273</v>
      </c>
      <c r="G272" s="4" t="s">
        <v>235</v>
      </c>
      <c r="H272" s="9">
        <v>19</v>
      </c>
      <c r="I272" s="10">
        <v>9.9700000000000006</v>
      </c>
      <c r="J272" s="10">
        <v>189.43</v>
      </c>
      <c r="K272" s="5">
        <v>0.13853081422707808</v>
      </c>
      <c r="L272" s="10">
        <v>26.2418921390354</v>
      </c>
      <c r="M272" s="10">
        <v>163.18810786096461</v>
      </c>
      <c r="N272" s="10">
        <v>4.62</v>
      </c>
      <c r="O272" s="10">
        <v>87.78</v>
      </c>
      <c r="P272" s="10">
        <v>75.408107860964606</v>
      </c>
      <c r="Q272" s="5">
        <v>0.46209315647689175</v>
      </c>
      <c r="R272" s="5">
        <v>2.3E-2</v>
      </c>
      <c r="S272" s="10">
        <v>3.753326480802186</v>
      </c>
      <c r="T272" s="10">
        <v>0</v>
      </c>
      <c r="U272" s="10">
        <v>71.654781380162419</v>
      </c>
      <c r="V272" s="5">
        <v>0.43909315647689173</v>
      </c>
      <c r="W272" s="4" t="s">
        <v>491</v>
      </c>
      <c r="X272" s="4" t="s">
        <v>97</v>
      </c>
    </row>
    <row r="273" spans="1:24">
      <c r="A273" s="4" t="s">
        <v>761</v>
      </c>
      <c r="B273" s="8">
        <v>46093</v>
      </c>
      <c r="C273" s="4" t="s">
        <v>341</v>
      </c>
      <c r="D273" s="4" t="s">
        <v>201</v>
      </c>
      <c r="E273" s="4" t="s">
        <v>43</v>
      </c>
      <c r="F273" s="4" t="s">
        <v>276</v>
      </c>
      <c r="G273" s="4" t="s">
        <v>111</v>
      </c>
      <c r="H273" s="9">
        <v>149</v>
      </c>
      <c r="I273" s="10">
        <v>9.83</v>
      </c>
      <c r="J273" s="10">
        <v>1464.67</v>
      </c>
      <c r="K273" s="5">
        <v>6.8095857581267252E-2</v>
      </c>
      <c r="L273" s="10">
        <v>99.73795972355471</v>
      </c>
      <c r="M273" s="10">
        <v>1364.9320402764454</v>
      </c>
      <c r="N273" s="10">
        <v>5.79</v>
      </c>
      <c r="O273" s="10">
        <v>862.71</v>
      </c>
      <c r="P273" s="10">
        <v>502.22204027644534</v>
      </c>
      <c r="Q273" s="5">
        <v>0.36794655371613094</v>
      </c>
      <c r="R273" s="5">
        <v>4.4999999999999998E-2</v>
      </c>
      <c r="S273" s="10">
        <v>61.421941812440039</v>
      </c>
      <c r="T273" s="10">
        <v>0</v>
      </c>
      <c r="U273" s="10">
        <v>440.80009846400532</v>
      </c>
      <c r="V273" s="5">
        <v>0.32294655371613096</v>
      </c>
      <c r="W273" s="4" t="s">
        <v>491</v>
      </c>
      <c r="X273" s="4" t="s">
        <v>97</v>
      </c>
    </row>
    <row r="274" spans="1:24">
      <c r="A274" s="4" t="s">
        <v>762</v>
      </c>
      <c r="B274" s="8">
        <v>46215</v>
      </c>
      <c r="C274" s="4" t="s">
        <v>395</v>
      </c>
      <c r="D274" s="4" t="s">
        <v>154</v>
      </c>
      <c r="E274" s="4" t="s">
        <v>47</v>
      </c>
      <c r="F274" s="4" t="s">
        <v>276</v>
      </c>
      <c r="G274" s="4" t="s">
        <v>235</v>
      </c>
      <c r="H274" s="9">
        <v>20</v>
      </c>
      <c r="I274" s="10">
        <v>15.8</v>
      </c>
      <c r="J274" s="10">
        <v>316</v>
      </c>
      <c r="K274" s="5">
        <v>0.10122311983994725</v>
      </c>
      <c r="L274" s="10">
        <v>31.986505869423333</v>
      </c>
      <c r="M274" s="10">
        <v>284.01349413057665</v>
      </c>
      <c r="N274" s="10">
        <v>9.0399999999999991</v>
      </c>
      <c r="O274" s="10">
        <v>180.79999999999998</v>
      </c>
      <c r="P274" s="10">
        <v>103.21349413057666</v>
      </c>
      <c r="Q274" s="5">
        <v>0.36341052894875386</v>
      </c>
      <c r="R274" s="5">
        <v>2.3E-2</v>
      </c>
      <c r="S274" s="10">
        <v>6.532310365003263</v>
      </c>
      <c r="T274" s="10">
        <v>0</v>
      </c>
      <c r="U274" s="10">
        <v>96.681183765573394</v>
      </c>
      <c r="V274" s="5">
        <v>0.34041052894875384</v>
      </c>
      <c r="W274" s="4" t="s">
        <v>491</v>
      </c>
      <c r="X274" s="4" t="s">
        <v>97</v>
      </c>
    </row>
    <row r="275" spans="1:24">
      <c r="A275" s="4" t="s">
        <v>763</v>
      </c>
      <c r="B275" s="8">
        <v>45774</v>
      </c>
      <c r="C275" s="4" t="s">
        <v>249</v>
      </c>
      <c r="D275" s="4" t="s">
        <v>208</v>
      </c>
      <c r="E275" s="4" t="s">
        <v>36</v>
      </c>
      <c r="F275" s="4" t="s">
        <v>234</v>
      </c>
      <c r="G275" s="4" t="s">
        <v>111</v>
      </c>
      <c r="H275" s="9">
        <v>26</v>
      </c>
      <c r="I275" s="10">
        <v>7.29</v>
      </c>
      <c r="J275" s="10">
        <v>189.54</v>
      </c>
      <c r="K275" s="5">
        <v>0.18656099502386811</v>
      </c>
      <c r="L275" s="10">
        <v>35.360770996823959</v>
      </c>
      <c r="M275" s="10">
        <v>154.17922900317603</v>
      </c>
      <c r="N275" s="10">
        <v>4.22</v>
      </c>
      <c r="O275" s="10">
        <v>109.72</v>
      </c>
      <c r="P275" s="10">
        <v>44.459229003176034</v>
      </c>
      <c r="Q275" s="5">
        <v>0.28836069093496497</v>
      </c>
      <c r="R275" s="5">
        <v>1.7999999999999999E-2</v>
      </c>
      <c r="S275" s="10">
        <v>2.7752261220571683</v>
      </c>
      <c r="T275" s="10">
        <v>2.52</v>
      </c>
      <c r="U275" s="10">
        <v>39.164002881118861</v>
      </c>
      <c r="V275" s="5">
        <v>0.25401607683686173</v>
      </c>
      <c r="W275" s="4" t="s">
        <v>493</v>
      </c>
      <c r="X275" s="4" t="s">
        <v>97</v>
      </c>
    </row>
    <row r="276" spans="1:24">
      <c r="A276" s="4" t="s">
        <v>764</v>
      </c>
      <c r="B276" s="8">
        <v>45995</v>
      </c>
      <c r="C276" s="4" t="s">
        <v>397</v>
      </c>
      <c r="D276" s="4" t="s">
        <v>183</v>
      </c>
      <c r="E276" s="4" t="s">
        <v>47</v>
      </c>
      <c r="F276" s="4" t="s">
        <v>270</v>
      </c>
      <c r="G276" s="4" t="s">
        <v>111</v>
      </c>
      <c r="H276" s="9">
        <v>19</v>
      </c>
      <c r="I276" s="10">
        <v>8.73</v>
      </c>
      <c r="J276" s="10">
        <v>165.87</v>
      </c>
      <c r="K276" s="5">
        <v>0.16337176896459304</v>
      </c>
      <c r="L276" s="10">
        <v>27.09847531815705</v>
      </c>
      <c r="M276" s="10">
        <v>138.77152468184295</v>
      </c>
      <c r="N276" s="10">
        <v>4.28</v>
      </c>
      <c r="O276" s="10">
        <v>81.320000000000007</v>
      </c>
      <c r="P276" s="10">
        <v>57.45152468184294</v>
      </c>
      <c r="Q276" s="5">
        <v>0.41400081762854607</v>
      </c>
      <c r="R276" s="5">
        <v>2.3E-2</v>
      </c>
      <c r="S276" s="10">
        <v>3.1917450676823877</v>
      </c>
      <c r="T276" s="10">
        <v>2.2200000000000002</v>
      </c>
      <c r="U276" s="10">
        <v>52.039779614160551</v>
      </c>
      <c r="V276" s="5">
        <v>0.37500329936902038</v>
      </c>
      <c r="W276" s="4" t="s">
        <v>493</v>
      </c>
      <c r="X276" s="4" t="s">
        <v>97</v>
      </c>
    </row>
    <row r="277" spans="1:24">
      <c r="A277" s="4" t="s">
        <v>765</v>
      </c>
      <c r="B277" s="8">
        <v>46028</v>
      </c>
      <c r="C277" s="4" t="s">
        <v>395</v>
      </c>
      <c r="D277" s="4" t="s">
        <v>162</v>
      </c>
      <c r="E277" s="4" t="s">
        <v>47</v>
      </c>
      <c r="F277" s="4" t="s">
        <v>276</v>
      </c>
      <c r="G277" s="4" t="s">
        <v>235</v>
      </c>
      <c r="H277" s="9">
        <v>35</v>
      </c>
      <c r="I277" s="10">
        <v>7.31</v>
      </c>
      <c r="J277" s="10">
        <v>255.85</v>
      </c>
      <c r="K277" s="5">
        <v>0.11092047548139364</v>
      </c>
      <c r="L277" s="10">
        <v>28.379003651914562</v>
      </c>
      <c r="M277" s="10">
        <v>227.47099634808544</v>
      </c>
      <c r="N277" s="10">
        <v>3.64</v>
      </c>
      <c r="O277" s="10">
        <v>127.4</v>
      </c>
      <c r="P277" s="10">
        <v>100.07099634808543</v>
      </c>
      <c r="Q277" s="5">
        <v>0.43992859729225742</v>
      </c>
      <c r="R277" s="5">
        <v>2.3E-2</v>
      </c>
      <c r="S277" s="10">
        <v>5.2318329160059651</v>
      </c>
      <c r="T277" s="10">
        <v>0</v>
      </c>
      <c r="U277" s="10">
        <v>94.839163432079459</v>
      </c>
      <c r="V277" s="5">
        <v>0.4169285972922574</v>
      </c>
      <c r="W277" s="4" t="s">
        <v>491</v>
      </c>
      <c r="X277" s="4" t="s">
        <v>97</v>
      </c>
    </row>
    <row r="278" spans="1:24">
      <c r="A278" s="4" t="s">
        <v>766</v>
      </c>
      <c r="B278" s="8">
        <v>45973</v>
      </c>
      <c r="C278" s="4" t="s">
        <v>407</v>
      </c>
      <c r="D278" s="4" t="s">
        <v>106</v>
      </c>
      <c r="E278" s="4" t="s">
        <v>47</v>
      </c>
      <c r="F278" s="4" t="s">
        <v>276</v>
      </c>
      <c r="G278" s="4" t="s">
        <v>111</v>
      </c>
      <c r="H278" s="9">
        <v>114</v>
      </c>
      <c r="I278" s="10">
        <v>10.52</v>
      </c>
      <c r="J278" s="10">
        <v>1199.28</v>
      </c>
      <c r="K278" s="5">
        <v>0.10503242082737067</v>
      </c>
      <c r="L278" s="10">
        <v>125.96328164984909</v>
      </c>
      <c r="M278" s="10">
        <v>1073.3167183501509</v>
      </c>
      <c r="N278" s="10">
        <v>5.61</v>
      </c>
      <c r="O278" s="10">
        <v>639.54000000000008</v>
      </c>
      <c r="P278" s="10">
        <v>433.77671835015087</v>
      </c>
      <c r="Q278" s="5">
        <v>0.40414605580441426</v>
      </c>
      <c r="R278" s="5">
        <v>2.3E-2</v>
      </c>
      <c r="S278" s="10">
        <v>24.686284522053473</v>
      </c>
      <c r="T278" s="10">
        <v>0</v>
      </c>
      <c r="U278" s="10">
        <v>409.09043382809739</v>
      </c>
      <c r="V278" s="5">
        <v>0.38114605580441424</v>
      </c>
      <c r="W278" s="4" t="s">
        <v>491</v>
      </c>
      <c r="X278" s="4" t="s">
        <v>97</v>
      </c>
    </row>
    <row r="279" spans="1:24">
      <c r="A279" s="4" t="s">
        <v>767</v>
      </c>
      <c r="B279" s="8">
        <v>46283</v>
      </c>
      <c r="C279" s="4" t="s">
        <v>383</v>
      </c>
      <c r="D279" s="4" t="s">
        <v>160</v>
      </c>
      <c r="E279" s="4" t="s">
        <v>45</v>
      </c>
      <c r="F279" s="4" t="s">
        <v>242</v>
      </c>
      <c r="G279" s="4" t="s">
        <v>257</v>
      </c>
      <c r="H279" s="9">
        <v>16</v>
      </c>
      <c r="I279" s="10">
        <v>4.74</v>
      </c>
      <c r="J279" s="10">
        <v>75.84</v>
      </c>
      <c r="K279" s="5">
        <v>0.162911963887099</v>
      </c>
      <c r="L279" s="10">
        <v>12.355243341197589</v>
      </c>
      <c r="M279" s="10">
        <v>63.484756658802411</v>
      </c>
      <c r="N279" s="10">
        <v>2.2999999999999998</v>
      </c>
      <c r="O279" s="10">
        <v>36.799999999999997</v>
      </c>
      <c r="P279" s="10">
        <v>26.684756658802414</v>
      </c>
      <c r="Q279" s="5">
        <v>0.42033329043409773</v>
      </c>
      <c r="R279" s="5">
        <v>1.4999999999999999E-2</v>
      </c>
      <c r="S279" s="10">
        <v>0.9522713498820361</v>
      </c>
      <c r="T279" s="10">
        <v>0</v>
      </c>
      <c r="U279" s="10">
        <v>25.732485308920378</v>
      </c>
      <c r="V279" s="5">
        <v>0.40533329043409771</v>
      </c>
      <c r="W279" s="4" t="s">
        <v>491</v>
      </c>
      <c r="X279" s="4" t="s">
        <v>97</v>
      </c>
    </row>
    <row r="280" spans="1:24">
      <c r="A280" s="4" t="s">
        <v>768</v>
      </c>
      <c r="B280" s="8">
        <v>45719</v>
      </c>
      <c r="C280" s="4" t="s">
        <v>377</v>
      </c>
      <c r="D280" s="4" t="s">
        <v>162</v>
      </c>
      <c r="E280" s="4" t="s">
        <v>45</v>
      </c>
      <c r="F280" s="4" t="s">
        <v>242</v>
      </c>
      <c r="G280" s="4" t="s">
        <v>111</v>
      </c>
      <c r="H280" s="9">
        <v>43</v>
      </c>
      <c r="I280" s="10">
        <v>7.14</v>
      </c>
      <c r="J280" s="10">
        <v>307.02</v>
      </c>
      <c r="K280" s="5">
        <v>0.16788775952376428</v>
      </c>
      <c r="L280" s="10">
        <v>51.544899928986105</v>
      </c>
      <c r="M280" s="10">
        <v>255.47510007101388</v>
      </c>
      <c r="N280" s="10">
        <v>3.5</v>
      </c>
      <c r="O280" s="10">
        <v>150.5</v>
      </c>
      <c r="P280" s="10">
        <v>104.97510007101388</v>
      </c>
      <c r="Q280" s="5">
        <v>0.4109014931076812</v>
      </c>
      <c r="R280" s="5">
        <v>1.4999999999999999E-2</v>
      </c>
      <c r="S280" s="10">
        <v>3.8321265010652081</v>
      </c>
      <c r="T280" s="10">
        <v>0</v>
      </c>
      <c r="U280" s="10">
        <v>101.14297356994868</v>
      </c>
      <c r="V280" s="5">
        <v>0.39590149310768125</v>
      </c>
      <c r="W280" s="4" t="s">
        <v>491</v>
      </c>
      <c r="X280" s="4" t="s">
        <v>97</v>
      </c>
    </row>
    <row r="281" spans="1:24">
      <c r="A281" s="4" t="s">
        <v>769</v>
      </c>
      <c r="B281" s="8">
        <v>45858</v>
      </c>
      <c r="C281" s="4" t="s">
        <v>271</v>
      </c>
      <c r="D281" s="4" t="s">
        <v>208</v>
      </c>
      <c r="E281" s="4" t="s">
        <v>39</v>
      </c>
      <c r="F281" s="4" t="s">
        <v>273</v>
      </c>
      <c r="G281" s="4" t="s">
        <v>235</v>
      </c>
      <c r="H281" s="9">
        <v>78</v>
      </c>
      <c r="I281" s="10">
        <v>7.25</v>
      </c>
      <c r="J281" s="10">
        <v>565.5</v>
      </c>
      <c r="K281" s="5">
        <v>0.13804900694060254</v>
      </c>
      <c r="L281" s="10">
        <v>78.066713424910731</v>
      </c>
      <c r="M281" s="10">
        <v>487.43328657508926</v>
      </c>
      <c r="N281" s="10">
        <v>4.21</v>
      </c>
      <c r="O281" s="10">
        <v>328.38</v>
      </c>
      <c r="P281" s="10">
        <v>159.05328657508926</v>
      </c>
      <c r="Q281" s="5">
        <v>0.32630780653628394</v>
      </c>
      <c r="R281" s="5">
        <v>2.1000000000000001E-2</v>
      </c>
      <c r="S281" s="10">
        <v>10.236099018076875</v>
      </c>
      <c r="T281" s="10">
        <v>7.47</v>
      </c>
      <c r="U281" s="10">
        <v>141.34718755701238</v>
      </c>
      <c r="V281" s="5">
        <v>0.28998263239299271</v>
      </c>
      <c r="W281" s="4" t="s">
        <v>493</v>
      </c>
      <c r="X281" s="4" t="s">
        <v>97</v>
      </c>
    </row>
    <row r="282" spans="1:24">
      <c r="A282" s="4" t="s">
        <v>770</v>
      </c>
      <c r="B282" s="8">
        <v>46276</v>
      </c>
      <c r="C282" s="4" t="s">
        <v>403</v>
      </c>
      <c r="D282" s="4" t="s">
        <v>206</v>
      </c>
      <c r="E282" s="4" t="s">
        <v>47</v>
      </c>
      <c r="F282" s="4" t="s">
        <v>270</v>
      </c>
      <c r="G282" s="4" t="s">
        <v>111</v>
      </c>
      <c r="H282" s="9">
        <v>44</v>
      </c>
      <c r="I282" s="10">
        <v>4.91</v>
      </c>
      <c r="J282" s="10">
        <v>216.04000000000002</v>
      </c>
      <c r="K282" s="5">
        <v>0.11500930453803969</v>
      </c>
      <c r="L282" s="10">
        <v>24.846610152398096</v>
      </c>
      <c r="M282" s="10">
        <v>191.19338984760194</v>
      </c>
      <c r="N282" s="10">
        <v>2.72</v>
      </c>
      <c r="O282" s="10">
        <v>119.68</v>
      </c>
      <c r="P282" s="10">
        <v>71.513389847601928</v>
      </c>
      <c r="Q282" s="5">
        <v>0.37403693665667226</v>
      </c>
      <c r="R282" s="5">
        <v>2.3E-2</v>
      </c>
      <c r="S282" s="10">
        <v>4.3974479664948447</v>
      </c>
      <c r="T282" s="10">
        <v>0</v>
      </c>
      <c r="U282" s="10">
        <v>67.115941881107091</v>
      </c>
      <c r="V282" s="5">
        <v>0.35103693665667229</v>
      </c>
      <c r="W282" s="4" t="s">
        <v>491</v>
      </c>
      <c r="X282" s="4" t="s">
        <v>97</v>
      </c>
    </row>
    <row r="283" spans="1:24">
      <c r="A283" s="4" t="s">
        <v>771</v>
      </c>
      <c r="B283" s="8">
        <v>45704</v>
      </c>
      <c r="C283" s="4" t="s">
        <v>369</v>
      </c>
      <c r="D283" s="4" t="s">
        <v>127</v>
      </c>
      <c r="E283" s="4" t="s">
        <v>45</v>
      </c>
      <c r="F283" s="4" t="s">
        <v>239</v>
      </c>
      <c r="G283" s="4" t="s">
        <v>111</v>
      </c>
      <c r="H283" s="9">
        <v>10</v>
      </c>
      <c r="I283" s="10">
        <v>7.36</v>
      </c>
      <c r="J283" s="10">
        <v>73.600000000000009</v>
      </c>
      <c r="K283" s="5">
        <v>0.14087430229296907</v>
      </c>
      <c r="L283" s="10">
        <v>10.368348648762526</v>
      </c>
      <c r="M283" s="10">
        <v>63.231651351237481</v>
      </c>
      <c r="N283" s="10">
        <v>3.61</v>
      </c>
      <c r="O283" s="10">
        <v>36.1</v>
      </c>
      <c r="P283" s="10">
        <v>27.13165135123748</v>
      </c>
      <c r="Q283" s="5">
        <v>0.42908339054008426</v>
      </c>
      <c r="R283" s="5">
        <v>1.4999999999999999E-2</v>
      </c>
      <c r="S283" s="10">
        <v>0.9484747702685622</v>
      </c>
      <c r="T283" s="10">
        <v>0</v>
      </c>
      <c r="U283" s="10">
        <v>26.183176580968919</v>
      </c>
      <c r="V283" s="5">
        <v>0.41408339054008431</v>
      </c>
      <c r="W283" s="4" t="s">
        <v>491</v>
      </c>
      <c r="X283" s="4" t="s">
        <v>97</v>
      </c>
    </row>
    <row r="284" spans="1:24">
      <c r="A284" s="4" t="s">
        <v>772</v>
      </c>
      <c r="B284" s="8">
        <v>45798</v>
      </c>
      <c r="C284" s="4" t="s">
        <v>363</v>
      </c>
      <c r="D284" s="4" t="s">
        <v>106</v>
      </c>
      <c r="E284" s="4" t="s">
        <v>45</v>
      </c>
      <c r="F284" s="4" t="s">
        <v>239</v>
      </c>
      <c r="G284" s="4" t="s">
        <v>235</v>
      </c>
      <c r="H284" s="9">
        <v>103</v>
      </c>
      <c r="I284" s="10">
        <v>10.39</v>
      </c>
      <c r="J284" s="10">
        <v>1070.17</v>
      </c>
      <c r="K284" s="5">
        <v>0.17892940874382282</v>
      </c>
      <c r="L284" s="10">
        <v>191.48488535537689</v>
      </c>
      <c r="M284" s="10">
        <v>878.68511464462313</v>
      </c>
      <c r="N284" s="10">
        <v>5.59</v>
      </c>
      <c r="O284" s="10">
        <v>575.77</v>
      </c>
      <c r="P284" s="10">
        <v>302.91511464462315</v>
      </c>
      <c r="Q284" s="5">
        <v>0.34473682277767348</v>
      </c>
      <c r="R284" s="5">
        <v>1.4999999999999999E-2</v>
      </c>
      <c r="S284" s="10">
        <v>13.180276719669346</v>
      </c>
      <c r="T284" s="10">
        <v>0</v>
      </c>
      <c r="U284" s="10">
        <v>289.73483792495381</v>
      </c>
      <c r="V284" s="5">
        <v>0.32973682277767347</v>
      </c>
      <c r="W284" s="4" t="s">
        <v>491</v>
      </c>
      <c r="X284" s="4" t="s">
        <v>97</v>
      </c>
    </row>
    <row r="285" spans="1:24">
      <c r="A285" s="4" t="s">
        <v>773</v>
      </c>
      <c r="B285" s="8">
        <v>46095</v>
      </c>
      <c r="C285" s="4" t="s">
        <v>343</v>
      </c>
      <c r="D285" s="4" t="s">
        <v>204</v>
      </c>
      <c r="E285" s="4" t="s">
        <v>43</v>
      </c>
      <c r="F285" s="4" t="s">
        <v>270</v>
      </c>
      <c r="G285" s="4" t="s">
        <v>111</v>
      </c>
      <c r="H285" s="9">
        <v>8</v>
      </c>
      <c r="I285" s="10">
        <v>15.14</v>
      </c>
      <c r="J285" s="10">
        <v>121.12</v>
      </c>
      <c r="K285" s="5">
        <v>3.8610597306141657E-2</v>
      </c>
      <c r="L285" s="10">
        <v>4.6765155457198775</v>
      </c>
      <c r="M285" s="10">
        <v>116.44348445428012</v>
      </c>
      <c r="N285" s="10">
        <v>9.61</v>
      </c>
      <c r="O285" s="10">
        <v>76.88</v>
      </c>
      <c r="P285" s="10">
        <v>39.563484454280129</v>
      </c>
      <c r="Q285" s="5">
        <v>0.33976554926792979</v>
      </c>
      <c r="R285" s="5">
        <v>4.4999999999999998E-2</v>
      </c>
      <c r="S285" s="10">
        <v>5.2399568004426058</v>
      </c>
      <c r="T285" s="10">
        <v>0</v>
      </c>
      <c r="U285" s="10">
        <v>34.323527653837523</v>
      </c>
      <c r="V285" s="5">
        <v>0.29476554926792981</v>
      </c>
      <c r="W285" s="4" t="s">
        <v>491</v>
      </c>
      <c r="X285" s="4" t="s">
        <v>97</v>
      </c>
    </row>
    <row r="286" spans="1:24">
      <c r="A286" s="4" t="s">
        <v>774</v>
      </c>
      <c r="B286" s="8">
        <v>45686</v>
      </c>
      <c r="C286" s="4" t="s">
        <v>321</v>
      </c>
      <c r="D286" s="4" t="s">
        <v>154</v>
      </c>
      <c r="E286" s="4" t="s">
        <v>41</v>
      </c>
      <c r="F286" s="4" t="s">
        <v>239</v>
      </c>
      <c r="G286" s="4" t="s">
        <v>257</v>
      </c>
      <c r="H286" s="9">
        <v>9</v>
      </c>
      <c r="I286" s="10">
        <v>15.3</v>
      </c>
      <c r="J286" s="10">
        <v>137.70000000000002</v>
      </c>
      <c r="K286" s="5">
        <v>0.20289523387662003</v>
      </c>
      <c r="L286" s="10">
        <v>27.938673704810583</v>
      </c>
      <c r="M286" s="10">
        <v>109.76132629518943</v>
      </c>
      <c r="N286" s="10">
        <v>8.49</v>
      </c>
      <c r="O286" s="10">
        <v>76.41</v>
      </c>
      <c r="P286" s="10">
        <v>33.351326295189438</v>
      </c>
      <c r="Q286" s="5">
        <v>0.30385316414175967</v>
      </c>
      <c r="R286" s="5">
        <v>2.5999999999999999E-2</v>
      </c>
      <c r="S286" s="10">
        <v>2.8537944836749252</v>
      </c>
      <c r="T286" s="10">
        <v>2.88</v>
      </c>
      <c r="U286" s="10">
        <v>27.617531811514514</v>
      </c>
      <c r="V286" s="5">
        <v>0.25161441414474711</v>
      </c>
      <c r="W286" s="4" t="s">
        <v>493</v>
      </c>
      <c r="X286" s="4" t="s">
        <v>97</v>
      </c>
    </row>
    <row r="287" spans="1:24">
      <c r="A287" s="4" t="s">
        <v>775</v>
      </c>
      <c r="B287" s="8">
        <v>46078</v>
      </c>
      <c r="C287" s="4" t="s">
        <v>262</v>
      </c>
      <c r="D287" s="4" t="s">
        <v>148</v>
      </c>
      <c r="E287" s="4" t="s">
        <v>36</v>
      </c>
      <c r="F287" s="4" t="s">
        <v>234</v>
      </c>
      <c r="G287" s="4" t="s">
        <v>257</v>
      </c>
      <c r="H287" s="9">
        <v>1</v>
      </c>
      <c r="I287" s="10">
        <v>23.31</v>
      </c>
      <c r="J287" s="10">
        <v>23.31</v>
      </c>
      <c r="K287" s="5">
        <v>0.16904497736072216</v>
      </c>
      <c r="L287" s="10">
        <v>3.9404384222784334</v>
      </c>
      <c r="M287" s="10">
        <v>19.369561577721566</v>
      </c>
      <c r="N287" s="10">
        <v>13.02</v>
      </c>
      <c r="O287" s="10">
        <v>13.02</v>
      </c>
      <c r="P287" s="10">
        <v>6.3495615777215662</v>
      </c>
      <c r="Q287" s="5">
        <v>0.32781132150273806</v>
      </c>
      <c r="R287" s="5">
        <v>1.7999999999999999E-2</v>
      </c>
      <c r="S287" s="10">
        <v>0.34865210839898814</v>
      </c>
      <c r="T287" s="10">
        <v>0.32</v>
      </c>
      <c r="U287" s="10">
        <v>5.6809094693225779</v>
      </c>
      <c r="V287" s="5">
        <v>0.29329055521094666</v>
      </c>
      <c r="W287" s="4" t="s">
        <v>493</v>
      </c>
      <c r="X287" s="4" t="s">
        <v>97</v>
      </c>
    </row>
    <row r="288" spans="1:24">
      <c r="A288" s="4" t="s">
        <v>776</v>
      </c>
      <c r="B288" s="8">
        <v>45728</v>
      </c>
      <c r="C288" s="4" t="s">
        <v>371</v>
      </c>
      <c r="D288" s="4" t="s">
        <v>191</v>
      </c>
      <c r="E288" s="4" t="s">
        <v>45</v>
      </c>
      <c r="F288" s="4" t="s">
        <v>242</v>
      </c>
      <c r="G288" s="4" t="s">
        <v>111</v>
      </c>
      <c r="H288" s="9">
        <v>12</v>
      </c>
      <c r="I288" s="10">
        <v>10.84</v>
      </c>
      <c r="J288" s="10">
        <v>130.07999999999998</v>
      </c>
      <c r="K288" s="5">
        <v>0.1417729521446798</v>
      </c>
      <c r="L288" s="10">
        <v>18.441825614979948</v>
      </c>
      <c r="M288" s="10">
        <v>111.63817438502004</v>
      </c>
      <c r="N288" s="10">
        <v>4.5599999999999996</v>
      </c>
      <c r="O288" s="10">
        <v>54.72</v>
      </c>
      <c r="P288" s="10">
        <v>56.918174385020038</v>
      </c>
      <c r="Q288" s="5">
        <v>0.509845083893252</v>
      </c>
      <c r="R288" s="5">
        <v>1.4999999999999999E-2</v>
      </c>
      <c r="S288" s="10">
        <v>1.6745726157753005</v>
      </c>
      <c r="T288" s="10">
        <v>0</v>
      </c>
      <c r="U288" s="10">
        <v>55.243601769244734</v>
      </c>
      <c r="V288" s="5">
        <v>0.49484508389325199</v>
      </c>
      <c r="W288" s="4" t="s">
        <v>491</v>
      </c>
      <c r="X288" s="4" t="s">
        <v>97</v>
      </c>
    </row>
    <row r="289" spans="1:24">
      <c r="A289" s="4" t="s">
        <v>777</v>
      </c>
      <c r="B289" s="8">
        <v>46035</v>
      </c>
      <c r="C289" s="4" t="s">
        <v>303</v>
      </c>
      <c r="D289" s="4" t="s">
        <v>206</v>
      </c>
      <c r="E289" s="4" t="s">
        <v>41</v>
      </c>
      <c r="F289" s="4" t="s">
        <v>239</v>
      </c>
      <c r="G289" s="4" t="s">
        <v>235</v>
      </c>
      <c r="H289" s="9">
        <v>62</v>
      </c>
      <c r="I289" s="10">
        <v>4.8099999999999996</v>
      </c>
      <c r="J289" s="10">
        <v>298.21999999999997</v>
      </c>
      <c r="K289" s="5">
        <v>0.17747576004745108</v>
      </c>
      <c r="L289" s="10">
        <v>52.926821161350858</v>
      </c>
      <c r="M289" s="10">
        <v>245.29317883864911</v>
      </c>
      <c r="N289" s="10">
        <v>2.69</v>
      </c>
      <c r="O289" s="10">
        <v>166.78</v>
      </c>
      <c r="P289" s="10">
        <v>78.513178838649111</v>
      </c>
      <c r="Q289" s="5">
        <v>0.32007893252626535</v>
      </c>
      <c r="R289" s="5">
        <v>2.5999999999999999E-2</v>
      </c>
      <c r="S289" s="10">
        <v>6.3776226498048763</v>
      </c>
      <c r="T289" s="10">
        <v>0</v>
      </c>
      <c r="U289" s="10">
        <v>72.135556188844234</v>
      </c>
      <c r="V289" s="5">
        <v>0.29407893252626538</v>
      </c>
      <c r="W289" s="4" t="s">
        <v>491</v>
      </c>
      <c r="X289" s="4" t="s">
        <v>97</v>
      </c>
    </row>
    <row r="290" spans="1:24">
      <c r="A290" s="4" t="s">
        <v>778</v>
      </c>
      <c r="B290" s="8">
        <v>45837</v>
      </c>
      <c r="C290" s="4" t="s">
        <v>417</v>
      </c>
      <c r="D290" s="4" t="s">
        <v>181</v>
      </c>
      <c r="E290" s="4" t="s">
        <v>47</v>
      </c>
      <c r="F290" s="4" t="s">
        <v>273</v>
      </c>
      <c r="G290" s="4" t="s">
        <v>257</v>
      </c>
      <c r="H290" s="9">
        <v>19</v>
      </c>
      <c r="I290" s="10">
        <v>5.62</v>
      </c>
      <c r="J290" s="10">
        <v>106.78</v>
      </c>
      <c r="K290" s="5">
        <v>9.2475234626635608E-2</v>
      </c>
      <c r="L290" s="10">
        <v>9.8745055534321509</v>
      </c>
      <c r="M290" s="10">
        <v>96.905494446567843</v>
      </c>
      <c r="N290" s="10">
        <v>2.7</v>
      </c>
      <c r="O290" s="10">
        <v>51.300000000000004</v>
      </c>
      <c r="P290" s="10">
        <v>45.605494446567839</v>
      </c>
      <c r="Q290" s="5">
        <v>0.4706182524223535</v>
      </c>
      <c r="R290" s="5">
        <v>2.3E-2</v>
      </c>
      <c r="S290" s="10">
        <v>2.2288263722710604</v>
      </c>
      <c r="T290" s="10">
        <v>0</v>
      </c>
      <c r="U290" s="10">
        <v>43.376668074296781</v>
      </c>
      <c r="V290" s="5">
        <v>0.44761825242235348</v>
      </c>
      <c r="W290" s="4" t="s">
        <v>491</v>
      </c>
      <c r="X290" s="4" t="s">
        <v>97</v>
      </c>
    </row>
    <row r="291" spans="1:24">
      <c r="A291" s="4" t="s">
        <v>779</v>
      </c>
      <c r="B291" s="8">
        <v>46091</v>
      </c>
      <c r="C291" s="4" t="s">
        <v>361</v>
      </c>
      <c r="D291" s="4" t="s">
        <v>216</v>
      </c>
      <c r="E291" s="4" t="s">
        <v>45</v>
      </c>
      <c r="F291" s="4" t="s">
        <v>234</v>
      </c>
      <c r="G291" s="4" t="s">
        <v>235</v>
      </c>
      <c r="H291" s="9">
        <v>19</v>
      </c>
      <c r="I291" s="10">
        <v>9.35</v>
      </c>
      <c r="J291" s="10">
        <v>177.65</v>
      </c>
      <c r="K291" s="5">
        <v>0.19950223114792898</v>
      </c>
      <c r="L291" s="10">
        <v>35.441571363429581</v>
      </c>
      <c r="M291" s="10">
        <v>142.20842863657043</v>
      </c>
      <c r="N291" s="10">
        <v>4.63</v>
      </c>
      <c r="O291" s="10">
        <v>87.97</v>
      </c>
      <c r="P291" s="10">
        <v>54.238428636570433</v>
      </c>
      <c r="Q291" s="5">
        <v>0.38140094195951502</v>
      </c>
      <c r="R291" s="5">
        <v>1.4999999999999999E-2</v>
      </c>
      <c r="S291" s="10">
        <v>2.1331264295485566</v>
      </c>
      <c r="T291" s="10">
        <v>0</v>
      </c>
      <c r="U291" s="10">
        <v>52.105302207021879</v>
      </c>
      <c r="V291" s="5">
        <v>0.36640094195951506</v>
      </c>
      <c r="W291" s="4" t="s">
        <v>491</v>
      </c>
      <c r="X291" s="4" t="s">
        <v>97</v>
      </c>
    </row>
    <row r="292" spans="1:24">
      <c r="A292" s="4" t="s">
        <v>780</v>
      </c>
      <c r="B292" s="8">
        <v>45859</v>
      </c>
      <c r="C292" s="4" t="s">
        <v>365</v>
      </c>
      <c r="D292" s="4" t="s">
        <v>160</v>
      </c>
      <c r="E292" s="4" t="s">
        <v>45</v>
      </c>
      <c r="F292" s="4" t="s">
        <v>242</v>
      </c>
      <c r="G292" s="4" t="s">
        <v>235</v>
      </c>
      <c r="H292" s="9">
        <v>8</v>
      </c>
      <c r="I292" s="10">
        <v>4.5599999999999996</v>
      </c>
      <c r="J292" s="10">
        <v>36.479999999999997</v>
      </c>
      <c r="K292" s="5">
        <v>0.20107000300498654</v>
      </c>
      <c r="L292" s="10">
        <v>7.335033709621908</v>
      </c>
      <c r="M292" s="10">
        <v>29.14496629037809</v>
      </c>
      <c r="N292" s="10">
        <v>2.2000000000000002</v>
      </c>
      <c r="O292" s="10">
        <v>17.600000000000001</v>
      </c>
      <c r="P292" s="10">
        <v>11.544966290378088</v>
      </c>
      <c r="Q292" s="5">
        <v>0.39612213564952858</v>
      </c>
      <c r="R292" s="5">
        <v>1.4999999999999999E-2</v>
      </c>
      <c r="S292" s="10">
        <v>0.43717449435567135</v>
      </c>
      <c r="T292" s="10">
        <v>0</v>
      </c>
      <c r="U292" s="10">
        <v>11.107791796022417</v>
      </c>
      <c r="V292" s="5">
        <v>0.38112213564952863</v>
      </c>
      <c r="W292" s="4" t="s">
        <v>491</v>
      </c>
      <c r="X292" s="4" t="s">
        <v>97</v>
      </c>
    </row>
    <row r="293" spans="1:24">
      <c r="A293" s="4" t="s">
        <v>781</v>
      </c>
      <c r="B293" s="8">
        <v>46294</v>
      </c>
      <c r="C293" s="4" t="s">
        <v>315</v>
      </c>
      <c r="D293" s="4" t="s">
        <v>127</v>
      </c>
      <c r="E293" s="4" t="s">
        <v>41</v>
      </c>
      <c r="F293" s="4" t="s">
        <v>239</v>
      </c>
      <c r="G293" s="4" t="s">
        <v>111</v>
      </c>
      <c r="H293" s="9">
        <v>27</v>
      </c>
      <c r="I293" s="10">
        <v>7.69</v>
      </c>
      <c r="J293" s="10">
        <v>207.63000000000002</v>
      </c>
      <c r="K293" s="5">
        <v>0.17576058992749044</v>
      </c>
      <c r="L293" s="10">
        <v>36.493171286644845</v>
      </c>
      <c r="M293" s="10">
        <v>171.13682871335519</v>
      </c>
      <c r="N293" s="10">
        <v>3.81</v>
      </c>
      <c r="O293" s="10">
        <v>102.87</v>
      </c>
      <c r="P293" s="10">
        <v>68.266828713355181</v>
      </c>
      <c r="Q293" s="5">
        <v>0.39890203193900703</v>
      </c>
      <c r="R293" s="5">
        <v>2.5999999999999999E-2</v>
      </c>
      <c r="S293" s="10">
        <v>4.4495575465472346</v>
      </c>
      <c r="T293" s="10">
        <v>0</v>
      </c>
      <c r="U293" s="10">
        <v>63.817271166807949</v>
      </c>
      <c r="V293" s="5">
        <v>0.37290203193900701</v>
      </c>
      <c r="W293" s="4" t="s">
        <v>491</v>
      </c>
      <c r="X293" s="4" t="s">
        <v>97</v>
      </c>
    </row>
    <row r="294" spans="1:24">
      <c r="A294" s="4" t="s">
        <v>782</v>
      </c>
      <c r="B294" s="8">
        <v>45927</v>
      </c>
      <c r="C294" s="4" t="s">
        <v>415</v>
      </c>
      <c r="D294" s="4" t="s">
        <v>191</v>
      </c>
      <c r="E294" s="4" t="s">
        <v>47</v>
      </c>
      <c r="F294" s="4" t="s">
        <v>270</v>
      </c>
      <c r="G294" s="4" t="s">
        <v>257</v>
      </c>
      <c r="H294" s="9">
        <v>16</v>
      </c>
      <c r="I294" s="10">
        <v>10.85</v>
      </c>
      <c r="J294" s="10">
        <v>173.6</v>
      </c>
      <c r="K294" s="5">
        <v>6.0687886878318796E-2</v>
      </c>
      <c r="L294" s="10">
        <v>10.535417162076143</v>
      </c>
      <c r="M294" s="10">
        <v>163.06458283792387</v>
      </c>
      <c r="N294" s="10">
        <v>4.5999999999999996</v>
      </c>
      <c r="O294" s="10">
        <v>73.599999999999994</v>
      </c>
      <c r="P294" s="10">
        <v>89.464582837923871</v>
      </c>
      <c r="Q294" s="5">
        <v>0.54864509068070377</v>
      </c>
      <c r="R294" s="5">
        <v>2.3E-2</v>
      </c>
      <c r="S294" s="10">
        <v>3.7504854052722489</v>
      </c>
      <c r="T294" s="10">
        <v>0</v>
      </c>
      <c r="U294" s="10">
        <v>85.714097432651627</v>
      </c>
      <c r="V294" s="5">
        <v>0.52564509068070375</v>
      </c>
      <c r="W294" s="4" t="s">
        <v>491</v>
      </c>
      <c r="X294" s="4" t="s">
        <v>97</v>
      </c>
    </row>
    <row r="295" spans="1:24">
      <c r="A295" s="4" t="s">
        <v>783</v>
      </c>
      <c r="B295" s="8">
        <v>45857</v>
      </c>
      <c r="C295" s="4" t="s">
        <v>341</v>
      </c>
      <c r="D295" s="4" t="s">
        <v>130</v>
      </c>
      <c r="E295" s="4" t="s">
        <v>43</v>
      </c>
      <c r="F295" s="4" t="s">
        <v>276</v>
      </c>
      <c r="G295" s="4" t="s">
        <v>111</v>
      </c>
      <c r="H295" s="9">
        <v>22</v>
      </c>
      <c r="I295" s="10">
        <v>6.36</v>
      </c>
      <c r="J295" s="10">
        <v>139.92000000000002</v>
      </c>
      <c r="K295" s="5">
        <v>6.6520383066190278E-2</v>
      </c>
      <c r="L295" s="10">
        <v>9.3075319986213447</v>
      </c>
      <c r="M295" s="10">
        <v>130.61246800137866</v>
      </c>
      <c r="N295" s="10">
        <v>3.05</v>
      </c>
      <c r="O295" s="10">
        <v>67.099999999999994</v>
      </c>
      <c r="P295" s="10">
        <v>63.512468001378664</v>
      </c>
      <c r="Q295" s="5">
        <v>0.48626650252645304</v>
      </c>
      <c r="R295" s="5">
        <v>4.4999999999999998E-2</v>
      </c>
      <c r="S295" s="10">
        <v>5.8775610600620398</v>
      </c>
      <c r="T295" s="10">
        <v>0</v>
      </c>
      <c r="U295" s="10">
        <v>57.634906941316622</v>
      </c>
      <c r="V295" s="5">
        <v>0.44126650252645305</v>
      </c>
      <c r="W295" s="4" t="s">
        <v>491</v>
      </c>
      <c r="X295" s="4" t="s">
        <v>97</v>
      </c>
    </row>
    <row r="296" spans="1:24">
      <c r="A296" s="4" t="s">
        <v>784</v>
      </c>
      <c r="B296" s="8">
        <v>46124</v>
      </c>
      <c r="C296" s="4" t="s">
        <v>355</v>
      </c>
      <c r="D296" s="4" t="s">
        <v>183</v>
      </c>
      <c r="E296" s="4" t="s">
        <v>43</v>
      </c>
      <c r="F296" s="4" t="s">
        <v>270</v>
      </c>
      <c r="G296" s="4" t="s">
        <v>257</v>
      </c>
      <c r="H296" s="9">
        <v>14</v>
      </c>
      <c r="I296" s="10">
        <v>9.07</v>
      </c>
      <c r="J296" s="10">
        <v>126.98</v>
      </c>
      <c r="K296" s="5">
        <v>4.5115393181203521E-2</v>
      </c>
      <c r="L296" s="10">
        <v>5.7287526261492232</v>
      </c>
      <c r="M296" s="10">
        <v>121.25124737385079</v>
      </c>
      <c r="N296" s="10">
        <v>4.4400000000000004</v>
      </c>
      <c r="O296" s="10">
        <v>62.160000000000004</v>
      </c>
      <c r="P296" s="10">
        <v>59.091247373850784</v>
      </c>
      <c r="Q296" s="5">
        <v>0.4873454801801444</v>
      </c>
      <c r="R296" s="5">
        <v>4.4999999999999998E-2</v>
      </c>
      <c r="S296" s="10">
        <v>5.4563061318232853</v>
      </c>
      <c r="T296" s="10">
        <v>0</v>
      </c>
      <c r="U296" s="10">
        <v>53.634941242027502</v>
      </c>
      <c r="V296" s="5">
        <v>0.44234548018014441</v>
      </c>
      <c r="W296" s="4" t="s">
        <v>491</v>
      </c>
      <c r="X296" s="4" t="s">
        <v>97</v>
      </c>
    </row>
    <row r="297" spans="1:24">
      <c r="A297" s="4" t="s">
        <v>785</v>
      </c>
      <c r="B297" s="8">
        <v>46250</v>
      </c>
      <c r="C297" s="4" t="s">
        <v>240</v>
      </c>
      <c r="D297" s="4" t="s">
        <v>204</v>
      </c>
      <c r="E297" s="4" t="s">
        <v>36</v>
      </c>
      <c r="F297" s="4" t="s">
        <v>242</v>
      </c>
      <c r="G297" s="4" t="s">
        <v>235</v>
      </c>
      <c r="H297" s="9">
        <v>36</v>
      </c>
      <c r="I297" s="10">
        <v>15.07</v>
      </c>
      <c r="J297" s="10">
        <v>542.52</v>
      </c>
      <c r="K297" s="5">
        <v>0.18042883712341823</v>
      </c>
      <c r="L297" s="10">
        <v>97.88625271619685</v>
      </c>
      <c r="M297" s="10">
        <v>444.63374728380313</v>
      </c>
      <c r="N297" s="10">
        <v>9.56</v>
      </c>
      <c r="O297" s="10">
        <v>344.16</v>
      </c>
      <c r="P297" s="10">
        <v>100.47374728380311</v>
      </c>
      <c r="Q297" s="5">
        <v>0.22596968380736113</v>
      </c>
      <c r="R297" s="5">
        <v>1.7999999999999999E-2</v>
      </c>
      <c r="S297" s="10">
        <v>8.0034074511084565</v>
      </c>
      <c r="T297" s="10">
        <v>5.24</v>
      </c>
      <c r="U297" s="10">
        <v>87.230339832694654</v>
      </c>
      <c r="V297" s="5">
        <v>0.19618470340042998</v>
      </c>
      <c r="W297" s="4" t="s">
        <v>493</v>
      </c>
      <c r="X297" s="4" t="s">
        <v>97</v>
      </c>
    </row>
    <row r="298" spans="1:24">
      <c r="A298" s="4" t="s">
        <v>786</v>
      </c>
      <c r="B298" s="8">
        <v>45976</v>
      </c>
      <c r="C298" s="4" t="s">
        <v>333</v>
      </c>
      <c r="D298" s="4" t="s">
        <v>156</v>
      </c>
      <c r="E298" s="4" t="s">
        <v>43</v>
      </c>
      <c r="F298" s="4" t="s">
        <v>273</v>
      </c>
      <c r="G298" s="4" t="s">
        <v>235</v>
      </c>
      <c r="H298" s="9">
        <v>99</v>
      </c>
      <c r="I298" s="10">
        <v>5.01</v>
      </c>
      <c r="J298" s="10">
        <v>495.98999999999995</v>
      </c>
      <c r="K298" s="5">
        <v>5.3415991563699458E-2</v>
      </c>
      <c r="L298" s="10">
        <v>26.493797655679291</v>
      </c>
      <c r="M298" s="10">
        <v>469.49620234432064</v>
      </c>
      <c r="N298" s="10">
        <v>2.75</v>
      </c>
      <c r="O298" s="10">
        <v>272.25</v>
      </c>
      <c r="P298" s="10">
        <v>197.24620234432064</v>
      </c>
      <c r="Q298" s="5">
        <v>0.42012310506329414</v>
      </c>
      <c r="R298" s="5">
        <v>4.4999999999999998E-2</v>
      </c>
      <c r="S298" s="10">
        <v>21.127329105494429</v>
      </c>
      <c r="T298" s="10">
        <v>0</v>
      </c>
      <c r="U298" s="10">
        <v>176.11887323882621</v>
      </c>
      <c r="V298" s="5">
        <v>0.37512310506329416</v>
      </c>
      <c r="W298" s="4" t="s">
        <v>491</v>
      </c>
      <c r="X298" s="4" t="s">
        <v>97</v>
      </c>
    </row>
    <row r="299" spans="1:24">
      <c r="A299" s="4" t="s">
        <v>787</v>
      </c>
      <c r="B299" s="8">
        <v>45928</v>
      </c>
      <c r="C299" s="4" t="s">
        <v>317</v>
      </c>
      <c r="D299" s="4" t="s">
        <v>176</v>
      </c>
      <c r="E299" s="4" t="s">
        <v>41</v>
      </c>
      <c r="F299" s="4" t="s">
        <v>242</v>
      </c>
      <c r="G299" s="4" t="s">
        <v>111</v>
      </c>
      <c r="H299" s="9">
        <v>41</v>
      </c>
      <c r="I299" s="10">
        <v>11.43</v>
      </c>
      <c r="J299" s="10">
        <v>468.63</v>
      </c>
      <c r="K299" s="5">
        <v>0.16917985066719232</v>
      </c>
      <c r="L299" s="10">
        <v>79.282753418166337</v>
      </c>
      <c r="M299" s="10">
        <v>389.34724658183364</v>
      </c>
      <c r="N299" s="10">
        <v>5.5</v>
      </c>
      <c r="O299" s="10">
        <v>225.5</v>
      </c>
      <c r="P299" s="10">
        <v>163.84724658183364</v>
      </c>
      <c r="Q299" s="5">
        <v>0.42082549194911528</v>
      </c>
      <c r="R299" s="5">
        <v>2.5999999999999999E-2</v>
      </c>
      <c r="S299" s="10">
        <v>10.123028411127674</v>
      </c>
      <c r="T299" s="10">
        <v>11.29</v>
      </c>
      <c r="U299" s="10">
        <v>142.43421817070598</v>
      </c>
      <c r="V299" s="5">
        <v>0.36582824052607987</v>
      </c>
      <c r="W299" s="4" t="s">
        <v>493</v>
      </c>
      <c r="X299" s="4" t="s">
        <v>97</v>
      </c>
    </row>
    <row r="300" spans="1:24">
      <c r="A300" s="4" t="s">
        <v>788</v>
      </c>
      <c r="B300" s="8">
        <v>45710</v>
      </c>
      <c r="C300" s="4" t="s">
        <v>309</v>
      </c>
      <c r="D300" s="4" t="s">
        <v>176</v>
      </c>
      <c r="E300" s="4" t="s">
        <v>41</v>
      </c>
      <c r="F300" s="4" t="s">
        <v>239</v>
      </c>
      <c r="G300" s="4" t="s">
        <v>111</v>
      </c>
      <c r="H300" s="9">
        <v>78</v>
      </c>
      <c r="I300" s="10">
        <v>11.32</v>
      </c>
      <c r="J300" s="10">
        <v>882.96</v>
      </c>
      <c r="K300" s="5">
        <v>0.17640445696530338</v>
      </c>
      <c r="L300" s="10">
        <v>155.75807932208428</v>
      </c>
      <c r="M300" s="10">
        <v>727.20192067791572</v>
      </c>
      <c r="N300" s="10">
        <v>5.47</v>
      </c>
      <c r="O300" s="10">
        <v>426.65999999999997</v>
      </c>
      <c r="P300" s="10">
        <v>300.54192067791575</v>
      </c>
      <c r="Q300" s="5">
        <v>0.41328537801129994</v>
      </c>
      <c r="R300" s="5">
        <v>2.5999999999999999E-2</v>
      </c>
      <c r="S300" s="10">
        <v>18.907249937625807</v>
      </c>
      <c r="T300" s="10">
        <v>0</v>
      </c>
      <c r="U300" s="10">
        <v>281.63467074028995</v>
      </c>
      <c r="V300" s="5">
        <v>0.38728537801129992</v>
      </c>
      <c r="W300" s="4" t="s">
        <v>491</v>
      </c>
      <c r="X300" s="4" t="s">
        <v>97</v>
      </c>
    </row>
    <row r="301" spans="1:24">
      <c r="A301" s="4" t="s">
        <v>789</v>
      </c>
      <c r="B301" s="8">
        <v>46261</v>
      </c>
      <c r="C301" s="4" t="s">
        <v>247</v>
      </c>
      <c r="D301" s="4" t="s">
        <v>138</v>
      </c>
      <c r="E301" s="4" t="s">
        <v>36</v>
      </c>
      <c r="F301" s="4" t="s">
        <v>242</v>
      </c>
      <c r="G301" s="4" t="s">
        <v>111</v>
      </c>
      <c r="H301" s="9">
        <v>11</v>
      </c>
      <c r="I301" s="10">
        <v>8.49</v>
      </c>
      <c r="J301" s="10">
        <v>93.39</v>
      </c>
      <c r="K301" s="5">
        <v>0.14526610191273831</v>
      </c>
      <c r="L301" s="10">
        <v>13.566401257630631</v>
      </c>
      <c r="M301" s="10">
        <v>79.82359874236937</v>
      </c>
      <c r="N301" s="10">
        <v>4.1500000000000004</v>
      </c>
      <c r="O301" s="10">
        <v>45.650000000000006</v>
      </c>
      <c r="P301" s="10">
        <v>34.173598742369364</v>
      </c>
      <c r="Q301" s="5">
        <v>0.42811398234079423</v>
      </c>
      <c r="R301" s="5">
        <v>1.7999999999999999E-2</v>
      </c>
      <c r="S301" s="10">
        <v>1.4368247773626486</v>
      </c>
      <c r="T301" s="10">
        <v>0.96</v>
      </c>
      <c r="U301" s="10">
        <v>31.776773965006718</v>
      </c>
      <c r="V301" s="5">
        <v>0.39808746367808151</v>
      </c>
      <c r="W301" s="4" t="s">
        <v>493</v>
      </c>
      <c r="X301" s="4" t="s">
        <v>97</v>
      </c>
    </row>
    <row r="302" spans="1:24">
      <c r="A302" s="4" t="s">
        <v>790</v>
      </c>
      <c r="B302" s="8">
        <v>45970</v>
      </c>
      <c r="C302" s="4" t="s">
        <v>333</v>
      </c>
      <c r="D302" s="4" t="s">
        <v>154</v>
      </c>
      <c r="E302" s="4" t="s">
        <v>43</v>
      </c>
      <c r="F302" s="4" t="s">
        <v>273</v>
      </c>
      <c r="G302" s="4" t="s">
        <v>235</v>
      </c>
      <c r="H302" s="9">
        <v>208</v>
      </c>
      <c r="I302" s="10">
        <v>15.63</v>
      </c>
      <c r="J302" s="10">
        <v>3251.04</v>
      </c>
      <c r="K302" s="5">
        <v>8.9733722346168249E-2</v>
      </c>
      <c r="L302" s="10">
        <v>291.72792069628684</v>
      </c>
      <c r="M302" s="10">
        <v>2959.3120793037133</v>
      </c>
      <c r="N302" s="10">
        <v>8.59</v>
      </c>
      <c r="O302" s="10">
        <v>1786.72</v>
      </c>
      <c r="P302" s="10">
        <v>1172.5920793037133</v>
      </c>
      <c r="Q302" s="5">
        <v>0.39623806069808243</v>
      </c>
      <c r="R302" s="5">
        <v>4.4999999999999998E-2</v>
      </c>
      <c r="S302" s="10">
        <v>133.16904356866709</v>
      </c>
      <c r="T302" s="10">
        <v>0</v>
      </c>
      <c r="U302" s="10">
        <v>1039.4230357350461</v>
      </c>
      <c r="V302" s="5">
        <v>0.35123806069808244</v>
      </c>
      <c r="W302" s="4" t="s">
        <v>491</v>
      </c>
      <c r="X302" s="4" t="s">
        <v>97</v>
      </c>
    </row>
    <row r="303" spans="1:24">
      <c r="A303" s="4" t="s">
        <v>791</v>
      </c>
      <c r="B303" s="8">
        <v>45868</v>
      </c>
      <c r="C303" s="4" t="s">
        <v>299</v>
      </c>
      <c r="D303" s="4" t="s">
        <v>130</v>
      </c>
      <c r="E303" s="4" t="s">
        <v>39</v>
      </c>
      <c r="F303" s="4" t="s">
        <v>276</v>
      </c>
      <c r="G303" s="4" t="s">
        <v>257</v>
      </c>
      <c r="H303" s="9">
        <v>9</v>
      </c>
      <c r="I303" s="10">
        <v>6.31</v>
      </c>
      <c r="J303" s="10">
        <v>56.79</v>
      </c>
      <c r="K303" s="5">
        <v>7.4012968040177762E-2</v>
      </c>
      <c r="L303" s="10">
        <v>4.2031964550016951</v>
      </c>
      <c r="M303" s="10">
        <v>52.586803544998304</v>
      </c>
      <c r="N303" s="10">
        <v>3.02</v>
      </c>
      <c r="O303" s="10">
        <v>27.18</v>
      </c>
      <c r="P303" s="10">
        <v>25.406803544998304</v>
      </c>
      <c r="Q303" s="5">
        <v>0.48314029057228797</v>
      </c>
      <c r="R303" s="5">
        <v>2.1000000000000001E-2</v>
      </c>
      <c r="S303" s="10">
        <v>1.1043228744449645</v>
      </c>
      <c r="T303" s="10">
        <v>0</v>
      </c>
      <c r="U303" s="10">
        <v>24.30248067055334</v>
      </c>
      <c r="V303" s="5">
        <v>0.462140290572288</v>
      </c>
      <c r="W303" s="4" t="s">
        <v>491</v>
      </c>
      <c r="X303" s="4" t="s">
        <v>97</v>
      </c>
    </row>
    <row r="304" spans="1:24">
      <c r="A304" s="4" t="s">
        <v>792</v>
      </c>
      <c r="B304" s="8">
        <v>46078</v>
      </c>
      <c r="C304" s="4" t="s">
        <v>279</v>
      </c>
      <c r="D304" s="4" t="s">
        <v>181</v>
      </c>
      <c r="E304" s="4" t="s">
        <v>39</v>
      </c>
      <c r="F304" s="4" t="s">
        <v>273</v>
      </c>
      <c r="G304" s="4" t="s">
        <v>111</v>
      </c>
      <c r="H304" s="9">
        <v>46</v>
      </c>
      <c r="I304" s="10">
        <v>5.82</v>
      </c>
      <c r="J304" s="10">
        <v>267.72000000000003</v>
      </c>
      <c r="K304" s="5">
        <v>8.5157866979850325E-2</v>
      </c>
      <c r="L304" s="10">
        <v>22.798464147845532</v>
      </c>
      <c r="M304" s="10">
        <v>244.92153585215451</v>
      </c>
      <c r="N304" s="10">
        <v>2.79</v>
      </c>
      <c r="O304" s="10">
        <v>128.34</v>
      </c>
      <c r="P304" s="10">
        <v>116.5815358521545</v>
      </c>
      <c r="Q304" s="5">
        <v>0.47599544665001725</v>
      </c>
      <c r="R304" s="5">
        <v>2.1000000000000001E-2</v>
      </c>
      <c r="S304" s="10">
        <v>5.1433522528952453</v>
      </c>
      <c r="T304" s="10">
        <v>0</v>
      </c>
      <c r="U304" s="10">
        <v>111.43818359925926</v>
      </c>
      <c r="V304" s="5">
        <v>0.45499544665001729</v>
      </c>
      <c r="W304" s="4" t="s">
        <v>491</v>
      </c>
      <c r="X304" s="4" t="s">
        <v>97</v>
      </c>
    </row>
    <row r="305" spans="1:24">
      <c r="A305" s="4" t="s">
        <v>793</v>
      </c>
      <c r="B305" s="8">
        <v>46130</v>
      </c>
      <c r="C305" s="4" t="s">
        <v>387</v>
      </c>
      <c r="D305" s="4" t="s">
        <v>158</v>
      </c>
      <c r="E305" s="4" t="s">
        <v>45</v>
      </c>
      <c r="F305" s="4" t="s">
        <v>239</v>
      </c>
      <c r="G305" s="4" t="s">
        <v>257</v>
      </c>
      <c r="H305" s="9">
        <v>27</v>
      </c>
      <c r="I305" s="10">
        <v>7.91</v>
      </c>
      <c r="J305" s="10">
        <v>213.57</v>
      </c>
      <c r="K305" s="5">
        <v>0.18709955609388651</v>
      </c>
      <c r="L305" s="10">
        <v>39.958852194971342</v>
      </c>
      <c r="M305" s="10">
        <v>173.61114780502865</v>
      </c>
      <c r="N305" s="10">
        <v>4.22</v>
      </c>
      <c r="O305" s="10">
        <v>113.94</v>
      </c>
      <c r="P305" s="10">
        <v>59.671147805028653</v>
      </c>
      <c r="Q305" s="5">
        <v>0.34370573871236326</v>
      </c>
      <c r="R305" s="5">
        <v>1.4999999999999999E-2</v>
      </c>
      <c r="S305" s="10">
        <v>2.6041672170754295</v>
      </c>
      <c r="T305" s="10">
        <v>0</v>
      </c>
      <c r="U305" s="10">
        <v>57.066980587953225</v>
      </c>
      <c r="V305" s="5">
        <v>0.32870573871236325</v>
      </c>
      <c r="W305" s="4" t="s">
        <v>491</v>
      </c>
      <c r="X305" s="4" t="s">
        <v>97</v>
      </c>
    </row>
    <row r="306" spans="1:24">
      <c r="A306" s="4" t="s">
        <v>794</v>
      </c>
      <c r="B306" s="8">
        <v>45682</v>
      </c>
      <c r="C306" s="4" t="s">
        <v>249</v>
      </c>
      <c r="D306" s="4" t="s">
        <v>189</v>
      </c>
      <c r="E306" s="4" t="s">
        <v>36</v>
      </c>
      <c r="F306" s="4" t="s">
        <v>234</v>
      </c>
      <c r="G306" s="4" t="s">
        <v>111</v>
      </c>
      <c r="H306" s="9">
        <v>10</v>
      </c>
      <c r="I306" s="10">
        <v>6.99</v>
      </c>
      <c r="J306" s="10">
        <v>69.900000000000006</v>
      </c>
      <c r="K306" s="5">
        <v>0.15263193880468995</v>
      </c>
      <c r="L306" s="10">
        <v>10.668972522447829</v>
      </c>
      <c r="M306" s="10">
        <v>59.231027477552175</v>
      </c>
      <c r="N306" s="10">
        <v>2.85</v>
      </c>
      <c r="O306" s="10">
        <v>28.5</v>
      </c>
      <c r="P306" s="10">
        <v>30.731027477552175</v>
      </c>
      <c r="Q306" s="5">
        <v>0.51883326672323649</v>
      </c>
      <c r="R306" s="5">
        <v>1.7999999999999999E-2</v>
      </c>
      <c r="S306" s="10">
        <v>1.066158494595939</v>
      </c>
      <c r="T306" s="10">
        <v>1.1499999999999999</v>
      </c>
      <c r="U306" s="10">
        <v>28.514868982956237</v>
      </c>
      <c r="V306" s="5">
        <v>0.48141776695943722</v>
      </c>
      <c r="W306" s="4" t="s">
        <v>493</v>
      </c>
      <c r="X306" s="4" t="s">
        <v>97</v>
      </c>
    </row>
    <row r="307" spans="1:24">
      <c r="A307" s="4" t="s">
        <v>795</v>
      </c>
      <c r="B307" s="8">
        <v>46104</v>
      </c>
      <c r="C307" s="4" t="s">
        <v>232</v>
      </c>
      <c r="D307" s="4" t="s">
        <v>183</v>
      </c>
      <c r="E307" s="4" t="s">
        <v>36</v>
      </c>
      <c r="F307" s="4" t="s">
        <v>234</v>
      </c>
      <c r="G307" s="4" t="s">
        <v>235</v>
      </c>
      <c r="H307" s="9">
        <v>23</v>
      </c>
      <c r="I307" s="10">
        <v>9.08</v>
      </c>
      <c r="J307" s="10">
        <v>208.84</v>
      </c>
      <c r="K307" s="5">
        <v>0.12818197111355581</v>
      </c>
      <c r="L307" s="10">
        <v>26.769522847354995</v>
      </c>
      <c r="M307" s="10">
        <v>182.070477152645</v>
      </c>
      <c r="N307" s="10">
        <v>4.38</v>
      </c>
      <c r="O307" s="10">
        <v>100.74</v>
      </c>
      <c r="P307" s="10">
        <v>81.330477152645003</v>
      </c>
      <c r="Q307" s="5">
        <v>0.44669777563365654</v>
      </c>
      <c r="R307" s="5">
        <v>1.7999999999999999E-2</v>
      </c>
      <c r="S307" s="10">
        <v>3.2772685887476096</v>
      </c>
      <c r="T307" s="10">
        <v>0</v>
      </c>
      <c r="U307" s="10">
        <v>78.0532085638974</v>
      </c>
      <c r="V307" s="5">
        <v>0.42869777563365657</v>
      </c>
      <c r="W307" s="4" t="s">
        <v>491</v>
      </c>
      <c r="X307" s="4" t="s">
        <v>97</v>
      </c>
    </row>
    <row r="308" spans="1:24">
      <c r="A308" s="4" t="s">
        <v>796</v>
      </c>
      <c r="B308" s="8">
        <v>45675</v>
      </c>
      <c r="C308" s="4" t="s">
        <v>331</v>
      </c>
      <c r="D308" s="4" t="s">
        <v>106</v>
      </c>
      <c r="E308" s="4" t="s">
        <v>43</v>
      </c>
      <c r="F308" s="4" t="s">
        <v>270</v>
      </c>
      <c r="G308" s="4" t="s">
        <v>235</v>
      </c>
      <c r="H308" s="9">
        <v>21</v>
      </c>
      <c r="I308" s="10">
        <v>10.57</v>
      </c>
      <c r="J308" s="10">
        <v>221.97</v>
      </c>
      <c r="K308" s="5">
        <v>9.7355955628609908E-2</v>
      </c>
      <c r="L308" s="10">
        <v>21.61010147088254</v>
      </c>
      <c r="M308" s="10">
        <v>200.35989852911746</v>
      </c>
      <c r="N308" s="10">
        <v>5.53</v>
      </c>
      <c r="O308" s="10">
        <v>116.13000000000001</v>
      </c>
      <c r="P308" s="10">
        <v>84.229898529117449</v>
      </c>
      <c r="Q308" s="5">
        <v>0.4203929985364645</v>
      </c>
      <c r="R308" s="5">
        <v>4.4999999999999998E-2</v>
      </c>
      <c r="S308" s="10">
        <v>9.0161954338102852</v>
      </c>
      <c r="T308" s="10">
        <v>0</v>
      </c>
      <c r="U308" s="10">
        <v>75.213703095307167</v>
      </c>
      <c r="V308" s="5">
        <v>0.37539299853646452</v>
      </c>
      <c r="W308" s="4" t="s">
        <v>491</v>
      </c>
      <c r="X308" s="4" t="s">
        <v>97</v>
      </c>
    </row>
    <row r="309" spans="1:24">
      <c r="A309" s="4" t="s">
        <v>797</v>
      </c>
      <c r="B309" s="8">
        <v>45745</v>
      </c>
      <c r="C309" s="4" t="s">
        <v>271</v>
      </c>
      <c r="D309" s="4" t="s">
        <v>127</v>
      </c>
      <c r="E309" s="4" t="s">
        <v>39</v>
      </c>
      <c r="F309" s="4" t="s">
        <v>273</v>
      </c>
      <c r="G309" s="4" t="s">
        <v>235</v>
      </c>
      <c r="H309" s="9">
        <v>32</v>
      </c>
      <c r="I309" s="10">
        <v>7.43</v>
      </c>
      <c r="J309" s="10">
        <v>237.76</v>
      </c>
      <c r="K309" s="5">
        <v>0.13048358268453417</v>
      </c>
      <c r="L309" s="10">
        <v>31.023776619074841</v>
      </c>
      <c r="M309" s="10">
        <v>206.73622338092514</v>
      </c>
      <c r="N309" s="10">
        <v>3.63</v>
      </c>
      <c r="O309" s="10">
        <v>116.16</v>
      </c>
      <c r="P309" s="10">
        <v>90.576223380925143</v>
      </c>
      <c r="Q309" s="5">
        <v>0.43812459132540343</v>
      </c>
      <c r="R309" s="5">
        <v>2.1000000000000001E-2</v>
      </c>
      <c r="S309" s="10">
        <v>4.341460690999428</v>
      </c>
      <c r="T309" s="10">
        <v>0</v>
      </c>
      <c r="U309" s="10">
        <v>86.234762689925716</v>
      </c>
      <c r="V309" s="5">
        <v>0.41712459132540347</v>
      </c>
      <c r="W309" s="4" t="s">
        <v>491</v>
      </c>
      <c r="X309" s="4" t="s">
        <v>97</v>
      </c>
    </row>
    <row r="310" spans="1:24">
      <c r="A310" s="4" t="s">
        <v>798</v>
      </c>
      <c r="B310" s="8">
        <v>45823</v>
      </c>
      <c r="C310" s="4" t="s">
        <v>240</v>
      </c>
      <c r="D310" s="4" t="s">
        <v>130</v>
      </c>
      <c r="E310" s="4" t="s">
        <v>36</v>
      </c>
      <c r="F310" s="4" t="s">
        <v>242</v>
      </c>
      <c r="G310" s="4" t="s">
        <v>235</v>
      </c>
      <c r="H310" s="9">
        <v>198</v>
      </c>
      <c r="I310" s="10">
        <v>6.44</v>
      </c>
      <c r="J310" s="10">
        <v>1275.1200000000001</v>
      </c>
      <c r="K310" s="5">
        <v>0.17353422241041611</v>
      </c>
      <c r="L310" s="10">
        <v>221.2769576799698</v>
      </c>
      <c r="M310" s="10">
        <v>1053.8430423200302</v>
      </c>
      <c r="N310" s="10">
        <v>3.03</v>
      </c>
      <c r="O310" s="10">
        <v>599.93999999999994</v>
      </c>
      <c r="P310" s="10">
        <v>453.90304232003029</v>
      </c>
      <c r="Q310" s="5">
        <v>0.43071218776637266</v>
      </c>
      <c r="R310" s="5">
        <v>1.7999999999999999E-2</v>
      </c>
      <c r="S310" s="10">
        <v>18.969174761760542</v>
      </c>
      <c r="T310" s="10">
        <v>26.39</v>
      </c>
      <c r="U310" s="10">
        <v>408.54386755826977</v>
      </c>
      <c r="V310" s="5">
        <v>0.38767050799031938</v>
      </c>
      <c r="W310" s="4" t="s">
        <v>493</v>
      </c>
      <c r="X310" s="4" t="s">
        <v>97</v>
      </c>
    </row>
    <row r="311" spans="1:24">
      <c r="A311" s="4" t="s">
        <v>799</v>
      </c>
      <c r="B311" s="8">
        <v>46082</v>
      </c>
      <c r="C311" s="4" t="s">
        <v>319</v>
      </c>
      <c r="D311" s="4" t="s">
        <v>138</v>
      </c>
      <c r="E311" s="4" t="s">
        <v>41</v>
      </c>
      <c r="F311" s="4" t="s">
        <v>234</v>
      </c>
      <c r="G311" s="4" t="s">
        <v>257</v>
      </c>
      <c r="H311" s="9">
        <v>3</v>
      </c>
      <c r="I311" s="10">
        <v>8.3699999999999992</v>
      </c>
      <c r="J311" s="10">
        <v>25.11</v>
      </c>
      <c r="K311" s="5">
        <v>0.13941379536394827</v>
      </c>
      <c r="L311" s="10">
        <v>3.5006804015887409</v>
      </c>
      <c r="M311" s="10">
        <v>21.609319598411258</v>
      </c>
      <c r="N311" s="10">
        <v>4.2</v>
      </c>
      <c r="O311" s="10">
        <v>12.600000000000001</v>
      </c>
      <c r="P311" s="10">
        <v>9.0093195984112562</v>
      </c>
      <c r="Q311" s="5">
        <v>0.41691824480552508</v>
      </c>
      <c r="R311" s="5">
        <v>2.5999999999999999E-2</v>
      </c>
      <c r="S311" s="10">
        <v>0.56184230955869263</v>
      </c>
      <c r="T311" s="10">
        <v>0</v>
      </c>
      <c r="U311" s="10">
        <v>8.4474772888525642</v>
      </c>
      <c r="V311" s="5">
        <v>0.39091824480552512</v>
      </c>
      <c r="W311" s="4" t="s">
        <v>491</v>
      </c>
      <c r="X311" s="4" t="s">
        <v>97</v>
      </c>
    </row>
    <row r="312" spans="1:24">
      <c r="A312" s="4" t="s">
        <v>800</v>
      </c>
      <c r="B312" s="8">
        <v>46056</v>
      </c>
      <c r="C312" s="4" t="s">
        <v>313</v>
      </c>
      <c r="D312" s="4" t="s">
        <v>208</v>
      </c>
      <c r="E312" s="4" t="s">
        <v>41</v>
      </c>
      <c r="F312" s="4" t="s">
        <v>234</v>
      </c>
      <c r="G312" s="4" t="s">
        <v>111</v>
      </c>
      <c r="H312" s="9">
        <v>37</v>
      </c>
      <c r="I312" s="10">
        <v>7.5</v>
      </c>
      <c r="J312" s="10">
        <v>277.5</v>
      </c>
      <c r="K312" s="5">
        <v>0.17952195275969396</v>
      </c>
      <c r="L312" s="10">
        <v>49.817341890815072</v>
      </c>
      <c r="M312" s="10">
        <v>227.68265810918493</v>
      </c>
      <c r="N312" s="10">
        <v>4.34</v>
      </c>
      <c r="O312" s="10">
        <v>160.57999999999998</v>
      </c>
      <c r="P312" s="10">
        <v>67.102658109184944</v>
      </c>
      <c r="Q312" s="5">
        <v>0.29472011029055162</v>
      </c>
      <c r="R312" s="5">
        <v>2.5999999999999999E-2</v>
      </c>
      <c r="S312" s="10">
        <v>5.9197491108388078</v>
      </c>
      <c r="T312" s="10">
        <v>0</v>
      </c>
      <c r="U312" s="10">
        <v>61.182908998346136</v>
      </c>
      <c r="V312" s="5">
        <v>0.26872011029055165</v>
      </c>
      <c r="W312" s="4" t="s">
        <v>491</v>
      </c>
      <c r="X312" s="4" t="s">
        <v>97</v>
      </c>
    </row>
    <row r="313" spans="1:24">
      <c r="A313" s="4" t="s">
        <v>801</v>
      </c>
      <c r="B313" s="8">
        <v>46196</v>
      </c>
      <c r="C313" s="4" t="s">
        <v>405</v>
      </c>
      <c r="D313" s="4" t="s">
        <v>176</v>
      </c>
      <c r="E313" s="4" t="s">
        <v>47</v>
      </c>
      <c r="F313" s="4" t="s">
        <v>273</v>
      </c>
      <c r="G313" s="4" t="s">
        <v>111</v>
      </c>
      <c r="H313" s="9">
        <v>120</v>
      </c>
      <c r="I313" s="10">
        <v>11.58</v>
      </c>
      <c r="J313" s="10">
        <v>1389.6</v>
      </c>
      <c r="K313" s="5">
        <v>8.2993049135819522E-2</v>
      </c>
      <c r="L313" s="10">
        <v>115.3271410791348</v>
      </c>
      <c r="M313" s="10">
        <v>1274.272858920865</v>
      </c>
      <c r="N313" s="10">
        <v>5.81</v>
      </c>
      <c r="O313" s="10">
        <v>697.19999999999993</v>
      </c>
      <c r="P313" s="10">
        <v>577.07285892086509</v>
      </c>
      <c r="Q313" s="5">
        <v>0.45286443549426841</v>
      </c>
      <c r="R313" s="5">
        <v>2.3E-2</v>
      </c>
      <c r="S313" s="10">
        <v>29.308275755179896</v>
      </c>
      <c r="T313" s="10">
        <v>0</v>
      </c>
      <c r="U313" s="10">
        <v>547.76458316568517</v>
      </c>
      <c r="V313" s="5">
        <v>0.42986443549426839</v>
      </c>
      <c r="W313" s="4" t="s">
        <v>491</v>
      </c>
      <c r="X313" s="4" t="s">
        <v>97</v>
      </c>
    </row>
    <row r="314" spans="1:24">
      <c r="A314" s="4" t="s">
        <v>802</v>
      </c>
      <c r="B314" s="8">
        <v>45851</v>
      </c>
      <c r="C314" s="4" t="s">
        <v>341</v>
      </c>
      <c r="D314" s="4" t="s">
        <v>210</v>
      </c>
      <c r="E314" s="4" t="s">
        <v>43</v>
      </c>
      <c r="F314" s="4" t="s">
        <v>276</v>
      </c>
      <c r="G314" s="4" t="s">
        <v>111</v>
      </c>
      <c r="H314" s="9">
        <v>66</v>
      </c>
      <c r="I314" s="10">
        <v>4.28</v>
      </c>
      <c r="J314" s="10">
        <v>282.48</v>
      </c>
      <c r="K314" s="5">
        <v>5.7694139436338325E-2</v>
      </c>
      <c r="L314" s="10">
        <v>16.297440507976852</v>
      </c>
      <c r="M314" s="10">
        <v>266.18255949202319</v>
      </c>
      <c r="N314" s="10">
        <v>2.3199999999999998</v>
      </c>
      <c r="O314" s="10">
        <v>153.11999999999998</v>
      </c>
      <c r="P314" s="10">
        <v>113.06255949202321</v>
      </c>
      <c r="Q314" s="5">
        <v>0.42475570040272081</v>
      </c>
      <c r="R314" s="5">
        <v>4.4999999999999998E-2</v>
      </c>
      <c r="S314" s="10">
        <v>11.978215177141044</v>
      </c>
      <c r="T314" s="10">
        <v>0</v>
      </c>
      <c r="U314" s="10">
        <v>101.08434431488217</v>
      </c>
      <c r="V314" s="5">
        <v>0.37975570040272083</v>
      </c>
      <c r="W314" s="4" t="s">
        <v>491</v>
      </c>
      <c r="X314" s="4" t="s">
        <v>97</v>
      </c>
    </row>
    <row r="315" spans="1:24">
      <c r="A315" s="4" t="s">
        <v>803</v>
      </c>
      <c r="B315" s="8">
        <v>45689</v>
      </c>
      <c r="C315" s="4" t="s">
        <v>319</v>
      </c>
      <c r="D315" s="4" t="s">
        <v>156</v>
      </c>
      <c r="E315" s="4" t="s">
        <v>41</v>
      </c>
      <c r="F315" s="4" t="s">
        <v>234</v>
      </c>
      <c r="G315" s="4" t="s">
        <v>257</v>
      </c>
      <c r="H315" s="9">
        <v>13</v>
      </c>
      <c r="I315" s="10">
        <v>4.95</v>
      </c>
      <c r="J315" s="10">
        <v>64.350000000000009</v>
      </c>
      <c r="K315" s="5">
        <v>0.16285407338462118</v>
      </c>
      <c r="L315" s="10">
        <v>10.479659622300375</v>
      </c>
      <c r="M315" s="10">
        <v>53.870340377699634</v>
      </c>
      <c r="N315" s="10">
        <v>2.74</v>
      </c>
      <c r="O315" s="10">
        <v>35.620000000000005</v>
      </c>
      <c r="P315" s="10">
        <v>18.250340377699629</v>
      </c>
      <c r="Q315" s="5">
        <v>0.3387827188345483</v>
      </c>
      <c r="R315" s="5">
        <v>2.5999999999999999E-2</v>
      </c>
      <c r="S315" s="10">
        <v>1.4006288498201904</v>
      </c>
      <c r="T315" s="10">
        <v>1.27</v>
      </c>
      <c r="U315" s="10">
        <v>15.579711527879439</v>
      </c>
      <c r="V315" s="5">
        <v>0.28920759398670653</v>
      </c>
      <c r="W315" s="4" t="s">
        <v>493</v>
      </c>
      <c r="X315" s="4" t="s">
        <v>97</v>
      </c>
    </row>
    <row r="316" spans="1:24">
      <c r="A316" s="4" t="s">
        <v>804</v>
      </c>
      <c r="B316" s="8">
        <v>45696</v>
      </c>
      <c r="C316" s="4" t="s">
        <v>268</v>
      </c>
      <c r="D316" s="4" t="s">
        <v>220</v>
      </c>
      <c r="E316" s="4" t="s">
        <v>39</v>
      </c>
      <c r="F316" s="4" t="s">
        <v>270</v>
      </c>
      <c r="G316" s="4" t="s">
        <v>235</v>
      </c>
      <c r="H316" s="9">
        <v>13</v>
      </c>
      <c r="I316" s="10">
        <v>7.38</v>
      </c>
      <c r="J316" s="10">
        <v>95.94</v>
      </c>
      <c r="K316" s="5">
        <v>0.14558664453372216</v>
      </c>
      <c r="L316" s="10">
        <v>13.967582676565304</v>
      </c>
      <c r="M316" s="10">
        <v>81.972417323434698</v>
      </c>
      <c r="N316" s="10">
        <v>4.28</v>
      </c>
      <c r="O316" s="10">
        <v>55.64</v>
      </c>
      <c r="P316" s="10">
        <v>26.332417323434697</v>
      </c>
      <c r="Q316" s="5">
        <v>0.32123509569732611</v>
      </c>
      <c r="R316" s="5">
        <v>2.1000000000000001E-2</v>
      </c>
      <c r="S316" s="10">
        <v>1.7214207637921288</v>
      </c>
      <c r="T316" s="10">
        <v>0</v>
      </c>
      <c r="U316" s="10">
        <v>24.610996559642569</v>
      </c>
      <c r="V316" s="5">
        <v>0.30023509569732609</v>
      </c>
      <c r="W316" s="4" t="s">
        <v>491</v>
      </c>
      <c r="X316" s="4" t="s">
        <v>97</v>
      </c>
    </row>
    <row r="317" spans="1:24">
      <c r="A317" s="4" t="s">
        <v>805</v>
      </c>
      <c r="B317" s="8">
        <v>45692</v>
      </c>
      <c r="C317" s="4" t="s">
        <v>277</v>
      </c>
      <c r="D317" s="4" t="s">
        <v>208</v>
      </c>
      <c r="E317" s="4" t="s">
        <v>39</v>
      </c>
      <c r="F317" s="4" t="s">
        <v>270</v>
      </c>
      <c r="G317" s="4" t="s">
        <v>111</v>
      </c>
      <c r="H317" s="9">
        <v>3</v>
      </c>
      <c r="I317" s="10">
        <v>7.27</v>
      </c>
      <c r="J317" s="10">
        <v>21.81</v>
      </c>
      <c r="K317" s="5">
        <v>0.13464825468557959</v>
      </c>
      <c r="L317" s="10">
        <v>2.9366784346924906</v>
      </c>
      <c r="M317" s="10">
        <v>18.873321565307506</v>
      </c>
      <c r="N317" s="10">
        <v>4.28</v>
      </c>
      <c r="O317" s="10">
        <v>12.84</v>
      </c>
      <c r="P317" s="10">
        <v>6.0333215653075065</v>
      </c>
      <c r="Q317" s="5">
        <v>0.31967460229140671</v>
      </c>
      <c r="R317" s="5">
        <v>2.1000000000000001E-2</v>
      </c>
      <c r="S317" s="10">
        <v>0.39633975287145767</v>
      </c>
      <c r="T317" s="10">
        <v>0.34</v>
      </c>
      <c r="U317" s="10">
        <v>5.2969818124360488</v>
      </c>
      <c r="V317" s="5">
        <v>0.28065975531158416</v>
      </c>
      <c r="W317" s="4" t="s">
        <v>493</v>
      </c>
      <c r="X317" s="4" t="s">
        <v>97</v>
      </c>
    </row>
    <row r="318" spans="1:24">
      <c r="A318" s="4" t="s">
        <v>806</v>
      </c>
      <c r="B318" s="8">
        <v>45946</v>
      </c>
      <c r="C318" s="4" t="s">
        <v>391</v>
      </c>
      <c r="D318" s="4" t="s">
        <v>123</v>
      </c>
      <c r="E318" s="4" t="s">
        <v>47</v>
      </c>
      <c r="F318" s="4" t="s">
        <v>270</v>
      </c>
      <c r="G318" s="4" t="s">
        <v>235</v>
      </c>
      <c r="H318" s="9">
        <v>24</v>
      </c>
      <c r="I318" s="10">
        <v>4.8</v>
      </c>
      <c r="J318" s="10">
        <v>115.19999999999999</v>
      </c>
      <c r="K318" s="5">
        <v>0.12039786990947882</v>
      </c>
      <c r="L318" s="10">
        <v>13.869834613571959</v>
      </c>
      <c r="M318" s="10">
        <v>101.33016538642804</v>
      </c>
      <c r="N318" s="10">
        <v>2.31</v>
      </c>
      <c r="O318" s="10">
        <v>55.44</v>
      </c>
      <c r="P318" s="10">
        <v>45.890165386428038</v>
      </c>
      <c r="Q318" s="5">
        <v>0.45287763235580858</v>
      </c>
      <c r="R318" s="5">
        <v>2.3E-2</v>
      </c>
      <c r="S318" s="10">
        <v>2.3305938038878447</v>
      </c>
      <c r="T318" s="10">
        <v>0</v>
      </c>
      <c r="U318" s="10">
        <v>43.559571582540194</v>
      </c>
      <c r="V318" s="5">
        <v>0.42987763235580861</v>
      </c>
      <c r="W318" s="4" t="s">
        <v>491</v>
      </c>
      <c r="X318" s="4" t="s">
        <v>97</v>
      </c>
    </row>
    <row r="319" spans="1:24">
      <c r="A319" s="4" t="s">
        <v>807</v>
      </c>
      <c r="B319" s="8">
        <v>45847</v>
      </c>
      <c r="C319" s="4" t="s">
        <v>311</v>
      </c>
      <c r="D319" s="4" t="s">
        <v>162</v>
      </c>
      <c r="E319" s="4" t="s">
        <v>41</v>
      </c>
      <c r="F319" s="4" t="s">
        <v>242</v>
      </c>
      <c r="G319" s="4" t="s">
        <v>111</v>
      </c>
      <c r="H319" s="9">
        <v>28</v>
      </c>
      <c r="I319" s="10">
        <v>7.08</v>
      </c>
      <c r="J319" s="10">
        <v>198.24</v>
      </c>
      <c r="K319" s="5">
        <v>0.11952487632391111</v>
      </c>
      <c r="L319" s="10">
        <v>23.694611482452139</v>
      </c>
      <c r="M319" s="10">
        <v>174.54538851754788</v>
      </c>
      <c r="N319" s="10">
        <v>3.51</v>
      </c>
      <c r="O319" s="10">
        <v>98.28</v>
      </c>
      <c r="P319" s="10">
        <v>76.265388517547876</v>
      </c>
      <c r="Q319" s="5">
        <v>0.43693728700188805</v>
      </c>
      <c r="R319" s="5">
        <v>2.5999999999999999E-2</v>
      </c>
      <c r="S319" s="10">
        <v>4.5381801014562448</v>
      </c>
      <c r="T319" s="10">
        <v>0</v>
      </c>
      <c r="U319" s="10">
        <v>71.727208416091628</v>
      </c>
      <c r="V319" s="5">
        <v>0.41093728700188803</v>
      </c>
      <c r="W319" s="4" t="s">
        <v>491</v>
      </c>
      <c r="X319" s="4" t="s">
        <v>97</v>
      </c>
    </row>
    <row r="320" spans="1:24">
      <c r="A320" s="4" t="s">
        <v>808</v>
      </c>
      <c r="B320" s="8">
        <v>46264</v>
      </c>
      <c r="C320" s="4" t="s">
        <v>333</v>
      </c>
      <c r="D320" s="4" t="s">
        <v>151</v>
      </c>
      <c r="E320" s="4" t="s">
        <v>43</v>
      </c>
      <c r="F320" s="4" t="s">
        <v>273</v>
      </c>
      <c r="G320" s="4" t="s">
        <v>235</v>
      </c>
      <c r="H320" s="9">
        <v>105</v>
      </c>
      <c r="I320" s="10">
        <v>10.45</v>
      </c>
      <c r="J320" s="10">
        <v>1097.25</v>
      </c>
      <c r="K320" s="5">
        <v>4.7156132407508766E-2</v>
      </c>
      <c r="L320" s="10">
        <v>51.742066284138993</v>
      </c>
      <c r="M320" s="10">
        <v>1045.5079337158611</v>
      </c>
      <c r="N320" s="10">
        <v>6.02</v>
      </c>
      <c r="O320" s="10">
        <v>632.09999999999991</v>
      </c>
      <c r="P320" s="10">
        <v>413.40793371586119</v>
      </c>
      <c r="Q320" s="5">
        <v>0.39541348313499602</v>
      </c>
      <c r="R320" s="5">
        <v>4.4999999999999998E-2</v>
      </c>
      <c r="S320" s="10">
        <v>47.047857017213751</v>
      </c>
      <c r="T320" s="10">
        <v>0</v>
      </c>
      <c r="U320" s="10">
        <v>366.36007669864745</v>
      </c>
      <c r="V320" s="5">
        <v>0.35041348313499604</v>
      </c>
      <c r="W320" s="4" t="s">
        <v>491</v>
      </c>
      <c r="X320" s="4" t="s">
        <v>97</v>
      </c>
    </row>
    <row r="321" spans="1:24">
      <c r="A321" s="4" t="s">
        <v>809</v>
      </c>
      <c r="B321" s="8">
        <v>46215</v>
      </c>
      <c r="C321" s="4" t="s">
        <v>264</v>
      </c>
      <c r="D321" s="4" t="s">
        <v>130</v>
      </c>
      <c r="E321" s="4" t="s">
        <v>36</v>
      </c>
      <c r="F321" s="4" t="s">
        <v>239</v>
      </c>
      <c r="G321" s="4" t="s">
        <v>257</v>
      </c>
      <c r="H321" s="9">
        <v>10</v>
      </c>
      <c r="I321" s="10">
        <v>6.58</v>
      </c>
      <c r="J321" s="10">
        <v>65.8</v>
      </c>
      <c r="K321" s="5">
        <v>0.13208685255757785</v>
      </c>
      <c r="L321" s="10">
        <v>8.6913148982886224</v>
      </c>
      <c r="M321" s="10">
        <v>57.108685101711373</v>
      </c>
      <c r="N321" s="10">
        <v>3.18</v>
      </c>
      <c r="O321" s="10">
        <v>31.8</v>
      </c>
      <c r="P321" s="10">
        <v>25.308685101711372</v>
      </c>
      <c r="Q321" s="5">
        <v>0.44316700790144697</v>
      </c>
      <c r="R321" s="5">
        <v>1.7999999999999999E-2</v>
      </c>
      <c r="S321" s="10">
        <v>1.0279563318308047</v>
      </c>
      <c r="T321" s="10">
        <v>0</v>
      </c>
      <c r="U321" s="10">
        <v>24.280728769880568</v>
      </c>
      <c r="V321" s="5">
        <v>0.42516700790144701</v>
      </c>
      <c r="W321" s="4" t="s">
        <v>491</v>
      </c>
      <c r="X321" s="4" t="s">
        <v>97</v>
      </c>
    </row>
    <row r="322" spans="1:24">
      <c r="A322" s="4" t="s">
        <v>810</v>
      </c>
      <c r="B322" s="8">
        <v>46067</v>
      </c>
      <c r="C322" s="4" t="s">
        <v>303</v>
      </c>
      <c r="D322" s="4" t="s">
        <v>135</v>
      </c>
      <c r="E322" s="4" t="s">
        <v>41</v>
      </c>
      <c r="F322" s="4" t="s">
        <v>239</v>
      </c>
      <c r="G322" s="4" t="s">
        <v>235</v>
      </c>
      <c r="H322" s="9">
        <v>42</v>
      </c>
      <c r="I322" s="10">
        <v>10.42</v>
      </c>
      <c r="J322" s="10">
        <v>437.64</v>
      </c>
      <c r="K322" s="5">
        <v>0.17949597125307359</v>
      </c>
      <c r="L322" s="10">
        <v>78.554616859195121</v>
      </c>
      <c r="M322" s="10">
        <v>359.08538314080488</v>
      </c>
      <c r="N322" s="10">
        <v>4.75</v>
      </c>
      <c r="O322" s="10">
        <v>199.5</v>
      </c>
      <c r="P322" s="10">
        <v>159.58538314080488</v>
      </c>
      <c r="Q322" s="5">
        <v>0.44442183010893571</v>
      </c>
      <c r="R322" s="5">
        <v>2.5999999999999999E-2</v>
      </c>
      <c r="S322" s="10">
        <v>9.3362199616609267</v>
      </c>
      <c r="T322" s="10">
        <v>0</v>
      </c>
      <c r="U322" s="10">
        <v>150.24916317914395</v>
      </c>
      <c r="V322" s="5">
        <v>0.41842183010893574</v>
      </c>
      <c r="W322" s="4" t="s">
        <v>491</v>
      </c>
      <c r="X322" s="4" t="s">
        <v>97</v>
      </c>
    </row>
    <row r="323" spans="1:24">
      <c r="A323" s="4" t="s">
        <v>811</v>
      </c>
      <c r="B323" s="8">
        <v>46089</v>
      </c>
      <c r="C323" s="4" t="s">
        <v>335</v>
      </c>
      <c r="D323" s="4" t="s">
        <v>199</v>
      </c>
      <c r="E323" s="4" t="s">
        <v>43</v>
      </c>
      <c r="F323" s="4" t="s">
        <v>276</v>
      </c>
      <c r="G323" s="4" t="s">
        <v>235</v>
      </c>
      <c r="H323" s="9">
        <v>13</v>
      </c>
      <c r="I323" s="10">
        <v>25.41</v>
      </c>
      <c r="J323" s="10">
        <v>330.33</v>
      </c>
      <c r="K323" s="5">
        <v>9.7069530713574548E-2</v>
      </c>
      <c r="L323" s="10">
        <v>32.064978080615077</v>
      </c>
      <c r="M323" s="10">
        <v>298.26502191938494</v>
      </c>
      <c r="N323" s="10">
        <v>12.49</v>
      </c>
      <c r="O323" s="10">
        <v>162.37</v>
      </c>
      <c r="P323" s="10">
        <v>135.89502191938493</v>
      </c>
      <c r="Q323" s="5">
        <v>0.4556183659916872</v>
      </c>
      <c r="R323" s="5">
        <v>4.4999999999999998E-2</v>
      </c>
      <c r="S323" s="10">
        <v>13.421925986372322</v>
      </c>
      <c r="T323" s="10">
        <v>0</v>
      </c>
      <c r="U323" s="10">
        <v>122.47309593301262</v>
      </c>
      <c r="V323" s="5">
        <v>0.41061836599168722</v>
      </c>
      <c r="W323" s="4" t="s">
        <v>491</v>
      </c>
      <c r="X323" s="4" t="s">
        <v>97</v>
      </c>
    </row>
    <row r="324" spans="1:24">
      <c r="A324" s="4" t="s">
        <v>812</v>
      </c>
      <c r="B324" s="8">
        <v>46006</v>
      </c>
      <c r="C324" s="4" t="s">
        <v>365</v>
      </c>
      <c r="D324" s="4" t="s">
        <v>187</v>
      </c>
      <c r="E324" s="4" t="s">
        <v>45</v>
      </c>
      <c r="F324" s="4" t="s">
        <v>242</v>
      </c>
      <c r="G324" s="4" t="s">
        <v>235</v>
      </c>
      <c r="H324" s="9">
        <v>34</v>
      </c>
      <c r="I324" s="10">
        <v>8.0500000000000007</v>
      </c>
      <c r="J324" s="10">
        <v>273.70000000000005</v>
      </c>
      <c r="K324" s="5">
        <v>0.22529118262876244</v>
      </c>
      <c r="L324" s="10">
        <v>61.66219668549229</v>
      </c>
      <c r="M324" s="10">
        <v>212.03780331450776</v>
      </c>
      <c r="N324" s="10">
        <v>3.47</v>
      </c>
      <c r="O324" s="10">
        <v>117.98</v>
      </c>
      <c r="P324" s="10">
        <v>94.057803314507751</v>
      </c>
      <c r="Q324" s="5">
        <v>0.44358978372830682</v>
      </c>
      <c r="R324" s="5">
        <v>1.4999999999999999E-2</v>
      </c>
      <c r="S324" s="10">
        <v>3.1805670497176162</v>
      </c>
      <c r="T324" s="10">
        <v>0</v>
      </c>
      <c r="U324" s="10">
        <v>90.877236264790142</v>
      </c>
      <c r="V324" s="5">
        <v>0.42858978372830686</v>
      </c>
      <c r="W324" s="4" t="s">
        <v>491</v>
      </c>
      <c r="X324" s="4" t="s">
        <v>97</v>
      </c>
    </row>
    <row r="325" spans="1:24">
      <c r="A325" s="4" t="s">
        <v>813</v>
      </c>
      <c r="B325" s="8">
        <v>45781</v>
      </c>
      <c r="C325" s="4" t="s">
        <v>240</v>
      </c>
      <c r="D325" s="4" t="s">
        <v>130</v>
      </c>
      <c r="E325" s="4" t="s">
        <v>36</v>
      </c>
      <c r="F325" s="4" t="s">
        <v>242</v>
      </c>
      <c r="G325" s="4" t="s">
        <v>235</v>
      </c>
      <c r="H325" s="9">
        <v>57</v>
      </c>
      <c r="I325" s="10">
        <v>6.36</v>
      </c>
      <c r="J325" s="10">
        <v>362.52000000000004</v>
      </c>
      <c r="K325" s="5">
        <v>0.1589103274142703</v>
      </c>
      <c r="L325" s="10">
        <v>57.608171894221279</v>
      </c>
      <c r="M325" s="10">
        <v>304.91182810577874</v>
      </c>
      <c r="N325" s="10">
        <v>3.03</v>
      </c>
      <c r="O325" s="10">
        <v>172.70999999999998</v>
      </c>
      <c r="P325" s="10">
        <v>132.20182810577876</v>
      </c>
      <c r="Q325" s="5">
        <v>0.43357395784566238</v>
      </c>
      <c r="R325" s="5">
        <v>1.7999999999999999E-2</v>
      </c>
      <c r="S325" s="10">
        <v>5.488412905904017</v>
      </c>
      <c r="T325" s="10">
        <v>0</v>
      </c>
      <c r="U325" s="10">
        <v>126.71341519987475</v>
      </c>
      <c r="V325" s="5">
        <v>0.41557395784566237</v>
      </c>
      <c r="W325" s="4" t="s">
        <v>491</v>
      </c>
      <c r="X325" s="4" t="s">
        <v>97</v>
      </c>
    </row>
    <row r="326" spans="1:24">
      <c r="A326" s="4" t="s">
        <v>814</v>
      </c>
      <c r="B326" s="8">
        <v>45677</v>
      </c>
      <c r="C326" s="4" t="s">
        <v>289</v>
      </c>
      <c r="D326" s="4" t="s">
        <v>179</v>
      </c>
      <c r="E326" s="4" t="s">
        <v>39</v>
      </c>
      <c r="F326" s="4" t="s">
        <v>270</v>
      </c>
      <c r="G326" s="4" t="s">
        <v>257</v>
      </c>
      <c r="H326" s="9">
        <v>5</v>
      </c>
      <c r="I326" s="10">
        <v>17.52</v>
      </c>
      <c r="J326" s="10">
        <v>87.6</v>
      </c>
      <c r="K326" s="5">
        <v>0.11448892645674294</v>
      </c>
      <c r="L326" s="10">
        <v>10.029229957610681</v>
      </c>
      <c r="M326" s="10">
        <v>77.570770042389313</v>
      </c>
      <c r="N326" s="10">
        <v>8.66</v>
      </c>
      <c r="O326" s="10">
        <v>43.3</v>
      </c>
      <c r="P326" s="10">
        <v>34.270770042389316</v>
      </c>
      <c r="Q326" s="5">
        <v>0.4418000494730388</v>
      </c>
      <c r="R326" s="5">
        <v>2.1000000000000001E-2</v>
      </c>
      <c r="S326" s="10">
        <v>1.6289861708901756</v>
      </c>
      <c r="T326" s="10">
        <v>0</v>
      </c>
      <c r="U326" s="10">
        <v>32.641783871499143</v>
      </c>
      <c r="V326" s="5">
        <v>0.42080004947303884</v>
      </c>
      <c r="W326" s="4" t="s">
        <v>491</v>
      </c>
      <c r="X326" s="4" t="s">
        <v>97</v>
      </c>
    </row>
    <row r="327" spans="1:24">
      <c r="A327" s="4" t="s">
        <v>815</v>
      </c>
      <c r="B327" s="8">
        <v>46015</v>
      </c>
      <c r="C327" s="4" t="s">
        <v>274</v>
      </c>
      <c r="D327" s="4" t="s">
        <v>181</v>
      </c>
      <c r="E327" s="4" t="s">
        <v>39</v>
      </c>
      <c r="F327" s="4" t="s">
        <v>276</v>
      </c>
      <c r="G327" s="4" t="s">
        <v>235</v>
      </c>
      <c r="H327" s="9">
        <v>69</v>
      </c>
      <c r="I327" s="10">
        <v>5.69</v>
      </c>
      <c r="J327" s="10">
        <v>392.61</v>
      </c>
      <c r="K327" s="5">
        <v>0.10287432018114506</v>
      </c>
      <c r="L327" s="10">
        <v>40.389486846319365</v>
      </c>
      <c r="M327" s="10">
        <v>352.22051315368066</v>
      </c>
      <c r="N327" s="10">
        <v>2.69</v>
      </c>
      <c r="O327" s="10">
        <v>185.60999999999999</v>
      </c>
      <c r="P327" s="10">
        <v>166.61051315368067</v>
      </c>
      <c r="Q327" s="5">
        <v>0.4730289887488332</v>
      </c>
      <c r="R327" s="5">
        <v>2.1000000000000001E-2</v>
      </c>
      <c r="S327" s="10">
        <v>7.396630776227294</v>
      </c>
      <c r="T327" s="10">
        <v>0</v>
      </c>
      <c r="U327" s="10">
        <v>159.21388237745339</v>
      </c>
      <c r="V327" s="5">
        <v>0.45202898874883324</v>
      </c>
      <c r="W327" s="4" t="s">
        <v>491</v>
      </c>
      <c r="X327" s="4" t="s">
        <v>97</v>
      </c>
    </row>
    <row r="328" spans="1:24">
      <c r="A328" s="4" t="s">
        <v>816</v>
      </c>
      <c r="B328" s="8">
        <v>45680</v>
      </c>
      <c r="C328" s="4" t="s">
        <v>365</v>
      </c>
      <c r="D328" s="4" t="s">
        <v>216</v>
      </c>
      <c r="E328" s="4" t="s">
        <v>45</v>
      </c>
      <c r="F328" s="4" t="s">
        <v>242</v>
      </c>
      <c r="G328" s="4" t="s">
        <v>235</v>
      </c>
      <c r="H328" s="9">
        <v>57</v>
      </c>
      <c r="I328" s="10">
        <v>8.9</v>
      </c>
      <c r="J328" s="10">
        <v>507.3</v>
      </c>
      <c r="K328" s="5">
        <v>0.21855910397207476</v>
      </c>
      <c r="L328" s="10">
        <v>110.87503344503352</v>
      </c>
      <c r="M328" s="10">
        <v>396.42496655496649</v>
      </c>
      <c r="N328" s="10">
        <v>4.4000000000000004</v>
      </c>
      <c r="O328" s="10">
        <v>250.8</v>
      </c>
      <c r="P328" s="10">
        <v>145.62496655496648</v>
      </c>
      <c r="Q328" s="5">
        <v>0.36734559838772107</v>
      </c>
      <c r="R328" s="5">
        <v>1.4999999999999999E-2</v>
      </c>
      <c r="S328" s="10">
        <v>5.9463744983244968</v>
      </c>
      <c r="T328" s="10">
        <v>0</v>
      </c>
      <c r="U328" s="10">
        <v>139.67859205664197</v>
      </c>
      <c r="V328" s="5">
        <v>0.35234559838772106</v>
      </c>
      <c r="W328" s="4" t="s">
        <v>491</v>
      </c>
      <c r="X328" s="4" t="s">
        <v>97</v>
      </c>
    </row>
    <row r="329" spans="1:24">
      <c r="A329" s="4" t="s">
        <v>817</v>
      </c>
      <c r="B329" s="8">
        <v>46255</v>
      </c>
      <c r="C329" s="4" t="s">
        <v>409</v>
      </c>
      <c r="D329" s="4" t="s">
        <v>191</v>
      </c>
      <c r="E329" s="4" t="s">
        <v>47</v>
      </c>
      <c r="F329" s="4" t="s">
        <v>270</v>
      </c>
      <c r="G329" s="4" t="s">
        <v>257</v>
      </c>
      <c r="H329" s="9">
        <v>3</v>
      </c>
      <c r="I329" s="10">
        <v>10.96</v>
      </c>
      <c r="J329" s="10">
        <v>32.880000000000003</v>
      </c>
      <c r="K329" s="5">
        <v>0.11200549233250148</v>
      </c>
      <c r="L329" s="10">
        <v>3.6827405878926491</v>
      </c>
      <c r="M329" s="10">
        <v>29.197259412107353</v>
      </c>
      <c r="N329" s="10">
        <v>4.7699999999999996</v>
      </c>
      <c r="O329" s="10">
        <v>14.309999999999999</v>
      </c>
      <c r="P329" s="10">
        <v>14.887259412107355</v>
      </c>
      <c r="Q329" s="5">
        <v>0.50988550678609212</v>
      </c>
      <c r="R329" s="5">
        <v>2.3E-2</v>
      </c>
      <c r="S329" s="10">
        <v>0.67153696647846917</v>
      </c>
      <c r="T329" s="10">
        <v>0</v>
      </c>
      <c r="U329" s="10">
        <v>14.215722445628886</v>
      </c>
      <c r="V329" s="5">
        <v>0.4868855067860921</v>
      </c>
      <c r="W329" s="4" t="s">
        <v>491</v>
      </c>
      <c r="X329" s="4" t="s">
        <v>97</v>
      </c>
    </row>
    <row r="330" spans="1:24">
      <c r="A330" s="4" t="s">
        <v>818</v>
      </c>
      <c r="B330" s="8">
        <v>45687</v>
      </c>
      <c r="C330" s="4" t="s">
        <v>343</v>
      </c>
      <c r="D330" s="4" t="s">
        <v>201</v>
      </c>
      <c r="E330" s="4" t="s">
        <v>43</v>
      </c>
      <c r="F330" s="4" t="s">
        <v>270</v>
      </c>
      <c r="G330" s="4" t="s">
        <v>111</v>
      </c>
      <c r="H330" s="9">
        <v>3</v>
      </c>
      <c r="I330" s="10">
        <v>9.49</v>
      </c>
      <c r="J330" s="10">
        <v>28.47</v>
      </c>
      <c r="K330" s="5">
        <v>8.0210570460652664E-2</v>
      </c>
      <c r="L330" s="10">
        <v>2.2835949410147811</v>
      </c>
      <c r="M330" s="10">
        <v>26.186405058985219</v>
      </c>
      <c r="N330" s="10">
        <v>5.59</v>
      </c>
      <c r="O330" s="10">
        <v>16.77</v>
      </c>
      <c r="P330" s="10">
        <v>9.4164050589852195</v>
      </c>
      <c r="Q330" s="5">
        <v>0.3595913619213727</v>
      </c>
      <c r="R330" s="5">
        <v>4.4999999999999998E-2</v>
      </c>
      <c r="S330" s="10">
        <v>1.1783882276543347</v>
      </c>
      <c r="T330" s="10">
        <v>0</v>
      </c>
      <c r="U330" s="10">
        <v>8.238016831330885</v>
      </c>
      <c r="V330" s="5">
        <v>0.31459136192137271</v>
      </c>
      <c r="W330" s="4" t="s">
        <v>491</v>
      </c>
      <c r="X330" s="4" t="s">
        <v>97</v>
      </c>
    </row>
    <row r="331" spans="1:24">
      <c r="A331" s="4" t="s">
        <v>819</v>
      </c>
      <c r="B331" s="8">
        <v>45958</v>
      </c>
      <c r="C331" s="4" t="s">
        <v>237</v>
      </c>
      <c r="D331" s="4" t="s">
        <v>162</v>
      </c>
      <c r="E331" s="4" t="s">
        <v>36</v>
      </c>
      <c r="F331" s="4" t="s">
        <v>239</v>
      </c>
      <c r="G331" s="4" t="s">
        <v>235</v>
      </c>
      <c r="H331" s="9">
        <v>38</v>
      </c>
      <c r="I331" s="10">
        <v>7.01</v>
      </c>
      <c r="J331" s="10">
        <v>266.38</v>
      </c>
      <c r="K331" s="5">
        <v>0.1754427046019312</v>
      </c>
      <c r="L331" s="10">
        <v>46.734427651862433</v>
      </c>
      <c r="M331" s="10">
        <v>219.64557234813756</v>
      </c>
      <c r="N331" s="10">
        <v>3.45</v>
      </c>
      <c r="O331" s="10">
        <v>131.1</v>
      </c>
      <c r="P331" s="10">
        <v>88.545572348137568</v>
      </c>
      <c r="Q331" s="5">
        <v>0.40312932968115156</v>
      </c>
      <c r="R331" s="5">
        <v>1.7999999999999999E-2</v>
      </c>
      <c r="S331" s="10">
        <v>3.9536203022664758</v>
      </c>
      <c r="T331" s="10">
        <v>0</v>
      </c>
      <c r="U331" s="10">
        <v>84.591952045871096</v>
      </c>
      <c r="V331" s="5">
        <v>0.38512932968115154</v>
      </c>
      <c r="W331" s="4" t="s">
        <v>491</v>
      </c>
      <c r="X331" s="4" t="s">
        <v>97</v>
      </c>
    </row>
    <row r="332" spans="1:24">
      <c r="A332" s="4" t="s">
        <v>820</v>
      </c>
      <c r="B332" s="8">
        <v>45972</v>
      </c>
      <c r="C332" s="4" t="s">
        <v>377</v>
      </c>
      <c r="D332" s="4" t="s">
        <v>176</v>
      </c>
      <c r="E332" s="4" t="s">
        <v>45</v>
      </c>
      <c r="F332" s="4" t="s">
        <v>242</v>
      </c>
      <c r="G332" s="4" t="s">
        <v>111</v>
      </c>
      <c r="H332" s="9">
        <v>44</v>
      </c>
      <c r="I332" s="10">
        <v>11.31</v>
      </c>
      <c r="J332" s="10">
        <v>497.64000000000004</v>
      </c>
      <c r="K332" s="5">
        <v>0.21655617430956314</v>
      </c>
      <c r="L332" s="10">
        <v>107.76701458341101</v>
      </c>
      <c r="M332" s="10">
        <v>389.87298541658902</v>
      </c>
      <c r="N332" s="10">
        <v>5.53</v>
      </c>
      <c r="O332" s="10">
        <v>243.32000000000002</v>
      </c>
      <c r="P332" s="10">
        <v>146.552985416589</v>
      </c>
      <c r="Q332" s="5">
        <v>0.37589930797588728</v>
      </c>
      <c r="R332" s="5">
        <v>1.4999999999999999E-2</v>
      </c>
      <c r="S332" s="10">
        <v>5.8480947812488351</v>
      </c>
      <c r="T332" s="10">
        <v>0</v>
      </c>
      <c r="U332" s="10">
        <v>140.70489063534015</v>
      </c>
      <c r="V332" s="5">
        <v>0.36089930797588721</v>
      </c>
      <c r="W332" s="4" t="s">
        <v>491</v>
      </c>
      <c r="X332" s="4" t="s">
        <v>97</v>
      </c>
    </row>
    <row r="333" spans="1:24">
      <c r="A333" s="4" t="s">
        <v>821</v>
      </c>
      <c r="B333" s="8">
        <v>46009</v>
      </c>
      <c r="C333" s="4" t="s">
        <v>251</v>
      </c>
      <c r="D333" s="4" t="s">
        <v>193</v>
      </c>
      <c r="E333" s="4" t="s">
        <v>36</v>
      </c>
      <c r="F333" s="4" t="s">
        <v>239</v>
      </c>
      <c r="G333" s="4" t="s">
        <v>111</v>
      </c>
      <c r="H333" s="9">
        <v>20</v>
      </c>
      <c r="I333" s="10">
        <v>8.91</v>
      </c>
      <c r="J333" s="10">
        <v>178.2</v>
      </c>
      <c r="K333" s="5">
        <v>0.15387036803885526</v>
      </c>
      <c r="L333" s="10">
        <v>27.419699584524004</v>
      </c>
      <c r="M333" s="10">
        <v>150.78030041547598</v>
      </c>
      <c r="N333" s="10">
        <v>4.17</v>
      </c>
      <c r="O333" s="10">
        <v>83.4</v>
      </c>
      <c r="P333" s="10">
        <v>67.380300415475972</v>
      </c>
      <c r="Q333" s="5">
        <v>0.44687734558035214</v>
      </c>
      <c r="R333" s="5">
        <v>1.7999999999999999E-2</v>
      </c>
      <c r="S333" s="10">
        <v>2.7140454074785674</v>
      </c>
      <c r="T333" s="10">
        <v>0</v>
      </c>
      <c r="U333" s="10">
        <v>64.666255007997407</v>
      </c>
      <c r="V333" s="5">
        <v>0.42887734558035218</v>
      </c>
      <c r="W333" s="4" t="s">
        <v>491</v>
      </c>
      <c r="X333" s="4" t="s">
        <v>97</v>
      </c>
    </row>
    <row r="334" spans="1:24">
      <c r="A334" s="4" t="s">
        <v>822</v>
      </c>
      <c r="B334" s="8">
        <v>45853</v>
      </c>
      <c r="C334" s="4" t="s">
        <v>367</v>
      </c>
      <c r="D334" s="4" t="s">
        <v>206</v>
      </c>
      <c r="E334" s="4" t="s">
        <v>45</v>
      </c>
      <c r="F334" s="4" t="s">
        <v>234</v>
      </c>
      <c r="G334" s="4" t="s">
        <v>111</v>
      </c>
      <c r="H334" s="9">
        <v>40</v>
      </c>
      <c r="I334" s="10">
        <v>4.74</v>
      </c>
      <c r="J334" s="10">
        <v>189.60000000000002</v>
      </c>
      <c r="K334" s="5">
        <v>0.1734020353631075</v>
      </c>
      <c r="L334" s="10">
        <v>32.877025904845183</v>
      </c>
      <c r="M334" s="10">
        <v>156.72297409515483</v>
      </c>
      <c r="N334" s="10">
        <v>2.58</v>
      </c>
      <c r="O334" s="10">
        <v>103.2</v>
      </c>
      <c r="P334" s="10">
        <v>53.522974095154822</v>
      </c>
      <c r="Q334" s="5">
        <v>0.34151326188244863</v>
      </c>
      <c r="R334" s="5">
        <v>1.4999999999999999E-2</v>
      </c>
      <c r="S334" s="10">
        <v>2.3508446114273225</v>
      </c>
      <c r="T334" s="10">
        <v>0</v>
      </c>
      <c r="U334" s="10">
        <v>51.172129483727502</v>
      </c>
      <c r="V334" s="5">
        <v>0.32651326188244867</v>
      </c>
      <c r="W334" s="4" t="s">
        <v>491</v>
      </c>
      <c r="X334" s="4" t="s">
        <v>97</v>
      </c>
    </row>
    <row r="335" spans="1:24">
      <c r="A335" s="4" t="s">
        <v>823</v>
      </c>
      <c r="B335" s="8">
        <v>46108</v>
      </c>
      <c r="C335" s="4" t="s">
        <v>271</v>
      </c>
      <c r="D335" s="4" t="s">
        <v>106</v>
      </c>
      <c r="E335" s="4" t="s">
        <v>39</v>
      </c>
      <c r="F335" s="4" t="s">
        <v>273</v>
      </c>
      <c r="G335" s="4" t="s">
        <v>235</v>
      </c>
      <c r="H335" s="9">
        <v>97</v>
      </c>
      <c r="I335" s="10">
        <v>10.96</v>
      </c>
      <c r="J335" s="10">
        <v>1063.1200000000001</v>
      </c>
      <c r="K335" s="5">
        <v>0.1200371796824623</v>
      </c>
      <c r="L335" s="10">
        <v>127.61392646401934</v>
      </c>
      <c r="M335" s="10">
        <v>935.50607353598082</v>
      </c>
      <c r="N335" s="10">
        <v>5.83</v>
      </c>
      <c r="O335" s="10">
        <v>565.51</v>
      </c>
      <c r="P335" s="10">
        <v>369.99607353598083</v>
      </c>
      <c r="Q335" s="5">
        <v>0.39550365732793963</v>
      </c>
      <c r="R335" s="5">
        <v>2.1000000000000001E-2</v>
      </c>
      <c r="S335" s="10">
        <v>19.6456275442556</v>
      </c>
      <c r="T335" s="10">
        <v>0</v>
      </c>
      <c r="U335" s="10">
        <v>350.35044599172522</v>
      </c>
      <c r="V335" s="5">
        <v>0.37450365732793961</v>
      </c>
      <c r="W335" s="4" t="s">
        <v>491</v>
      </c>
      <c r="X335" s="4" t="s">
        <v>97</v>
      </c>
    </row>
    <row r="336" spans="1:24">
      <c r="A336" s="4" t="s">
        <v>824</v>
      </c>
      <c r="B336" s="8">
        <v>45734</v>
      </c>
      <c r="C336" s="4" t="s">
        <v>285</v>
      </c>
      <c r="D336" s="4" t="s">
        <v>144</v>
      </c>
      <c r="E336" s="4" t="s">
        <v>39</v>
      </c>
      <c r="F336" s="4" t="s">
        <v>273</v>
      </c>
      <c r="G336" s="4" t="s">
        <v>111</v>
      </c>
      <c r="H336" s="9">
        <v>28</v>
      </c>
      <c r="I336" s="10">
        <v>14.61</v>
      </c>
      <c r="J336" s="10">
        <v>409.08</v>
      </c>
      <c r="K336" s="5">
        <v>0.10200252848515635</v>
      </c>
      <c r="L336" s="10">
        <v>41.727194352707762</v>
      </c>
      <c r="M336" s="10">
        <v>367.3528056472922</v>
      </c>
      <c r="N336" s="10">
        <v>8.18</v>
      </c>
      <c r="O336" s="10">
        <v>229.04</v>
      </c>
      <c r="P336" s="10">
        <v>138.31280564729221</v>
      </c>
      <c r="Q336" s="5">
        <v>0.37651217990176722</v>
      </c>
      <c r="R336" s="5">
        <v>2.1000000000000001E-2</v>
      </c>
      <c r="S336" s="10">
        <v>7.7144089185931364</v>
      </c>
      <c r="T336" s="10">
        <v>0</v>
      </c>
      <c r="U336" s="10">
        <v>130.59839672869907</v>
      </c>
      <c r="V336" s="5">
        <v>0.3555121799017672</v>
      </c>
      <c r="W336" s="4" t="s">
        <v>491</v>
      </c>
      <c r="X336" s="4" t="s">
        <v>97</v>
      </c>
    </row>
    <row r="337" spans="1:24">
      <c r="A337" s="4" t="s">
        <v>825</v>
      </c>
      <c r="B337" s="8">
        <v>45744</v>
      </c>
      <c r="C337" s="4" t="s">
        <v>271</v>
      </c>
      <c r="D337" s="4" t="s">
        <v>113</v>
      </c>
      <c r="E337" s="4" t="s">
        <v>39</v>
      </c>
      <c r="F337" s="4" t="s">
        <v>273</v>
      </c>
      <c r="G337" s="4" t="s">
        <v>235</v>
      </c>
      <c r="H337" s="9">
        <v>164</v>
      </c>
      <c r="I337" s="10">
        <v>16.170000000000002</v>
      </c>
      <c r="J337" s="10">
        <v>2651.88</v>
      </c>
      <c r="K337" s="5">
        <v>0.12747014565786188</v>
      </c>
      <c r="L337" s="10">
        <v>338.03552986717079</v>
      </c>
      <c r="M337" s="10">
        <v>2313.8444701328294</v>
      </c>
      <c r="N337" s="10">
        <v>8.6199999999999992</v>
      </c>
      <c r="O337" s="10">
        <v>1413.6799999999998</v>
      </c>
      <c r="P337" s="10">
        <v>900.16447013282959</v>
      </c>
      <c r="Q337" s="5">
        <v>0.38903412988737068</v>
      </c>
      <c r="R337" s="5">
        <v>2.1000000000000001E-2</v>
      </c>
      <c r="S337" s="10">
        <v>48.590733872789421</v>
      </c>
      <c r="T337" s="10">
        <v>0</v>
      </c>
      <c r="U337" s="10">
        <v>851.57373626004016</v>
      </c>
      <c r="V337" s="5">
        <v>0.36803412988737072</v>
      </c>
      <c r="W337" s="4" t="s">
        <v>491</v>
      </c>
      <c r="X337" s="4" t="s">
        <v>97</v>
      </c>
    </row>
    <row r="338" spans="1:24">
      <c r="A338" s="4" t="s">
        <v>826</v>
      </c>
      <c r="B338" s="8">
        <v>45839</v>
      </c>
      <c r="C338" s="4" t="s">
        <v>313</v>
      </c>
      <c r="D338" s="4" t="s">
        <v>106</v>
      </c>
      <c r="E338" s="4" t="s">
        <v>41</v>
      </c>
      <c r="F338" s="4" t="s">
        <v>234</v>
      </c>
      <c r="G338" s="4" t="s">
        <v>111</v>
      </c>
      <c r="H338" s="9">
        <v>78</v>
      </c>
      <c r="I338" s="10">
        <v>10.58</v>
      </c>
      <c r="J338" s="10">
        <v>825.24</v>
      </c>
      <c r="K338" s="5">
        <v>0.13396082492586014</v>
      </c>
      <c r="L338" s="10">
        <v>110.54983116181683</v>
      </c>
      <c r="M338" s="10">
        <v>714.69016883818313</v>
      </c>
      <c r="N338" s="10">
        <v>5.59</v>
      </c>
      <c r="O338" s="10">
        <v>436.02</v>
      </c>
      <c r="P338" s="10">
        <v>278.67016883818314</v>
      </c>
      <c r="Q338" s="5">
        <v>0.38991745093009439</v>
      </c>
      <c r="R338" s="5">
        <v>2.5999999999999999E-2</v>
      </c>
      <c r="S338" s="10">
        <v>18.58194438979276</v>
      </c>
      <c r="T338" s="10">
        <v>0</v>
      </c>
      <c r="U338" s="10">
        <v>260.08822444839041</v>
      </c>
      <c r="V338" s="5">
        <v>0.36391745093009442</v>
      </c>
      <c r="W338" s="4" t="s">
        <v>491</v>
      </c>
      <c r="X338" s="4" t="s">
        <v>97</v>
      </c>
    </row>
    <row r="339" spans="1:24">
      <c r="A339" s="4" t="s">
        <v>827</v>
      </c>
      <c r="B339" s="8">
        <v>45691</v>
      </c>
      <c r="C339" s="4" t="s">
        <v>367</v>
      </c>
      <c r="D339" s="4" t="s">
        <v>220</v>
      </c>
      <c r="E339" s="4" t="s">
        <v>45</v>
      </c>
      <c r="F339" s="4" t="s">
        <v>234</v>
      </c>
      <c r="G339" s="4" t="s">
        <v>111</v>
      </c>
      <c r="H339" s="9">
        <v>12</v>
      </c>
      <c r="I339" s="10">
        <v>7.33</v>
      </c>
      <c r="J339" s="10">
        <v>87.960000000000008</v>
      </c>
      <c r="K339" s="5">
        <v>0.19979173858486943</v>
      </c>
      <c r="L339" s="10">
        <v>17.573681325925115</v>
      </c>
      <c r="M339" s="10">
        <v>70.386318674074886</v>
      </c>
      <c r="N339" s="10">
        <v>4.18</v>
      </c>
      <c r="O339" s="10">
        <v>50.16</v>
      </c>
      <c r="P339" s="10">
        <v>20.226318674074889</v>
      </c>
      <c r="Q339" s="5">
        <v>0.28736150796198368</v>
      </c>
      <c r="R339" s="5">
        <v>1.4999999999999999E-2</v>
      </c>
      <c r="S339" s="10">
        <v>1.0557947801111232</v>
      </c>
      <c r="T339" s="10">
        <v>0</v>
      </c>
      <c r="U339" s="10">
        <v>19.170523893963765</v>
      </c>
      <c r="V339" s="5">
        <v>0.27236150796198366</v>
      </c>
      <c r="W339" s="4" t="s">
        <v>491</v>
      </c>
      <c r="X339" s="4" t="s">
        <v>97</v>
      </c>
    </row>
    <row r="340" spans="1:24">
      <c r="A340" s="4" t="s">
        <v>828</v>
      </c>
      <c r="B340" s="8">
        <v>45668</v>
      </c>
      <c r="C340" s="4" t="s">
        <v>399</v>
      </c>
      <c r="D340" s="4" t="s">
        <v>130</v>
      </c>
      <c r="E340" s="4" t="s">
        <v>47</v>
      </c>
      <c r="F340" s="4" t="s">
        <v>273</v>
      </c>
      <c r="G340" s="4" t="s">
        <v>111</v>
      </c>
      <c r="H340" s="9">
        <v>21</v>
      </c>
      <c r="I340" s="10">
        <v>6.38</v>
      </c>
      <c r="J340" s="10">
        <v>133.97999999999999</v>
      </c>
      <c r="K340" s="5">
        <v>8.8605541319524556E-2</v>
      </c>
      <c r="L340" s="10">
        <v>11.871370425989898</v>
      </c>
      <c r="M340" s="10">
        <v>122.1086295740101</v>
      </c>
      <c r="N340" s="10">
        <v>2.95</v>
      </c>
      <c r="O340" s="10">
        <v>61.95</v>
      </c>
      <c r="P340" s="10">
        <v>60.158629574010092</v>
      </c>
      <c r="Q340" s="5">
        <v>0.49266484919108783</v>
      </c>
      <c r="R340" s="5">
        <v>2.3E-2</v>
      </c>
      <c r="S340" s="10">
        <v>2.8084984802022324</v>
      </c>
      <c r="T340" s="10">
        <v>0</v>
      </c>
      <c r="U340" s="10">
        <v>57.35013109380786</v>
      </c>
      <c r="V340" s="5">
        <v>0.46966484919108786</v>
      </c>
      <c r="W340" s="4" t="s">
        <v>491</v>
      </c>
      <c r="X340" s="4" t="s">
        <v>97</v>
      </c>
    </row>
    <row r="341" spans="1:24">
      <c r="A341" s="4" t="s">
        <v>829</v>
      </c>
      <c r="B341" s="8">
        <v>45784</v>
      </c>
      <c r="C341" s="4" t="s">
        <v>271</v>
      </c>
      <c r="D341" s="4" t="s">
        <v>142</v>
      </c>
      <c r="E341" s="4" t="s">
        <v>39</v>
      </c>
      <c r="F341" s="4" t="s">
        <v>273</v>
      </c>
      <c r="G341" s="4" t="s">
        <v>235</v>
      </c>
      <c r="H341" s="9">
        <v>16</v>
      </c>
      <c r="I341" s="10">
        <v>8.23</v>
      </c>
      <c r="J341" s="10">
        <v>131.68</v>
      </c>
      <c r="K341" s="5">
        <v>0.11129113335350749</v>
      </c>
      <c r="L341" s="10">
        <v>14.654816439989867</v>
      </c>
      <c r="M341" s="10">
        <v>117.02518356001013</v>
      </c>
      <c r="N341" s="10">
        <v>4.2</v>
      </c>
      <c r="O341" s="10">
        <v>67.2</v>
      </c>
      <c r="P341" s="10">
        <v>49.825183560010132</v>
      </c>
      <c r="Q341" s="5">
        <v>0.42576462641872242</v>
      </c>
      <c r="R341" s="5">
        <v>2.1000000000000001E-2</v>
      </c>
      <c r="S341" s="10">
        <v>2.4575288547602128</v>
      </c>
      <c r="T341" s="10">
        <v>0</v>
      </c>
      <c r="U341" s="10">
        <v>47.367654705249919</v>
      </c>
      <c r="V341" s="5">
        <v>0.40476462641872241</v>
      </c>
      <c r="W341" s="4" t="s">
        <v>491</v>
      </c>
      <c r="X341" s="4" t="s">
        <v>97</v>
      </c>
    </row>
    <row r="342" spans="1:24">
      <c r="A342" s="4" t="s">
        <v>830</v>
      </c>
      <c r="B342" s="8">
        <v>46139</v>
      </c>
      <c r="C342" s="4" t="s">
        <v>317</v>
      </c>
      <c r="D342" s="4" t="s">
        <v>183</v>
      </c>
      <c r="E342" s="4" t="s">
        <v>41</v>
      </c>
      <c r="F342" s="4" t="s">
        <v>242</v>
      </c>
      <c r="G342" s="4" t="s">
        <v>111</v>
      </c>
      <c r="H342" s="9">
        <v>21</v>
      </c>
      <c r="I342" s="10">
        <v>9.06</v>
      </c>
      <c r="J342" s="10">
        <v>190.26000000000002</v>
      </c>
      <c r="K342" s="5">
        <v>0.13341024262136236</v>
      </c>
      <c r="L342" s="10">
        <v>25.382632761140407</v>
      </c>
      <c r="M342" s="10">
        <v>164.87736723885962</v>
      </c>
      <c r="N342" s="10">
        <v>4.3899999999999997</v>
      </c>
      <c r="O342" s="10">
        <v>92.19</v>
      </c>
      <c r="P342" s="10">
        <v>72.687367238859622</v>
      </c>
      <c r="Q342" s="5">
        <v>0.44085715617690963</v>
      </c>
      <c r="R342" s="5">
        <v>2.5999999999999999E-2</v>
      </c>
      <c r="S342" s="10">
        <v>4.2868115482103502</v>
      </c>
      <c r="T342" s="10">
        <v>0</v>
      </c>
      <c r="U342" s="10">
        <v>68.40055569064927</v>
      </c>
      <c r="V342" s="5">
        <v>0.41485715617690966</v>
      </c>
      <c r="W342" s="4" t="s">
        <v>491</v>
      </c>
      <c r="X342" s="4" t="s">
        <v>97</v>
      </c>
    </row>
    <row r="343" spans="1:24">
      <c r="A343" s="4" t="s">
        <v>831</v>
      </c>
      <c r="B343" s="8">
        <v>46007</v>
      </c>
      <c r="C343" s="4" t="s">
        <v>240</v>
      </c>
      <c r="D343" s="4" t="s">
        <v>151</v>
      </c>
      <c r="E343" s="4" t="s">
        <v>36</v>
      </c>
      <c r="F343" s="4" t="s">
        <v>242</v>
      </c>
      <c r="G343" s="4" t="s">
        <v>235</v>
      </c>
      <c r="H343" s="9">
        <v>41</v>
      </c>
      <c r="I343" s="10">
        <v>9.93</v>
      </c>
      <c r="J343" s="10">
        <v>407.13</v>
      </c>
      <c r="K343" s="5">
        <v>0.16586159895047287</v>
      </c>
      <c r="L343" s="10">
        <v>67.527232780706015</v>
      </c>
      <c r="M343" s="10">
        <v>339.60276721929398</v>
      </c>
      <c r="N343" s="10">
        <v>5.74</v>
      </c>
      <c r="O343" s="10">
        <v>235.34</v>
      </c>
      <c r="P343" s="10">
        <v>104.26276721929398</v>
      </c>
      <c r="Q343" s="5">
        <v>0.30701389176834265</v>
      </c>
      <c r="R343" s="5">
        <v>1.7999999999999999E-2</v>
      </c>
      <c r="S343" s="10">
        <v>6.1128498099472912</v>
      </c>
      <c r="T343" s="10">
        <v>0</v>
      </c>
      <c r="U343" s="10">
        <v>98.149917409346685</v>
      </c>
      <c r="V343" s="5">
        <v>0.28901389176834263</v>
      </c>
      <c r="W343" s="4" t="s">
        <v>491</v>
      </c>
      <c r="X343" s="4" t="s">
        <v>97</v>
      </c>
    </row>
    <row r="344" spans="1:24">
      <c r="A344" s="4" t="s">
        <v>832</v>
      </c>
      <c r="B344" s="8">
        <v>46173</v>
      </c>
      <c r="C344" s="4" t="s">
        <v>274</v>
      </c>
      <c r="D344" s="4" t="s">
        <v>116</v>
      </c>
      <c r="E344" s="4" t="s">
        <v>39</v>
      </c>
      <c r="F344" s="4" t="s">
        <v>276</v>
      </c>
      <c r="G344" s="4" t="s">
        <v>235</v>
      </c>
      <c r="H344" s="9">
        <v>16</v>
      </c>
      <c r="I344" s="10">
        <v>5.36</v>
      </c>
      <c r="J344" s="10">
        <v>85.76</v>
      </c>
      <c r="K344" s="5">
        <v>9.9863506592817258E-2</v>
      </c>
      <c r="L344" s="10">
        <v>8.5642943254000095</v>
      </c>
      <c r="M344" s="10">
        <v>77.195705674599992</v>
      </c>
      <c r="N344" s="10">
        <v>2.84</v>
      </c>
      <c r="O344" s="10">
        <v>45.44</v>
      </c>
      <c r="P344" s="10">
        <v>31.755705674599994</v>
      </c>
      <c r="Q344" s="5">
        <v>0.41136622040167059</v>
      </c>
      <c r="R344" s="5">
        <v>2.1000000000000001E-2</v>
      </c>
      <c r="S344" s="10">
        <v>1.6211098191666</v>
      </c>
      <c r="T344" s="10">
        <v>0</v>
      </c>
      <c r="U344" s="10">
        <v>30.134595855433396</v>
      </c>
      <c r="V344" s="5">
        <v>0.39036622040167063</v>
      </c>
      <c r="W344" s="4" t="s">
        <v>491</v>
      </c>
      <c r="X344" s="4" t="s">
        <v>97</v>
      </c>
    </row>
    <row r="345" spans="1:24">
      <c r="A345" s="4" t="s">
        <v>833</v>
      </c>
      <c r="B345" s="8">
        <v>45961</v>
      </c>
      <c r="C345" s="4" t="s">
        <v>365</v>
      </c>
      <c r="D345" s="4" t="s">
        <v>156</v>
      </c>
      <c r="E345" s="4" t="s">
        <v>45</v>
      </c>
      <c r="F345" s="4" t="s">
        <v>242</v>
      </c>
      <c r="G345" s="4" t="s">
        <v>235</v>
      </c>
      <c r="H345" s="9">
        <v>97</v>
      </c>
      <c r="I345" s="10">
        <v>4.8899999999999997</v>
      </c>
      <c r="J345" s="10">
        <v>474.33</v>
      </c>
      <c r="K345" s="5">
        <v>0.21861284862558381</v>
      </c>
      <c r="L345" s="10">
        <v>103.69463248857316</v>
      </c>
      <c r="M345" s="10">
        <v>370.63536751142681</v>
      </c>
      <c r="N345" s="10">
        <v>2.73</v>
      </c>
      <c r="O345" s="10">
        <v>264.81</v>
      </c>
      <c r="P345" s="10">
        <v>105.8253675114268</v>
      </c>
      <c r="Q345" s="5">
        <v>0.28552420191838324</v>
      </c>
      <c r="R345" s="5">
        <v>1.4999999999999999E-2</v>
      </c>
      <c r="S345" s="10">
        <v>5.5595305126714019</v>
      </c>
      <c r="T345" s="10">
        <v>0</v>
      </c>
      <c r="U345" s="10">
        <v>100.2658369987554</v>
      </c>
      <c r="V345" s="5">
        <v>0.27052420191838322</v>
      </c>
      <c r="W345" s="4" t="s">
        <v>491</v>
      </c>
      <c r="X345" s="4" t="s">
        <v>97</v>
      </c>
    </row>
    <row r="346" spans="1:24">
      <c r="A346" s="4" t="s">
        <v>834</v>
      </c>
      <c r="B346" s="8">
        <v>46048</v>
      </c>
      <c r="C346" s="4" t="s">
        <v>299</v>
      </c>
      <c r="D346" s="4" t="s">
        <v>216</v>
      </c>
      <c r="E346" s="4" t="s">
        <v>39</v>
      </c>
      <c r="F346" s="4" t="s">
        <v>276</v>
      </c>
      <c r="G346" s="4" t="s">
        <v>257</v>
      </c>
      <c r="H346" s="9">
        <v>12</v>
      </c>
      <c r="I346" s="10">
        <v>9.31</v>
      </c>
      <c r="J346" s="10">
        <v>111.72</v>
      </c>
      <c r="K346" s="5">
        <v>0.11628433385690082</v>
      </c>
      <c r="L346" s="10">
        <v>12.991285778492959</v>
      </c>
      <c r="M346" s="10">
        <v>98.728714221507033</v>
      </c>
      <c r="N346" s="10">
        <v>4.5999999999999996</v>
      </c>
      <c r="O346" s="10">
        <v>55.199999999999996</v>
      </c>
      <c r="P346" s="10">
        <v>43.528714221507038</v>
      </c>
      <c r="Q346" s="5">
        <v>0.44089214130598647</v>
      </c>
      <c r="R346" s="5">
        <v>2.1000000000000001E-2</v>
      </c>
      <c r="S346" s="10">
        <v>2.073302998651648</v>
      </c>
      <c r="T346" s="10">
        <v>0</v>
      </c>
      <c r="U346" s="10">
        <v>41.455411222855389</v>
      </c>
      <c r="V346" s="5">
        <v>0.41989214130598651</v>
      </c>
      <c r="W346" s="4" t="s">
        <v>491</v>
      </c>
      <c r="X346" s="4" t="s">
        <v>97</v>
      </c>
    </row>
    <row r="347" spans="1:24">
      <c r="A347" s="4" t="s">
        <v>835</v>
      </c>
      <c r="B347" s="8">
        <v>46167</v>
      </c>
      <c r="C347" s="4" t="s">
        <v>337</v>
      </c>
      <c r="D347" s="4" t="s">
        <v>156</v>
      </c>
      <c r="E347" s="4" t="s">
        <v>43</v>
      </c>
      <c r="F347" s="4" t="s">
        <v>270</v>
      </c>
      <c r="G347" s="4" t="s">
        <v>111</v>
      </c>
      <c r="H347" s="9">
        <v>80</v>
      </c>
      <c r="I347" s="10">
        <v>5.13</v>
      </c>
      <c r="J347" s="10">
        <v>410.4</v>
      </c>
      <c r="K347" s="5">
        <v>5.9645771880757641E-2</v>
      </c>
      <c r="L347" s="10">
        <v>24.478624779862933</v>
      </c>
      <c r="M347" s="10">
        <v>385.92137522013707</v>
      </c>
      <c r="N347" s="10">
        <v>2.89</v>
      </c>
      <c r="O347" s="10">
        <v>231.20000000000002</v>
      </c>
      <c r="P347" s="10">
        <v>154.72137522013705</v>
      </c>
      <c r="Q347" s="5">
        <v>0.40091424096911182</v>
      </c>
      <c r="R347" s="5">
        <v>4.4999999999999998E-2</v>
      </c>
      <c r="S347" s="10">
        <v>17.366461884906169</v>
      </c>
      <c r="T347" s="10">
        <v>0</v>
      </c>
      <c r="U347" s="10">
        <v>137.35491333523089</v>
      </c>
      <c r="V347" s="5">
        <v>0.35591424096911184</v>
      </c>
      <c r="W347" s="4" t="s">
        <v>491</v>
      </c>
      <c r="X347" s="4" t="s">
        <v>97</v>
      </c>
    </row>
    <row r="348" spans="1:24">
      <c r="A348" s="4" t="s">
        <v>836</v>
      </c>
      <c r="B348" s="8">
        <v>46066</v>
      </c>
      <c r="C348" s="4" t="s">
        <v>279</v>
      </c>
      <c r="D348" s="4" t="s">
        <v>162</v>
      </c>
      <c r="E348" s="4" t="s">
        <v>39</v>
      </c>
      <c r="F348" s="4" t="s">
        <v>273</v>
      </c>
      <c r="G348" s="4" t="s">
        <v>111</v>
      </c>
      <c r="H348" s="9">
        <v>25</v>
      </c>
      <c r="I348" s="10">
        <v>7.39</v>
      </c>
      <c r="J348" s="10">
        <v>184.75</v>
      </c>
      <c r="K348" s="5">
        <v>0.12649640358589323</v>
      </c>
      <c r="L348" s="10">
        <v>23.370210562493774</v>
      </c>
      <c r="M348" s="10">
        <v>161.37978943750622</v>
      </c>
      <c r="N348" s="10">
        <v>3.67</v>
      </c>
      <c r="O348" s="10">
        <v>91.75</v>
      </c>
      <c r="P348" s="10">
        <v>69.629789437506219</v>
      </c>
      <c r="Q348" s="5">
        <v>0.43146536304330796</v>
      </c>
      <c r="R348" s="5">
        <v>2.1000000000000001E-2</v>
      </c>
      <c r="S348" s="10">
        <v>3.388975578187631</v>
      </c>
      <c r="T348" s="10">
        <v>0</v>
      </c>
      <c r="U348" s="10">
        <v>66.240813859318592</v>
      </c>
      <c r="V348" s="5">
        <v>0.410465363043308</v>
      </c>
      <c r="W348" s="4" t="s">
        <v>491</v>
      </c>
      <c r="X348" s="4" t="s">
        <v>97</v>
      </c>
    </row>
    <row r="349" spans="1:24">
      <c r="A349" s="4" t="s">
        <v>837</v>
      </c>
      <c r="B349" s="8">
        <v>45773</v>
      </c>
      <c r="C349" s="4" t="s">
        <v>305</v>
      </c>
      <c r="D349" s="4" t="s">
        <v>106</v>
      </c>
      <c r="E349" s="4" t="s">
        <v>41</v>
      </c>
      <c r="F349" s="4" t="s">
        <v>242</v>
      </c>
      <c r="G349" s="4" t="s">
        <v>235</v>
      </c>
      <c r="H349" s="9">
        <v>112</v>
      </c>
      <c r="I349" s="10">
        <v>10.59</v>
      </c>
      <c r="J349" s="10">
        <v>1186.08</v>
      </c>
      <c r="K349" s="5">
        <v>0.18075310623778215</v>
      </c>
      <c r="L349" s="10">
        <v>214.38764424650864</v>
      </c>
      <c r="M349" s="10">
        <v>971.69235575349126</v>
      </c>
      <c r="N349" s="10">
        <v>5.56</v>
      </c>
      <c r="O349" s="10">
        <v>622.71999999999991</v>
      </c>
      <c r="P349" s="10">
        <v>348.97235575349134</v>
      </c>
      <c r="Q349" s="5">
        <v>0.35913872707466493</v>
      </c>
      <c r="R349" s="5">
        <v>2.5999999999999999E-2</v>
      </c>
      <c r="S349" s="10">
        <v>25.26400124959077</v>
      </c>
      <c r="T349" s="10">
        <v>0</v>
      </c>
      <c r="U349" s="10">
        <v>323.70835450390058</v>
      </c>
      <c r="V349" s="5">
        <v>0.33313872707466496</v>
      </c>
      <c r="W349" s="4" t="s">
        <v>491</v>
      </c>
      <c r="X349" s="4" t="s">
        <v>97</v>
      </c>
    </row>
    <row r="350" spans="1:24">
      <c r="A350" s="4" t="s">
        <v>838</v>
      </c>
      <c r="B350" s="8">
        <v>46011</v>
      </c>
      <c r="C350" s="4" t="s">
        <v>277</v>
      </c>
      <c r="D350" s="4" t="s">
        <v>154</v>
      </c>
      <c r="E350" s="4" t="s">
        <v>39</v>
      </c>
      <c r="F350" s="4" t="s">
        <v>270</v>
      </c>
      <c r="G350" s="4" t="s">
        <v>111</v>
      </c>
      <c r="H350" s="9">
        <v>43</v>
      </c>
      <c r="I350" s="10">
        <v>15.4</v>
      </c>
      <c r="J350" s="10">
        <v>662.2</v>
      </c>
      <c r="K350" s="5">
        <v>0.10079231266289761</v>
      </c>
      <c r="L350" s="10">
        <v>66.744669445370803</v>
      </c>
      <c r="M350" s="10">
        <v>595.4553305546292</v>
      </c>
      <c r="N350" s="10">
        <v>8.56</v>
      </c>
      <c r="O350" s="10">
        <v>368.08000000000004</v>
      </c>
      <c r="P350" s="10">
        <v>227.37533055462916</v>
      </c>
      <c r="Q350" s="5">
        <v>0.38185119670159529</v>
      </c>
      <c r="R350" s="5">
        <v>2.1000000000000001E-2</v>
      </c>
      <c r="S350" s="10">
        <v>12.504561941647214</v>
      </c>
      <c r="T350" s="10">
        <v>0</v>
      </c>
      <c r="U350" s="10">
        <v>214.87076861298195</v>
      </c>
      <c r="V350" s="5">
        <v>0.36085119670159527</v>
      </c>
      <c r="W350" s="4" t="s">
        <v>491</v>
      </c>
      <c r="X350" s="4" t="s">
        <v>97</v>
      </c>
    </row>
    <row r="351" spans="1:24">
      <c r="A351" s="4" t="s">
        <v>839</v>
      </c>
      <c r="B351" s="8">
        <v>46088</v>
      </c>
      <c r="C351" s="4" t="s">
        <v>381</v>
      </c>
      <c r="D351" s="4" t="s">
        <v>181</v>
      </c>
      <c r="E351" s="4" t="s">
        <v>45</v>
      </c>
      <c r="F351" s="4" t="s">
        <v>239</v>
      </c>
      <c r="G351" s="4" t="s">
        <v>257</v>
      </c>
      <c r="H351" s="9">
        <v>32</v>
      </c>
      <c r="I351" s="10">
        <v>5.78</v>
      </c>
      <c r="J351" s="10">
        <v>184.96</v>
      </c>
      <c r="K351" s="5">
        <v>0.1485261800661441</v>
      </c>
      <c r="L351" s="10">
        <v>27.471402265034012</v>
      </c>
      <c r="M351" s="10">
        <v>157.48859773496599</v>
      </c>
      <c r="N351" s="10">
        <v>2.84</v>
      </c>
      <c r="O351" s="10">
        <v>90.88</v>
      </c>
      <c r="P351" s="10">
        <v>66.608597734965997</v>
      </c>
      <c r="Q351" s="5">
        <v>0.42294235070312902</v>
      </c>
      <c r="R351" s="5">
        <v>1.4999999999999999E-2</v>
      </c>
      <c r="S351" s="10">
        <v>2.3623289660244899</v>
      </c>
      <c r="T351" s="10">
        <v>0</v>
      </c>
      <c r="U351" s="10">
        <v>64.246268768941505</v>
      </c>
      <c r="V351" s="5">
        <v>0.40794235070312901</v>
      </c>
      <c r="W351" s="4" t="s">
        <v>491</v>
      </c>
      <c r="X351" s="4" t="s">
        <v>97</v>
      </c>
    </row>
    <row r="352" spans="1:24">
      <c r="A352" s="4" t="s">
        <v>840</v>
      </c>
      <c r="B352" s="8">
        <v>45684</v>
      </c>
      <c r="C352" s="4" t="s">
        <v>373</v>
      </c>
      <c r="D352" s="4" t="s">
        <v>201</v>
      </c>
      <c r="E352" s="4" t="s">
        <v>45</v>
      </c>
      <c r="F352" s="4" t="s">
        <v>234</v>
      </c>
      <c r="G352" s="4" t="s">
        <v>111</v>
      </c>
      <c r="H352" s="9">
        <v>67</v>
      </c>
      <c r="I352" s="10">
        <v>9.4</v>
      </c>
      <c r="J352" s="10">
        <v>629.80000000000007</v>
      </c>
      <c r="K352" s="5">
        <v>0.15939533679177603</v>
      </c>
      <c r="L352" s="10">
        <v>100.38718311146056</v>
      </c>
      <c r="M352" s="10">
        <v>529.41281688853951</v>
      </c>
      <c r="N352" s="10">
        <v>5.52</v>
      </c>
      <c r="O352" s="10">
        <v>369.84</v>
      </c>
      <c r="P352" s="10">
        <v>159.57281688853953</v>
      </c>
      <c r="Q352" s="5">
        <v>0.30141472174092709</v>
      </c>
      <c r="R352" s="5">
        <v>1.4999999999999999E-2</v>
      </c>
      <c r="S352" s="10">
        <v>7.9411922533280928</v>
      </c>
      <c r="T352" s="10">
        <v>0</v>
      </c>
      <c r="U352" s="10">
        <v>151.63162463521144</v>
      </c>
      <c r="V352" s="5">
        <v>0.28641472174092708</v>
      </c>
      <c r="W352" s="4" t="s">
        <v>491</v>
      </c>
      <c r="X352" s="4" t="s">
        <v>97</v>
      </c>
    </row>
    <row r="353" spans="1:24">
      <c r="A353" s="4" t="s">
        <v>841</v>
      </c>
      <c r="B353" s="8">
        <v>46273</v>
      </c>
      <c r="C353" s="4" t="s">
        <v>403</v>
      </c>
      <c r="D353" s="4" t="s">
        <v>113</v>
      </c>
      <c r="E353" s="4" t="s">
        <v>47</v>
      </c>
      <c r="F353" s="4" t="s">
        <v>270</v>
      </c>
      <c r="G353" s="4" t="s">
        <v>111</v>
      </c>
      <c r="H353" s="9">
        <v>93</v>
      </c>
      <c r="I353" s="10">
        <v>16.600000000000001</v>
      </c>
      <c r="J353" s="10">
        <v>1543.8000000000002</v>
      </c>
      <c r="K353" s="5">
        <v>9.0257982256100835E-2</v>
      </c>
      <c r="L353" s="10">
        <v>139.34027300696849</v>
      </c>
      <c r="M353" s="10">
        <v>1404.4597269930316</v>
      </c>
      <c r="N353" s="10">
        <v>8.91</v>
      </c>
      <c r="O353" s="10">
        <v>828.63</v>
      </c>
      <c r="P353" s="10">
        <v>575.82972699303161</v>
      </c>
      <c r="Q353" s="5">
        <v>0.41000088213699892</v>
      </c>
      <c r="R353" s="5">
        <v>2.3E-2</v>
      </c>
      <c r="S353" s="10">
        <v>32.302573720839725</v>
      </c>
      <c r="T353" s="10">
        <v>0</v>
      </c>
      <c r="U353" s="10">
        <v>543.52715327219187</v>
      </c>
      <c r="V353" s="5">
        <v>0.3870008821369989</v>
      </c>
      <c r="W353" s="4" t="s">
        <v>491</v>
      </c>
      <c r="X353" s="4" t="s">
        <v>97</v>
      </c>
    </row>
    <row r="354" spans="1:24">
      <c r="A354" s="4" t="s">
        <v>842</v>
      </c>
      <c r="B354" s="8">
        <v>45888</v>
      </c>
      <c r="C354" s="4" t="s">
        <v>274</v>
      </c>
      <c r="D354" s="4" t="s">
        <v>123</v>
      </c>
      <c r="E354" s="4" t="s">
        <v>39</v>
      </c>
      <c r="F354" s="4" t="s">
        <v>276</v>
      </c>
      <c r="G354" s="4" t="s">
        <v>235</v>
      </c>
      <c r="H354" s="9">
        <v>28</v>
      </c>
      <c r="I354" s="10">
        <v>4.76</v>
      </c>
      <c r="J354" s="10">
        <v>133.28</v>
      </c>
      <c r="K354" s="5">
        <v>0.18345804224348075</v>
      </c>
      <c r="L354" s="10">
        <v>24.451287870211114</v>
      </c>
      <c r="M354" s="10">
        <v>108.82871212978888</v>
      </c>
      <c r="N354" s="10">
        <v>2.27</v>
      </c>
      <c r="O354" s="10">
        <v>63.56</v>
      </c>
      <c r="P354" s="10">
        <v>45.268712129788881</v>
      </c>
      <c r="Q354" s="5">
        <v>0.41596294988588595</v>
      </c>
      <c r="R354" s="5">
        <v>2.1000000000000001E-2</v>
      </c>
      <c r="S354" s="10">
        <v>2.2854029547255665</v>
      </c>
      <c r="T354" s="10">
        <v>3.02</v>
      </c>
      <c r="U354" s="10">
        <v>39.963309175063308</v>
      </c>
      <c r="V354" s="5">
        <v>0.36721292012904788</v>
      </c>
      <c r="W354" s="4" t="s">
        <v>493</v>
      </c>
      <c r="X354" s="4" t="s">
        <v>97</v>
      </c>
    </row>
    <row r="355" spans="1:24">
      <c r="A355" s="4" t="s">
        <v>843</v>
      </c>
      <c r="B355" s="8">
        <v>46146</v>
      </c>
      <c r="C355" s="4" t="s">
        <v>243</v>
      </c>
      <c r="D355" s="4" t="s">
        <v>168</v>
      </c>
      <c r="E355" s="4" t="s">
        <v>36</v>
      </c>
      <c r="F355" s="4" t="s">
        <v>234</v>
      </c>
      <c r="G355" s="4" t="s">
        <v>111</v>
      </c>
      <c r="H355" s="9">
        <v>4</v>
      </c>
      <c r="I355" s="10">
        <v>8</v>
      </c>
      <c r="J355" s="10">
        <v>32</v>
      </c>
      <c r="K355" s="5">
        <v>0.13058091362310473</v>
      </c>
      <c r="L355" s="10">
        <v>4.1785892359393513</v>
      </c>
      <c r="M355" s="10">
        <v>27.821410764060648</v>
      </c>
      <c r="N355" s="10">
        <v>4.1100000000000003</v>
      </c>
      <c r="O355" s="10">
        <v>16.440000000000001</v>
      </c>
      <c r="P355" s="10">
        <v>11.381410764060647</v>
      </c>
      <c r="Q355" s="5">
        <v>0.4090881968776009</v>
      </c>
      <c r="R355" s="5">
        <v>1.7999999999999999E-2</v>
      </c>
      <c r="S355" s="10">
        <v>0.50078539375309161</v>
      </c>
      <c r="T355" s="10">
        <v>0</v>
      </c>
      <c r="U355" s="10">
        <v>10.880625370307555</v>
      </c>
      <c r="V355" s="5">
        <v>0.39108819687760088</v>
      </c>
      <c r="W355" s="4" t="s">
        <v>491</v>
      </c>
      <c r="X355" s="4" t="s">
        <v>97</v>
      </c>
    </row>
    <row r="356" spans="1:24">
      <c r="A356" s="4" t="s">
        <v>844</v>
      </c>
      <c r="B356" s="8">
        <v>45959</v>
      </c>
      <c r="C356" s="4" t="s">
        <v>268</v>
      </c>
      <c r="D356" s="4" t="s">
        <v>214</v>
      </c>
      <c r="E356" s="4" t="s">
        <v>39</v>
      </c>
      <c r="F356" s="4" t="s">
        <v>270</v>
      </c>
      <c r="G356" s="4" t="s">
        <v>235</v>
      </c>
      <c r="H356" s="9">
        <v>70</v>
      </c>
      <c r="I356" s="10">
        <v>5.71</v>
      </c>
      <c r="J356" s="10">
        <v>399.7</v>
      </c>
      <c r="K356" s="5">
        <v>9.5018057987917626E-2</v>
      </c>
      <c r="L356" s="10">
        <v>37.978717777770676</v>
      </c>
      <c r="M356" s="10">
        <v>361.72128222222932</v>
      </c>
      <c r="N356" s="10">
        <v>2.87</v>
      </c>
      <c r="O356" s="10">
        <v>200.9</v>
      </c>
      <c r="P356" s="10">
        <v>160.82128222222931</v>
      </c>
      <c r="Q356" s="5">
        <v>0.44460000040425091</v>
      </c>
      <c r="R356" s="5">
        <v>2.1000000000000001E-2</v>
      </c>
      <c r="S356" s="10">
        <v>7.5961469266668162</v>
      </c>
      <c r="T356" s="10">
        <v>0</v>
      </c>
      <c r="U356" s="10">
        <v>153.2251352955625</v>
      </c>
      <c r="V356" s="5">
        <v>0.42360000040425089</v>
      </c>
      <c r="W356" s="4" t="s">
        <v>491</v>
      </c>
      <c r="X356" s="4" t="s">
        <v>97</v>
      </c>
    </row>
    <row r="357" spans="1:24">
      <c r="A357" s="4" t="s">
        <v>845</v>
      </c>
      <c r="B357" s="8">
        <v>45679</v>
      </c>
      <c r="C357" s="4" t="s">
        <v>395</v>
      </c>
      <c r="D357" s="4" t="s">
        <v>138</v>
      </c>
      <c r="E357" s="4" t="s">
        <v>47</v>
      </c>
      <c r="F357" s="4" t="s">
        <v>276</v>
      </c>
      <c r="G357" s="4" t="s">
        <v>235</v>
      </c>
      <c r="H357" s="9">
        <v>50</v>
      </c>
      <c r="I357" s="10">
        <v>8.25</v>
      </c>
      <c r="J357" s="10">
        <v>412.5</v>
      </c>
      <c r="K357" s="5">
        <v>0.14043705087191979</v>
      </c>
      <c r="L357" s="10">
        <v>57.930283484666916</v>
      </c>
      <c r="M357" s="10">
        <v>354.56971651533308</v>
      </c>
      <c r="N357" s="10">
        <v>4.0199999999999996</v>
      </c>
      <c r="O357" s="10">
        <v>200.99999999999997</v>
      </c>
      <c r="P357" s="10">
        <v>153.56971651533311</v>
      </c>
      <c r="Q357" s="5">
        <v>0.43311571564711482</v>
      </c>
      <c r="R357" s="5">
        <v>2.3E-2</v>
      </c>
      <c r="S357" s="10">
        <v>8.1551034798526612</v>
      </c>
      <c r="T357" s="10">
        <v>0</v>
      </c>
      <c r="U357" s="10">
        <v>145.41461303548044</v>
      </c>
      <c r="V357" s="5">
        <v>0.4101157156471148</v>
      </c>
      <c r="W357" s="4" t="s">
        <v>491</v>
      </c>
      <c r="X357" s="4" t="s">
        <v>97</v>
      </c>
    </row>
    <row r="358" spans="1:24">
      <c r="A358" s="4" t="s">
        <v>846</v>
      </c>
      <c r="B358" s="8">
        <v>46004</v>
      </c>
      <c r="C358" s="4" t="s">
        <v>307</v>
      </c>
      <c r="D358" s="4" t="s">
        <v>216</v>
      </c>
      <c r="E358" s="4" t="s">
        <v>41</v>
      </c>
      <c r="F358" s="4" t="s">
        <v>234</v>
      </c>
      <c r="G358" s="4" t="s">
        <v>111</v>
      </c>
      <c r="H358" s="9">
        <v>38</v>
      </c>
      <c r="I358" s="10">
        <v>8.9</v>
      </c>
      <c r="J358" s="10">
        <v>338.2</v>
      </c>
      <c r="K358" s="5">
        <v>0.21407612970008172</v>
      </c>
      <c r="L358" s="10">
        <v>72.400547064567633</v>
      </c>
      <c r="M358" s="10">
        <v>265.79945293543233</v>
      </c>
      <c r="N358" s="10">
        <v>4.45</v>
      </c>
      <c r="O358" s="10">
        <v>169.1</v>
      </c>
      <c r="P358" s="10">
        <v>96.699452935432333</v>
      </c>
      <c r="Q358" s="5">
        <v>0.36380606456297876</v>
      </c>
      <c r="R358" s="5">
        <v>2.5999999999999999E-2</v>
      </c>
      <c r="S358" s="10">
        <v>6.9107857763212399</v>
      </c>
      <c r="T358" s="10">
        <v>4.2</v>
      </c>
      <c r="U358" s="10">
        <v>85.588667159111097</v>
      </c>
      <c r="V358" s="5">
        <v>0.32200467763905516</v>
      </c>
      <c r="W358" s="4" t="s">
        <v>493</v>
      </c>
      <c r="X358" s="4" t="s">
        <v>97</v>
      </c>
    </row>
    <row r="359" spans="1:24">
      <c r="A359" s="4" t="s">
        <v>847</v>
      </c>
      <c r="B359" s="8">
        <v>46244</v>
      </c>
      <c r="C359" s="4" t="s">
        <v>247</v>
      </c>
      <c r="D359" s="4" t="s">
        <v>116</v>
      </c>
      <c r="E359" s="4" t="s">
        <v>36</v>
      </c>
      <c r="F359" s="4" t="s">
        <v>242</v>
      </c>
      <c r="G359" s="4" t="s">
        <v>111</v>
      </c>
      <c r="H359" s="9">
        <v>23</v>
      </c>
      <c r="I359" s="10">
        <v>5.39</v>
      </c>
      <c r="J359" s="10">
        <v>123.97</v>
      </c>
      <c r="K359" s="5">
        <v>0.13136394010798888</v>
      </c>
      <c r="L359" s="10">
        <v>16.285187655187382</v>
      </c>
      <c r="M359" s="10">
        <v>107.68481234481261</v>
      </c>
      <c r="N359" s="10">
        <v>2.88</v>
      </c>
      <c r="O359" s="10">
        <v>66.239999999999995</v>
      </c>
      <c r="P359" s="10">
        <v>41.444812344812618</v>
      </c>
      <c r="Q359" s="5">
        <v>0.38487147298083296</v>
      </c>
      <c r="R359" s="5">
        <v>1.7999999999999999E-2</v>
      </c>
      <c r="S359" s="10">
        <v>1.9383266222066269</v>
      </c>
      <c r="T359" s="10">
        <v>0</v>
      </c>
      <c r="U359" s="10">
        <v>39.506485722605994</v>
      </c>
      <c r="V359" s="5">
        <v>0.366871472980833</v>
      </c>
      <c r="W359" s="4" t="s">
        <v>491</v>
      </c>
      <c r="X359" s="4" t="s">
        <v>97</v>
      </c>
    </row>
    <row r="360" spans="1:24">
      <c r="A360" s="4" t="s">
        <v>848</v>
      </c>
      <c r="B360" s="8">
        <v>45759</v>
      </c>
      <c r="C360" s="4" t="s">
        <v>377</v>
      </c>
      <c r="D360" s="4" t="s">
        <v>191</v>
      </c>
      <c r="E360" s="4" t="s">
        <v>45</v>
      </c>
      <c r="F360" s="4" t="s">
        <v>242</v>
      </c>
      <c r="G360" s="4" t="s">
        <v>111</v>
      </c>
      <c r="H360" s="9">
        <v>30</v>
      </c>
      <c r="I360" s="10">
        <v>10.77</v>
      </c>
      <c r="J360" s="10">
        <v>323.09999999999997</v>
      </c>
      <c r="K360" s="5">
        <v>0.21985487632435929</v>
      </c>
      <c r="L360" s="10">
        <v>71.035110540400481</v>
      </c>
      <c r="M360" s="10">
        <v>252.0648894595995</v>
      </c>
      <c r="N360" s="10">
        <v>4.45</v>
      </c>
      <c r="O360" s="10">
        <v>133.5</v>
      </c>
      <c r="P360" s="10">
        <v>118.5648894595995</v>
      </c>
      <c r="Q360" s="5">
        <v>0.47037447267562771</v>
      </c>
      <c r="R360" s="5">
        <v>1.4999999999999999E-2</v>
      </c>
      <c r="S360" s="10">
        <v>3.7809733418939921</v>
      </c>
      <c r="T360" s="10">
        <v>0</v>
      </c>
      <c r="U360" s="10">
        <v>114.7839161177055</v>
      </c>
      <c r="V360" s="5">
        <v>0.4553744726756277</v>
      </c>
      <c r="W360" s="4" t="s">
        <v>491</v>
      </c>
      <c r="X360" s="4" t="s">
        <v>97</v>
      </c>
    </row>
    <row r="361" spans="1:24">
      <c r="A361" s="4" t="s">
        <v>849</v>
      </c>
      <c r="B361" s="8">
        <v>45883</v>
      </c>
      <c r="C361" s="4" t="s">
        <v>401</v>
      </c>
      <c r="D361" s="4" t="s">
        <v>179</v>
      </c>
      <c r="E361" s="4" t="s">
        <v>47</v>
      </c>
      <c r="F361" s="4" t="s">
        <v>276</v>
      </c>
      <c r="G361" s="4" t="s">
        <v>111</v>
      </c>
      <c r="H361" s="9">
        <v>10</v>
      </c>
      <c r="I361" s="10">
        <v>17.45</v>
      </c>
      <c r="J361" s="10">
        <v>174.5</v>
      </c>
      <c r="K361" s="5">
        <v>0.10462307950119308</v>
      </c>
      <c r="L361" s="10">
        <v>18.256727372958192</v>
      </c>
      <c r="M361" s="10">
        <v>156.24327262704182</v>
      </c>
      <c r="N361" s="10">
        <v>8.56</v>
      </c>
      <c r="O361" s="10">
        <v>85.600000000000009</v>
      </c>
      <c r="P361" s="10">
        <v>70.64327262704181</v>
      </c>
      <c r="Q361" s="5">
        <v>0.45213641163078927</v>
      </c>
      <c r="R361" s="5">
        <v>2.3E-2</v>
      </c>
      <c r="S361" s="10">
        <v>3.5935952704219618</v>
      </c>
      <c r="T361" s="10">
        <v>0</v>
      </c>
      <c r="U361" s="10">
        <v>67.049677356619853</v>
      </c>
      <c r="V361" s="5">
        <v>0.42913641163078931</v>
      </c>
      <c r="W361" s="4" t="s">
        <v>491</v>
      </c>
      <c r="X361" s="4" t="s">
        <v>97</v>
      </c>
    </row>
    <row r="362" spans="1:24">
      <c r="A362" s="4" t="s">
        <v>850</v>
      </c>
      <c r="B362" s="8">
        <v>45868</v>
      </c>
      <c r="C362" s="4" t="s">
        <v>325</v>
      </c>
      <c r="D362" s="4" t="s">
        <v>116</v>
      </c>
      <c r="E362" s="4" t="s">
        <v>41</v>
      </c>
      <c r="F362" s="4" t="s">
        <v>234</v>
      </c>
      <c r="G362" s="4" t="s">
        <v>257</v>
      </c>
      <c r="H362" s="9">
        <v>7</v>
      </c>
      <c r="I362" s="10">
        <v>5.21</v>
      </c>
      <c r="J362" s="10">
        <v>36.47</v>
      </c>
      <c r="K362" s="5">
        <v>0.10308229390247772</v>
      </c>
      <c r="L362" s="10">
        <v>3.7594112586233623</v>
      </c>
      <c r="M362" s="10">
        <v>32.71058874137664</v>
      </c>
      <c r="N362" s="10">
        <v>2.79</v>
      </c>
      <c r="O362" s="10">
        <v>19.53</v>
      </c>
      <c r="P362" s="10">
        <v>13.180588741376638</v>
      </c>
      <c r="Q362" s="5">
        <v>0.40294562857268607</v>
      </c>
      <c r="R362" s="5">
        <v>2.5999999999999999E-2</v>
      </c>
      <c r="S362" s="10">
        <v>0.85047530727579257</v>
      </c>
      <c r="T362" s="10">
        <v>0</v>
      </c>
      <c r="U362" s="10">
        <v>12.330113434100847</v>
      </c>
      <c r="V362" s="5">
        <v>0.3769456285726861</v>
      </c>
      <c r="W362" s="4" t="s">
        <v>491</v>
      </c>
      <c r="X362" s="4" t="s">
        <v>97</v>
      </c>
    </row>
    <row r="363" spans="1:24">
      <c r="A363" s="4" t="s">
        <v>851</v>
      </c>
      <c r="B363" s="8">
        <v>45798</v>
      </c>
      <c r="C363" s="4" t="s">
        <v>232</v>
      </c>
      <c r="D363" s="4" t="s">
        <v>156</v>
      </c>
      <c r="E363" s="4" t="s">
        <v>36</v>
      </c>
      <c r="F363" s="4" t="s">
        <v>234</v>
      </c>
      <c r="G363" s="4" t="s">
        <v>235</v>
      </c>
      <c r="H363" s="9">
        <v>56</v>
      </c>
      <c r="I363" s="10">
        <v>4.8899999999999997</v>
      </c>
      <c r="J363" s="10">
        <v>273.83999999999997</v>
      </c>
      <c r="K363" s="5">
        <v>0.17452191046076326</v>
      </c>
      <c r="L363" s="10">
        <v>47.791079960575409</v>
      </c>
      <c r="M363" s="10">
        <v>226.04892003942456</v>
      </c>
      <c r="N363" s="10">
        <v>2.77</v>
      </c>
      <c r="O363" s="10">
        <v>155.12</v>
      </c>
      <c r="P363" s="10">
        <v>70.928920039424554</v>
      </c>
      <c r="Q363" s="5">
        <v>0.31377685868640309</v>
      </c>
      <c r="R363" s="5">
        <v>1.7999999999999999E-2</v>
      </c>
      <c r="S363" s="10">
        <v>4.0688805607096414</v>
      </c>
      <c r="T363" s="10">
        <v>5.8</v>
      </c>
      <c r="U363" s="10">
        <v>61.060039478714913</v>
      </c>
      <c r="V363" s="5">
        <v>0.27011869584718917</v>
      </c>
      <c r="W363" s="4" t="s">
        <v>493</v>
      </c>
      <c r="X363" s="4" t="s">
        <v>97</v>
      </c>
    </row>
    <row r="364" spans="1:24">
      <c r="A364" s="4" t="s">
        <v>852</v>
      </c>
      <c r="B364" s="8">
        <v>46190</v>
      </c>
      <c r="C364" s="4" t="s">
        <v>385</v>
      </c>
      <c r="D364" s="4" t="s">
        <v>216</v>
      </c>
      <c r="E364" s="4" t="s">
        <v>45</v>
      </c>
      <c r="F364" s="4" t="s">
        <v>234</v>
      </c>
      <c r="G364" s="4" t="s">
        <v>257</v>
      </c>
      <c r="H364" s="9">
        <v>2</v>
      </c>
      <c r="I364" s="10">
        <v>9.1199999999999992</v>
      </c>
      <c r="J364" s="10">
        <v>18.239999999999998</v>
      </c>
      <c r="K364" s="5">
        <v>0.12979824128051148</v>
      </c>
      <c r="L364" s="10">
        <v>2.3675199209565294</v>
      </c>
      <c r="M364" s="10">
        <v>15.87248007904347</v>
      </c>
      <c r="N364" s="10">
        <v>4.68</v>
      </c>
      <c r="O364" s="10">
        <v>9.36</v>
      </c>
      <c r="P364" s="10">
        <v>6.5124800790434705</v>
      </c>
      <c r="Q364" s="5">
        <v>0.41030009466774742</v>
      </c>
      <c r="R364" s="5">
        <v>1.4999999999999999E-2</v>
      </c>
      <c r="S364" s="10">
        <v>0.23808720118565205</v>
      </c>
      <c r="T364" s="10">
        <v>0</v>
      </c>
      <c r="U364" s="10">
        <v>6.2743928778578182</v>
      </c>
      <c r="V364" s="5">
        <v>0.3953000946677474</v>
      </c>
      <c r="W364" s="4" t="s">
        <v>491</v>
      </c>
      <c r="X364" s="4" t="s">
        <v>97</v>
      </c>
    </row>
    <row r="365" spans="1:24">
      <c r="A365" s="4" t="s">
        <v>853</v>
      </c>
      <c r="B365" s="8">
        <v>45880</v>
      </c>
      <c r="C365" s="4" t="s">
        <v>399</v>
      </c>
      <c r="D365" s="4" t="s">
        <v>201</v>
      </c>
      <c r="E365" s="4" t="s">
        <v>47</v>
      </c>
      <c r="F365" s="4" t="s">
        <v>273</v>
      </c>
      <c r="G365" s="4" t="s">
        <v>111</v>
      </c>
      <c r="H365" s="9">
        <v>15</v>
      </c>
      <c r="I365" s="10">
        <v>9.39</v>
      </c>
      <c r="J365" s="10">
        <v>140.85000000000002</v>
      </c>
      <c r="K365" s="5">
        <v>0.10249826788826494</v>
      </c>
      <c r="L365" s="10">
        <v>14.43688103206212</v>
      </c>
      <c r="M365" s="10">
        <v>126.4131189679379</v>
      </c>
      <c r="N365" s="10">
        <v>5.6</v>
      </c>
      <c r="O365" s="10">
        <v>84</v>
      </c>
      <c r="P365" s="10">
        <v>42.413118967937905</v>
      </c>
      <c r="Q365" s="5">
        <v>0.33551200472076892</v>
      </c>
      <c r="R365" s="5">
        <v>2.3E-2</v>
      </c>
      <c r="S365" s="10">
        <v>2.9075017362625717</v>
      </c>
      <c r="T365" s="10">
        <v>0</v>
      </c>
      <c r="U365" s="10">
        <v>39.50561723167533</v>
      </c>
      <c r="V365" s="5">
        <v>0.3125120047207689</v>
      </c>
      <c r="W365" s="4" t="s">
        <v>491</v>
      </c>
      <c r="X365" s="4" t="s">
        <v>97</v>
      </c>
    </row>
    <row r="366" spans="1:24">
      <c r="A366" s="4" t="s">
        <v>854</v>
      </c>
      <c r="B366" s="8">
        <v>46111</v>
      </c>
      <c r="C366" s="4" t="s">
        <v>262</v>
      </c>
      <c r="D366" s="4" t="s">
        <v>199</v>
      </c>
      <c r="E366" s="4" t="s">
        <v>36</v>
      </c>
      <c r="F366" s="4" t="s">
        <v>234</v>
      </c>
      <c r="G366" s="4" t="s">
        <v>257</v>
      </c>
      <c r="H366" s="9">
        <v>3</v>
      </c>
      <c r="I366" s="10">
        <v>24.83</v>
      </c>
      <c r="J366" s="10">
        <v>74.489999999999995</v>
      </c>
      <c r="K366" s="5">
        <v>0.18338250618351806</v>
      </c>
      <c r="L366" s="10">
        <v>13.66016288561026</v>
      </c>
      <c r="M366" s="10">
        <v>60.829837114389733</v>
      </c>
      <c r="N366" s="10">
        <v>12.74</v>
      </c>
      <c r="O366" s="10">
        <v>38.22</v>
      </c>
      <c r="P366" s="10">
        <v>22.609837114389734</v>
      </c>
      <c r="Q366" s="5">
        <v>0.37168991710223098</v>
      </c>
      <c r="R366" s="5">
        <v>1.7999999999999999E-2</v>
      </c>
      <c r="S366" s="10">
        <v>1.0949370680590151</v>
      </c>
      <c r="T366" s="10">
        <v>1.1100000000000001</v>
      </c>
      <c r="U366" s="10">
        <v>20.40490004633072</v>
      </c>
      <c r="V366" s="5">
        <v>0.33544229303063178</v>
      </c>
      <c r="W366" s="4" t="s">
        <v>493</v>
      </c>
      <c r="X366" s="4" t="s">
        <v>97</v>
      </c>
    </row>
    <row r="367" spans="1:24">
      <c r="A367" s="4" t="s">
        <v>855</v>
      </c>
      <c r="B367" s="8">
        <v>45804</v>
      </c>
      <c r="C367" s="4" t="s">
        <v>279</v>
      </c>
      <c r="D367" s="4" t="s">
        <v>183</v>
      </c>
      <c r="E367" s="4" t="s">
        <v>39</v>
      </c>
      <c r="F367" s="4" t="s">
        <v>273</v>
      </c>
      <c r="G367" s="4" t="s">
        <v>111</v>
      </c>
      <c r="H367" s="9">
        <v>82</v>
      </c>
      <c r="I367" s="10">
        <v>8.81</v>
      </c>
      <c r="J367" s="10">
        <v>722.42000000000007</v>
      </c>
      <c r="K367" s="5">
        <v>8.7847656028604185E-2</v>
      </c>
      <c r="L367" s="10">
        <v>63.462903668184239</v>
      </c>
      <c r="M367" s="10">
        <v>658.95709633181582</v>
      </c>
      <c r="N367" s="10">
        <v>4.28</v>
      </c>
      <c r="O367" s="10">
        <v>350.96000000000004</v>
      </c>
      <c r="P367" s="10">
        <v>307.99709633181578</v>
      </c>
      <c r="Q367" s="5">
        <v>0.46740083390303883</v>
      </c>
      <c r="R367" s="5">
        <v>2.1000000000000001E-2</v>
      </c>
      <c r="S367" s="10">
        <v>13.838099022968134</v>
      </c>
      <c r="T367" s="10">
        <v>0</v>
      </c>
      <c r="U367" s="10">
        <v>294.15899730884763</v>
      </c>
      <c r="V367" s="5">
        <v>0.44640083390303875</v>
      </c>
      <c r="W367" s="4" t="s">
        <v>491</v>
      </c>
      <c r="X367" s="4" t="s">
        <v>97</v>
      </c>
    </row>
    <row r="368" spans="1:24">
      <c r="A368" s="4" t="s">
        <v>856</v>
      </c>
      <c r="B368" s="8">
        <v>45811</v>
      </c>
      <c r="C368" s="4" t="s">
        <v>411</v>
      </c>
      <c r="D368" s="4" t="s">
        <v>172</v>
      </c>
      <c r="E368" s="4" t="s">
        <v>47</v>
      </c>
      <c r="F368" s="4" t="s">
        <v>273</v>
      </c>
      <c r="G368" s="4" t="s">
        <v>257</v>
      </c>
      <c r="H368" s="9">
        <v>2</v>
      </c>
      <c r="I368" s="10">
        <v>13.57</v>
      </c>
      <c r="J368" s="10">
        <v>27.14</v>
      </c>
      <c r="K368" s="5">
        <v>0.10492849249782987</v>
      </c>
      <c r="L368" s="10">
        <v>2.8477592863911028</v>
      </c>
      <c r="M368" s="10">
        <v>24.292240713608898</v>
      </c>
      <c r="N368" s="10">
        <v>7.61</v>
      </c>
      <c r="O368" s="10">
        <v>15.22</v>
      </c>
      <c r="P368" s="10">
        <v>9.0722407136088972</v>
      </c>
      <c r="Q368" s="5">
        <v>0.37346249037152363</v>
      </c>
      <c r="R368" s="5">
        <v>2.3E-2</v>
      </c>
      <c r="S368" s="10">
        <v>0.55872153641300459</v>
      </c>
      <c r="T368" s="10">
        <v>0</v>
      </c>
      <c r="U368" s="10">
        <v>8.5135191771958922</v>
      </c>
      <c r="V368" s="5">
        <v>0.35046249037152361</v>
      </c>
      <c r="W368" s="4" t="s">
        <v>491</v>
      </c>
      <c r="X368" s="4" t="s">
        <v>97</v>
      </c>
    </row>
    <row r="369" spans="1:24">
      <c r="A369" s="4" t="s">
        <v>857</v>
      </c>
      <c r="B369" s="8">
        <v>45741</v>
      </c>
      <c r="C369" s="4" t="s">
        <v>331</v>
      </c>
      <c r="D369" s="4" t="s">
        <v>106</v>
      </c>
      <c r="E369" s="4" t="s">
        <v>43</v>
      </c>
      <c r="F369" s="4" t="s">
        <v>270</v>
      </c>
      <c r="G369" s="4" t="s">
        <v>235</v>
      </c>
      <c r="H369" s="9">
        <v>114</v>
      </c>
      <c r="I369" s="10">
        <v>10.66</v>
      </c>
      <c r="J369" s="10">
        <v>1215.24</v>
      </c>
      <c r="K369" s="5">
        <v>0.10610093225774635</v>
      </c>
      <c r="L369" s="10">
        <v>128.93809691690367</v>
      </c>
      <c r="M369" s="10">
        <v>1086.3019030830962</v>
      </c>
      <c r="N369" s="10">
        <v>5.64</v>
      </c>
      <c r="O369" s="10">
        <v>642.95999999999992</v>
      </c>
      <c r="P369" s="10">
        <v>443.34190308309633</v>
      </c>
      <c r="Q369" s="5">
        <v>0.40812034097042638</v>
      </c>
      <c r="R369" s="5">
        <v>4.4999999999999998E-2</v>
      </c>
      <c r="S369" s="10">
        <v>48.883585638739326</v>
      </c>
      <c r="T369" s="10">
        <v>18.79</v>
      </c>
      <c r="U369" s="10">
        <v>375.668317444357</v>
      </c>
      <c r="V369" s="5">
        <v>0.34582312373581509</v>
      </c>
      <c r="W369" s="4" t="s">
        <v>493</v>
      </c>
      <c r="X369" s="4" t="s">
        <v>97</v>
      </c>
    </row>
    <row r="370" spans="1:24">
      <c r="A370" s="4" t="s">
        <v>858</v>
      </c>
      <c r="B370" s="8">
        <v>45855</v>
      </c>
      <c r="C370" s="4" t="s">
        <v>333</v>
      </c>
      <c r="D370" s="4" t="s">
        <v>187</v>
      </c>
      <c r="E370" s="4" t="s">
        <v>43</v>
      </c>
      <c r="F370" s="4" t="s">
        <v>273</v>
      </c>
      <c r="G370" s="4" t="s">
        <v>235</v>
      </c>
      <c r="H370" s="9">
        <v>34</v>
      </c>
      <c r="I370" s="10">
        <v>8.0399999999999991</v>
      </c>
      <c r="J370" s="10">
        <v>273.35999999999996</v>
      </c>
      <c r="K370" s="5">
        <v>0.10258916063124449</v>
      </c>
      <c r="L370" s="10">
        <v>28.043772950156988</v>
      </c>
      <c r="M370" s="10">
        <v>245.31622704984298</v>
      </c>
      <c r="N370" s="10">
        <v>3.46</v>
      </c>
      <c r="O370" s="10">
        <v>117.64</v>
      </c>
      <c r="P370" s="10">
        <v>127.67622704984298</v>
      </c>
      <c r="Q370" s="5">
        <v>0.52045569339325404</v>
      </c>
      <c r="R370" s="5">
        <v>4.4999999999999998E-2</v>
      </c>
      <c r="S370" s="10">
        <v>11.039230217242933</v>
      </c>
      <c r="T370" s="10">
        <v>0</v>
      </c>
      <c r="U370" s="10">
        <v>116.63699683260005</v>
      </c>
      <c r="V370" s="5">
        <v>0.47545569339325411</v>
      </c>
      <c r="W370" s="4" t="s">
        <v>491</v>
      </c>
      <c r="X370" s="4" t="s">
        <v>97</v>
      </c>
    </row>
    <row r="371" spans="1:24">
      <c r="A371" s="4" t="s">
        <v>859</v>
      </c>
      <c r="B371" s="8">
        <v>45911</v>
      </c>
      <c r="C371" s="4" t="s">
        <v>403</v>
      </c>
      <c r="D371" s="4" t="s">
        <v>168</v>
      </c>
      <c r="E371" s="4" t="s">
        <v>47</v>
      </c>
      <c r="F371" s="4" t="s">
        <v>270</v>
      </c>
      <c r="G371" s="4" t="s">
        <v>111</v>
      </c>
      <c r="H371" s="9">
        <v>25</v>
      </c>
      <c r="I371" s="10">
        <v>7.81</v>
      </c>
      <c r="J371" s="10">
        <v>195.25</v>
      </c>
      <c r="K371" s="5">
        <v>0.16367276497671512</v>
      </c>
      <c r="L371" s="10">
        <v>31.957107361703628</v>
      </c>
      <c r="M371" s="10">
        <v>163.29289263829637</v>
      </c>
      <c r="N371" s="10">
        <v>3.98</v>
      </c>
      <c r="O371" s="10">
        <v>99.5</v>
      </c>
      <c r="P371" s="10">
        <v>63.792892638296365</v>
      </c>
      <c r="Q371" s="5">
        <v>0.39066545767917454</v>
      </c>
      <c r="R371" s="5">
        <v>2.3E-2</v>
      </c>
      <c r="S371" s="10">
        <v>3.7557365306808164</v>
      </c>
      <c r="T371" s="10">
        <v>4.0599999999999996</v>
      </c>
      <c r="U371" s="10">
        <v>55.977156107615549</v>
      </c>
      <c r="V371" s="5">
        <v>0.34280215876638509</v>
      </c>
      <c r="W371" s="4" t="s">
        <v>493</v>
      </c>
      <c r="X371" s="4" t="s">
        <v>97</v>
      </c>
    </row>
    <row r="372" spans="1:24">
      <c r="A372" s="4" t="s">
        <v>860</v>
      </c>
      <c r="B372" s="8">
        <v>45952</v>
      </c>
      <c r="C372" s="4" t="s">
        <v>274</v>
      </c>
      <c r="D372" s="4" t="s">
        <v>120</v>
      </c>
      <c r="E372" s="4" t="s">
        <v>39</v>
      </c>
      <c r="F372" s="4" t="s">
        <v>276</v>
      </c>
      <c r="G372" s="4" t="s">
        <v>235</v>
      </c>
      <c r="H372" s="9">
        <v>163</v>
      </c>
      <c r="I372" s="10">
        <v>7.98</v>
      </c>
      <c r="J372" s="10">
        <v>1300.74</v>
      </c>
      <c r="K372" s="5">
        <v>0.14604432156209685</v>
      </c>
      <c r="L372" s="10">
        <v>189.96569082868186</v>
      </c>
      <c r="M372" s="10">
        <v>1110.7743091713182</v>
      </c>
      <c r="N372" s="10">
        <v>4</v>
      </c>
      <c r="O372" s="10">
        <v>652</v>
      </c>
      <c r="P372" s="10">
        <v>458.77430917131824</v>
      </c>
      <c r="Q372" s="5">
        <v>0.41302207422638548</v>
      </c>
      <c r="R372" s="5">
        <v>2.1000000000000001E-2</v>
      </c>
      <c r="S372" s="10">
        <v>23.326260492597683</v>
      </c>
      <c r="T372" s="10">
        <v>26.35</v>
      </c>
      <c r="U372" s="10">
        <v>409.09804867872055</v>
      </c>
      <c r="V372" s="5">
        <v>0.36829988351452236</v>
      </c>
      <c r="W372" s="4" t="s">
        <v>493</v>
      </c>
      <c r="X372" s="4" t="s">
        <v>97</v>
      </c>
    </row>
    <row r="373" spans="1:24">
      <c r="A373" s="4" t="s">
        <v>861</v>
      </c>
      <c r="B373" s="8">
        <v>45670</v>
      </c>
      <c r="C373" s="4" t="s">
        <v>391</v>
      </c>
      <c r="D373" s="4" t="s">
        <v>116</v>
      </c>
      <c r="E373" s="4" t="s">
        <v>47</v>
      </c>
      <c r="F373" s="4" t="s">
        <v>270</v>
      </c>
      <c r="G373" s="4" t="s">
        <v>235</v>
      </c>
      <c r="H373" s="9">
        <v>85</v>
      </c>
      <c r="I373" s="10">
        <v>5.26</v>
      </c>
      <c r="J373" s="10">
        <v>447.09999999999997</v>
      </c>
      <c r="K373" s="5">
        <v>0.11177958630600512</v>
      </c>
      <c r="L373" s="10">
        <v>49.976653037414884</v>
      </c>
      <c r="M373" s="10">
        <v>397.12334696258506</v>
      </c>
      <c r="N373" s="10">
        <v>2.73</v>
      </c>
      <c r="O373" s="10">
        <v>232.05</v>
      </c>
      <c r="P373" s="10">
        <v>165.07334696258505</v>
      </c>
      <c r="Q373" s="5">
        <v>0.4156727329812151</v>
      </c>
      <c r="R373" s="5">
        <v>2.3E-2</v>
      </c>
      <c r="S373" s="10">
        <v>9.1338369801394563</v>
      </c>
      <c r="T373" s="10">
        <v>0</v>
      </c>
      <c r="U373" s="10">
        <v>155.9395099824456</v>
      </c>
      <c r="V373" s="5">
        <v>0.39267273298121508</v>
      </c>
      <c r="W373" s="4" t="s">
        <v>491</v>
      </c>
      <c r="X373" s="4" t="s">
        <v>97</v>
      </c>
    </row>
    <row r="374" spans="1:24">
      <c r="A374" s="4" t="s">
        <v>862</v>
      </c>
      <c r="B374" s="8">
        <v>46272</v>
      </c>
      <c r="C374" s="4" t="s">
        <v>317</v>
      </c>
      <c r="D374" s="4" t="s">
        <v>183</v>
      </c>
      <c r="E374" s="4" t="s">
        <v>41</v>
      </c>
      <c r="F374" s="4" t="s">
        <v>242</v>
      </c>
      <c r="G374" s="4" t="s">
        <v>111</v>
      </c>
      <c r="H374" s="9">
        <v>45</v>
      </c>
      <c r="I374" s="10">
        <v>9.09</v>
      </c>
      <c r="J374" s="10">
        <v>409.05</v>
      </c>
      <c r="K374" s="5">
        <v>0.17147912939209653</v>
      </c>
      <c r="L374" s="10">
        <v>70.14353787783709</v>
      </c>
      <c r="M374" s="10">
        <v>338.90646212216291</v>
      </c>
      <c r="N374" s="10">
        <v>4.47</v>
      </c>
      <c r="O374" s="10">
        <v>201.14999999999998</v>
      </c>
      <c r="P374" s="10">
        <v>137.75646212216293</v>
      </c>
      <c r="Q374" s="5">
        <v>0.40647340053523962</v>
      </c>
      <c r="R374" s="5">
        <v>2.5999999999999999E-2</v>
      </c>
      <c r="S374" s="10">
        <v>8.8115680151762348</v>
      </c>
      <c r="T374" s="10">
        <v>0</v>
      </c>
      <c r="U374" s="10">
        <v>128.94489410698668</v>
      </c>
      <c r="V374" s="5">
        <v>0.38047340053523954</v>
      </c>
      <c r="W374" s="4" t="s">
        <v>491</v>
      </c>
      <c r="X374" s="4" t="s">
        <v>97</v>
      </c>
    </row>
    <row r="375" spans="1:24">
      <c r="A375" s="4" t="s">
        <v>863</v>
      </c>
      <c r="B375" s="8">
        <v>45670</v>
      </c>
      <c r="C375" s="4" t="s">
        <v>266</v>
      </c>
      <c r="D375" s="4" t="s">
        <v>135</v>
      </c>
      <c r="E375" s="4" t="s">
        <v>36</v>
      </c>
      <c r="F375" s="4" t="s">
        <v>242</v>
      </c>
      <c r="G375" s="4" t="s">
        <v>257</v>
      </c>
      <c r="H375" s="9">
        <v>2</v>
      </c>
      <c r="I375" s="10">
        <v>9.9600000000000009</v>
      </c>
      <c r="J375" s="10">
        <v>19.920000000000002</v>
      </c>
      <c r="K375" s="5">
        <v>0.11429245976683484</v>
      </c>
      <c r="L375" s="10">
        <v>2.2767057985553505</v>
      </c>
      <c r="M375" s="10">
        <v>17.64329420144465</v>
      </c>
      <c r="N375" s="10">
        <v>4.57</v>
      </c>
      <c r="O375" s="10">
        <v>9.14</v>
      </c>
      <c r="P375" s="10">
        <v>8.5032942014446498</v>
      </c>
      <c r="Q375" s="5">
        <v>0.48195615310594275</v>
      </c>
      <c r="R375" s="5">
        <v>1.7999999999999999E-2</v>
      </c>
      <c r="S375" s="10">
        <v>0.31757929562600368</v>
      </c>
      <c r="T375" s="10">
        <v>0</v>
      </c>
      <c r="U375" s="10">
        <v>8.1857149058186458</v>
      </c>
      <c r="V375" s="5">
        <v>0.46395615310594274</v>
      </c>
      <c r="W375" s="4" t="s">
        <v>491</v>
      </c>
      <c r="X375" s="4" t="s">
        <v>97</v>
      </c>
    </row>
    <row r="376" spans="1:24">
      <c r="A376" s="4" t="s">
        <v>864</v>
      </c>
      <c r="B376" s="8">
        <v>46089</v>
      </c>
      <c r="C376" s="4" t="s">
        <v>393</v>
      </c>
      <c r="D376" s="4" t="s">
        <v>187</v>
      </c>
      <c r="E376" s="4" t="s">
        <v>47</v>
      </c>
      <c r="F376" s="4" t="s">
        <v>273</v>
      </c>
      <c r="G376" s="4" t="s">
        <v>235</v>
      </c>
      <c r="H376" s="9">
        <v>126</v>
      </c>
      <c r="I376" s="10">
        <v>8.32</v>
      </c>
      <c r="J376" s="10">
        <v>1048.32</v>
      </c>
      <c r="K376" s="5">
        <v>0.13265699616416032</v>
      </c>
      <c r="L376" s="10">
        <v>139.06698221881254</v>
      </c>
      <c r="M376" s="10">
        <v>909.2530177811874</v>
      </c>
      <c r="N376" s="10">
        <v>3.66</v>
      </c>
      <c r="O376" s="10">
        <v>461.16</v>
      </c>
      <c r="P376" s="10">
        <v>448.09301778118737</v>
      </c>
      <c r="Q376" s="5">
        <v>0.4928144411053485</v>
      </c>
      <c r="R376" s="5">
        <v>2.3E-2</v>
      </c>
      <c r="S376" s="10">
        <v>20.912819408967309</v>
      </c>
      <c r="T376" s="10">
        <v>0</v>
      </c>
      <c r="U376" s="10">
        <v>427.18019837222005</v>
      </c>
      <c r="V376" s="5">
        <v>0.46981444110534848</v>
      </c>
      <c r="W376" s="4" t="s">
        <v>491</v>
      </c>
      <c r="X376" s="4" t="s">
        <v>97</v>
      </c>
    </row>
    <row r="377" spans="1:24">
      <c r="A377" s="4" t="s">
        <v>865</v>
      </c>
      <c r="B377" s="8">
        <v>46180</v>
      </c>
      <c r="C377" s="4" t="s">
        <v>305</v>
      </c>
      <c r="D377" s="4" t="s">
        <v>187</v>
      </c>
      <c r="E377" s="4" t="s">
        <v>41</v>
      </c>
      <c r="F377" s="4" t="s">
        <v>242</v>
      </c>
      <c r="G377" s="4" t="s">
        <v>235</v>
      </c>
      <c r="H377" s="9">
        <v>40</v>
      </c>
      <c r="I377" s="10">
        <v>8.41</v>
      </c>
      <c r="J377" s="10">
        <v>336.4</v>
      </c>
      <c r="K377" s="5">
        <v>0.14290622714259354</v>
      </c>
      <c r="L377" s="10">
        <v>48.073654810768467</v>
      </c>
      <c r="M377" s="10">
        <v>288.32634518923152</v>
      </c>
      <c r="N377" s="10">
        <v>3.59</v>
      </c>
      <c r="O377" s="10">
        <v>143.6</v>
      </c>
      <c r="P377" s="10">
        <v>144.72634518923152</v>
      </c>
      <c r="Q377" s="5">
        <v>0.50195324708966904</v>
      </c>
      <c r="R377" s="5">
        <v>2.5999999999999999E-2</v>
      </c>
      <c r="S377" s="10">
        <v>7.4964849749200191</v>
      </c>
      <c r="T377" s="10">
        <v>0</v>
      </c>
      <c r="U377" s="10">
        <v>137.22986021431151</v>
      </c>
      <c r="V377" s="5">
        <v>0.47595324708966902</v>
      </c>
      <c r="W377" s="4" t="s">
        <v>491</v>
      </c>
      <c r="X377" s="4" t="s">
        <v>97</v>
      </c>
    </row>
    <row r="378" spans="1:24">
      <c r="A378" s="4" t="s">
        <v>866</v>
      </c>
      <c r="B378" s="8">
        <v>46041</v>
      </c>
      <c r="C378" s="4" t="s">
        <v>245</v>
      </c>
      <c r="D378" s="4" t="s">
        <v>216</v>
      </c>
      <c r="E378" s="4" t="s">
        <v>36</v>
      </c>
      <c r="F378" s="4" t="s">
        <v>239</v>
      </c>
      <c r="G378" s="4" t="s">
        <v>111</v>
      </c>
      <c r="H378" s="9">
        <v>9</v>
      </c>
      <c r="I378" s="10">
        <v>9.2200000000000006</v>
      </c>
      <c r="J378" s="10">
        <v>82.98</v>
      </c>
      <c r="K378" s="5">
        <v>0.14179464536873493</v>
      </c>
      <c r="L378" s="10">
        <v>11.766119672697625</v>
      </c>
      <c r="M378" s="10">
        <v>71.213880327302377</v>
      </c>
      <c r="N378" s="10">
        <v>4.66</v>
      </c>
      <c r="O378" s="10">
        <v>41.94</v>
      </c>
      <c r="P378" s="10">
        <v>29.273880327302379</v>
      </c>
      <c r="Q378" s="5">
        <v>0.41106986717699184</v>
      </c>
      <c r="R378" s="5">
        <v>1.7999999999999999E-2</v>
      </c>
      <c r="S378" s="10">
        <v>1.2818498458914427</v>
      </c>
      <c r="T378" s="10">
        <v>0</v>
      </c>
      <c r="U378" s="10">
        <v>27.992030481410936</v>
      </c>
      <c r="V378" s="5">
        <v>0.39306986717699183</v>
      </c>
      <c r="W378" s="4" t="s">
        <v>491</v>
      </c>
      <c r="X378" s="4" t="s">
        <v>97</v>
      </c>
    </row>
    <row r="379" spans="1:24">
      <c r="A379" s="4" t="s">
        <v>867</v>
      </c>
      <c r="B379" s="8">
        <v>46143</v>
      </c>
      <c r="C379" s="4" t="s">
        <v>367</v>
      </c>
      <c r="D379" s="4" t="s">
        <v>179</v>
      </c>
      <c r="E379" s="4" t="s">
        <v>45</v>
      </c>
      <c r="F379" s="4" t="s">
        <v>234</v>
      </c>
      <c r="G379" s="4" t="s">
        <v>111</v>
      </c>
      <c r="H379" s="9">
        <v>80</v>
      </c>
      <c r="I379" s="10">
        <v>18.22</v>
      </c>
      <c r="J379" s="10">
        <v>1457.6</v>
      </c>
      <c r="K379" s="5">
        <v>0.1689409862117037</v>
      </c>
      <c r="L379" s="10">
        <v>246.24838150217929</v>
      </c>
      <c r="M379" s="10">
        <v>1211.3516184978207</v>
      </c>
      <c r="N379" s="10">
        <v>8.99</v>
      </c>
      <c r="O379" s="10">
        <v>719.2</v>
      </c>
      <c r="P379" s="10">
        <v>492.15161849782066</v>
      </c>
      <c r="Q379" s="5">
        <v>0.40628304035134788</v>
      </c>
      <c r="R379" s="5">
        <v>1.4999999999999999E-2</v>
      </c>
      <c r="S379" s="10">
        <v>18.17027427746731</v>
      </c>
      <c r="T379" s="10">
        <v>0</v>
      </c>
      <c r="U379" s="10">
        <v>473.98134422035338</v>
      </c>
      <c r="V379" s="5">
        <v>0.39128304035134792</v>
      </c>
      <c r="W379" s="4" t="s">
        <v>491</v>
      </c>
      <c r="X379" s="4" t="s">
        <v>97</v>
      </c>
    </row>
    <row r="380" spans="1:24">
      <c r="A380" s="4" t="s">
        <v>868</v>
      </c>
      <c r="B380" s="8">
        <v>46124</v>
      </c>
      <c r="C380" s="4" t="s">
        <v>249</v>
      </c>
      <c r="D380" s="4" t="s">
        <v>185</v>
      </c>
      <c r="E380" s="4" t="s">
        <v>36</v>
      </c>
      <c r="F380" s="4" t="s">
        <v>234</v>
      </c>
      <c r="G380" s="4" t="s">
        <v>111</v>
      </c>
      <c r="H380" s="9">
        <v>27</v>
      </c>
      <c r="I380" s="10">
        <v>5.32</v>
      </c>
      <c r="J380" s="10">
        <v>143.64000000000001</v>
      </c>
      <c r="K380" s="5">
        <v>0.1053032556709295</v>
      </c>
      <c r="L380" s="10">
        <v>15.125759644572316</v>
      </c>
      <c r="M380" s="10">
        <v>128.51424035542769</v>
      </c>
      <c r="N380" s="10">
        <v>2.27</v>
      </c>
      <c r="O380" s="10">
        <v>61.29</v>
      </c>
      <c r="P380" s="10">
        <v>67.224240355427696</v>
      </c>
      <c r="Q380" s="5">
        <v>0.52308787080332719</v>
      </c>
      <c r="R380" s="5">
        <v>1.7999999999999999E-2</v>
      </c>
      <c r="S380" s="10">
        <v>2.3132563263976982</v>
      </c>
      <c r="T380" s="10">
        <v>0</v>
      </c>
      <c r="U380" s="10">
        <v>64.910984029030004</v>
      </c>
      <c r="V380" s="5">
        <v>0.50508787080332729</v>
      </c>
      <c r="W380" s="4" t="s">
        <v>491</v>
      </c>
      <c r="X380" s="4" t="s">
        <v>97</v>
      </c>
    </row>
    <row r="381" spans="1:24">
      <c r="A381" s="4" t="s">
        <v>869</v>
      </c>
      <c r="B381" s="8">
        <v>46239</v>
      </c>
      <c r="C381" s="4" t="s">
        <v>345</v>
      </c>
      <c r="D381" s="4" t="s">
        <v>151</v>
      </c>
      <c r="E381" s="4" t="s">
        <v>43</v>
      </c>
      <c r="F381" s="4" t="s">
        <v>273</v>
      </c>
      <c r="G381" s="4" t="s">
        <v>111</v>
      </c>
      <c r="H381" s="9">
        <v>73</v>
      </c>
      <c r="I381" s="10">
        <v>10.43</v>
      </c>
      <c r="J381" s="10">
        <v>761.39</v>
      </c>
      <c r="K381" s="5">
        <v>6.932944021612647E-2</v>
      </c>
      <c r="L381" s="10">
        <v>52.786742486156534</v>
      </c>
      <c r="M381" s="10">
        <v>708.60325751384346</v>
      </c>
      <c r="N381" s="10">
        <v>6.12</v>
      </c>
      <c r="O381" s="10">
        <v>446.76</v>
      </c>
      <c r="P381" s="10">
        <v>261.84325751384347</v>
      </c>
      <c r="Q381" s="5">
        <v>0.36952025655728521</v>
      </c>
      <c r="R381" s="5">
        <v>4.4999999999999998E-2</v>
      </c>
      <c r="S381" s="10">
        <v>31.887146588122956</v>
      </c>
      <c r="T381" s="10">
        <v>0</v>
      </c>
      <c r="U381" s="10">
        <v>229.95611092572051</v>
      </c>
      <c r="V381" s="5">
        <v>0.32452025655728517</v>
      </c>
      <c r="W381" s="4" t="s">
        <v>491</v>
      </c>
      <c r="X381" s="4" t="s">
        <v>97</v>
      </c>
    </row>
    <row r="382" spans="1:24">
      <c r="A382" s="4" t="s">
        <v>870</v>
      </c>
      <c r="B382" s="8">
        <v>45869</v>
      </c>
      <c r="C382" s="4" t="s">
        <v>355</v>
      </c>
      <c r="D382" s="4" t="s">
        <v>197</v>
      </c>
      <c r="E382" s="4" t="s">
        <v>43</v>
      </c>
      <c r="F382" s="4" t="s">
        <v>270</v>
      </c>
      <c r="G382" s="4" t="s">
        <v>257</v>
      </c>
      <c r="H382" s="9">
        <v>2</v>
      </c>
      <c r="I382" s="10">
        <v>15.44</v>
      </c>
      <c r="J382" s="10">
        <v>30.88</v>
      </c>
      <c r="K382" s="5">
        <v>5.6798707171385042E-2</v>
      </c>
      <c r="L382" s="10">
        <v>1.75394407745237</v>
      </c>
      <c r="M382" s="10">
        <v>29.126055922547629</v>
      </c>
      <c r="N382" s="10">
        <v>7.96</v>
      </c>
      <c r="O382" s="10">
        <v>15.92</v>
      </c>
      <c r="P382" s="10">
        <v>13.206055922547629</v>
      </c>
      <c r="Q382" s="5">
        <v>0.45341037446557603</v>
      </c>
      <c r="R382" s="5">
        <v>4.4999999999999998E-2</v>
      </c>
      <c r="S382" s="10">
        <v>1.3106725165146433</v>
      </c>
      <c r="T382" s="10">
        <v>0</v>
      </c>
      <c r="U382" s="10">
        <v>11.895383406032986</v>
      </c>
      <c r="V382" s="5">
        <v>0.40841037446557604</v>
      </c>
      <c r="W382" s="4" t="s">
        <v>491</v>
      </c>
      <c r="X382" s="4" t="s">
        <v>97</v>
      </c>
    </row>
    <row r="383" spans="1:24">
      <c r="A383" s="4" t="s">
        <v>871</v>
      </c>
      <c r="B383" s="8">
        <v>46001</v>
      </c>
      <c r="C383" s="4" t="s">
        <v>333</v>
      </c>
      <c r="D383" s="4" t="s">
        <v>116</v>
      </c>
      <c r="E383" s="4" t="s">
        <v>43</v>
      </c>
      <c r="F383" s="4" t="s">
        <v>273</v>
      </c>
      <c r="G383" s="4" t="s">
        <v>235</v>
      </c>
      <c r="H383" s="9">
        <v>76</v>
      </c>
      <c r="I383" s="10">
        <v>5.27</v>
      </c>
      <c r="J383" s="10">
        <v>400.52</v>
      </c>
      <c r="K383" s="5">
        <v>6.9026152292175708E-2</v>
      </c>
      <c r="L383" s="10">
        <v>27.646354516062214</v>
      </c>
      <c r="M383" s="10">
        <v>372.87364548393776</v>
      </c>
      <c r="N383" s="10">
        <v>2.71</v>
      </c>
      <c r="O383" s="10">
        <v>205.96</v>
      </c>
      <c r="P383" s="10">
        <v>166.91364548393776</v>
      </c>
      <c r="Q383" s="5">
        <v>0.44764130558840443</v>
      </c>
      <c r="R383" s="5">
        <v>4.4999999999999998E-2</v>
      </c>
      <c r="S383" s="10">
        <v>16.779314046777198</v>
      </c>
      <c r="T383" s="10">
        <v>0</v>
      </c>
      <c r="U383" s="10">
        <v>150.13433143716057</v>
      </c>
      <c r="V383" s="5">
        <v>0.40264130558840444</v>
      </c>
      <c r="W383" s="4" t="s">
        <v>491</v>
      </c>
      <c r="X383" s="4" t="s">
        <v>97</v>
      </c>
    </row>
    <row r="384" spans="1:24">
      <c r="A384" s="4" t="s">
        <v>872</v>
      </c>
      <c r="B384" s="8">
        <v>45681</v>
      </c>
      <c r="C384" s="4" t="s">
        <v>253</v>
      </c>
      <c r="D384" s="4" t="s">
        <v>183</v>
      </c>
      <c r="E384" s="4" t="s">
        <v>36</v>
      </c>
      <c r="F384" s="4" t="s">
        <v>242</v>
      </c>
      <c r="G384" s="4" t="s">
        <v>111</v>
      </c>
      <c r="H384" s="9">
        <v>5</v>
      </c>
      <c r="I384" s="10">
        <v>8.7200000000000006</v>
      </c>
      <c r="J384" s="10">
        <v>43.6</v>
      </c>
      <c r="K384" s="5">
        <v>0.15745613212530052</v>
      </c>
      <c r="L384" s="10">
        <v>6.8650873606631029</v>
      </c>
      <c r="M384" s="10">
        <v>36.734912639336898</v>
      </c>
      <c r="N384" s="10">
        <v>4.2300000000000004</v>
      </c>
      <c r="O384" s="10">
        <v>21.150000000000002</v>
      </c>
      <c r="P384" s="10">
        <v>15.584912639336896</v>
      </c>
      <c r="Q384" s="5">
        <v>0.42425342867558863</v>
      </c>
      <c r="R384" s="5">
        <v>1.7999999999999999E-2</v>
      </c>
      <c r="S384" s="10">
        <v>0.6612284275080641</v>
      </c>
      <c r="T384" s="10">
        <v>0</v>
      </c>
      <c r="U384" s="10">
        <v>14.923684211828832</v>
      </c>
      <c r="V384" s="5">
        <v>0.40625342867558861</v>
      </c>
      <c r="W384" s="4" t="s">
        <v>491</v>
      </c>
      <c r="X384" s="4" t="s">
        <v>97</v>
      </c>
    </row>
    <row r="385" spans="1:24">
      <c r="A385" s="4" t="s">
        <v>873</v>
      </c>
      <c r="B385" s="8">
        <v>46144</v>
      </c>
      <c r="C385" s="4" t="s">
        <v>361</v>
      </c>
      <c r="D385" s="4" t="s">
        <v>206</v>
      </c>
      <c r="E385" s="4" t="s">
        <v>45</v>
      </c>
      <c r="F385" s="4" t="s">
        <v>234</v>
      </c>
      <c r="G385" s="4" t="s">
        <v>235</v>
      </c>
      <c r="H385" s="9">
        <v>83</v>
      </c>
      <c r="I385" s="10">
        <v>4.8600000000000003</v>
      </c>
      <c r="J385" s="10">
        <v>403.38000000000005</v>
      </c>
      <c r="K385" s="5">
        <v>0.21111930305653262</v>
      </c>
      <c r="L385" s="10">
        <v>85.161304466944145</v>
      </c>
      <c r="M385" s="10">
        <v>318.21869553305589</v>
      </c>
      <c r="N385" s="10">
        <v>2.67</v>
      </c>
      <c r="O385" s="10">
        <v>221.60999999999999</v>
      </c>
      <c r="P385" s="10">
        <v>96.608695533055908</v>
      </c>
      <c r="Q385" s="5">
        <v>0.30359214241395943</v>
      </c>
      <c r="R385" s="5">
        <v>1.4999999999999999E-2</v>
      </c>
      <c r="S385" s="10">
        <v>4.773280432995838</v>
      </c>
      <c r="T385" s="10">
        <v>3.29</v>
      </c>
      <c r="U385" s="10">
        <v>88.545415100060069</v>
      </c>
      <c r="V385" s="5">
        <v>0.27825334068363106</v>
      </c>
      <c r="W385" s="4" t="s">
        <v>493</v>
      </c>
      <c r="X385" s="4" t="s">
        <v>97</v>
      </c>
    </row>
    <row r="386" spans="1:24">
      <c r="A386" s="4" t="s">
        <v>874</v>
      </c>
      <c r="B386" s="8">
        <v>45859</v>
      </c>
      <c r="C386" s="4" t="s">
        <v>293</v>
      </c>
      <c r="D386" s="4" t="s">
        <v>199</v>
      </c>
      <c r="E386" s="4" t="s">
        <v>39</v>
      </c>
      <c r="F386" s="4" t="s">
        <v>276</v>
      </c>
      <c r="G386" s="4" t="s">
        <v>257</v>
      </c>
      <c r="H386" s="9">
        <v>1</v>
      </c>
      <c r="I386" s="10">
        <v>24.09</v>
      </c>
      <c r="J386" s="10">
        <v>24.09</v>
      </c>
      <c r="K386" s="5">
        <v>6.7301850130357679E-2</v>
      </c>
      <c r="L386" s="10">
        <v>1.6213015696403166</v>
      </c>
      <c r="M386" s="10">
        <v>22.468698430359684</v>
      </c>
      <c r="N386" s="10">
        <v>12.14</v>
      </c>
      <c r="O386" s="10">
        <v>12.14</v>
      </c>
      <c r="P386" s="10">
        <v>10.328698430359683</v>
      </c>
      <c r="Q386" s="5">
        <v>0.45969277937361763</v>
      </c>
      <c r="R386" s="5">
        <v>2.1000000000000001E-2</v>
      </c>
      <c r="S386" s="10">
        <v>0.4718426670375534</v>
      </c>
      <c r="T386" s="10">
        <v>0</v>
      </c>
      <c r="U386" s="10">
        <v>9.8568557633221303</v>
      </c>
      <c r="V386" s="5">
        <v>0.43869277937361767</v>
      </c>
      <c r="W386" s="4" t="s">
        <v>491</v>
      </c>
      <c r="X386" s="4" t="s">
        <v>97</v>
      </c>
    </row>
    <row r="387" spans="1:24">
      <c r="A387" s="4" t="s">
        <v>875</v>
      </c>
      <c r="B387" s="8">
        <v>46141</v>
      </c>
      <c r="C387" s="4" t="s">
        <v>283</v>
      </c>
      <c r="D387" s="4" t="s">
        <v>179</v>
      </c>
      <c r="E387" s="4" t="s">
        <v>39</v>
      </c>
      <c r="F387" s="4" t="s">
        <v>270</v>
      </c>
      <c r="G387" s="4" t="s">
        <v>111</v>
      </c>
      <c r="H387" s="9">
        <v>16</v>
      </c>
      <c r="I387" s="10">
        <v>18.11</v>
      </c>
      <c r="J387" s="10">
        <v>289.76</v>
      </c>
      <c r="K387" s="5">
        <v>0.12812750523395039</v>
      </c>
      <c r="L387" s="10">
        <v>37.126225916589462</v>
      </c>
      <c r="M387" s="10">
        <v>252.63377408341051</v>
      </c>
      <c r="N387" s="10">
        <v>8.83</v>
      </c>
      <c r="O387" s="10">
        <v>141.28</v>
      </c>
      <c r="P387" s="10">
        <v>111.35377408341051</v>
      </c>
      <c r="Q387" s="5">
        <v>0.44077152584771001</v>
      </c>
      <c r="R387" s="5">
        <v>2.1000000000000001E-2</v>
      </c>
      <c r="S387" s="10">
        <v>5.305309255751621</v>
      </c>
      <c r="T387" s="10">
        <v>0</v>
      </c>
      <c r="U387" s="10">
        <v>106.04846482765889</v>
      </c>
      <c r="V387" s="5">
        <v>0.41977152584770999</v>
      </c>
      <c r="W387" s="4" t="s">
        <v>491</v>
      </c>
      <c r="X387" s="4" t="s">
        <v>97</v>
      </c>
    </row>
    <row r="388" spans="1:24">
      <c r="A388" s="4" t="s">
        <v>876</v>
      </c>
      <c r="B388" s="8">
        <v>46099</v>
      </c>
      <c r="C388" s="4" t="s">
        <v>339</v>
      </c>
      <c r="D388" s="4" t="s">
        <v>123</v>
      </c>
      <c r="E388" s="4" t="s">
        <v>43</v>
      </c>
      <c r="F388" s="4" t="s">
        <v>273</v>
      </c>
      <c r="G388" s="4" t="s">
        <v>111</v>
      </c>
      <c r="H388" s="9">
        <v>13</v>
      </c>
      <c r="I388" s="10">
        <v>4.95</v>
      </c>
      <c r="J388" s="10">
        <v>64.350000000000009</v>
      </c>
      <c r="K388" s="5">
        <v>3.7183534398895803E-2</v>
      </c>
      <c r="L388" s="10">
        <v>2.3927604385689452</v>
      </c>
      <c r="M388" s="10">
        <v>61.957239561431066</v>
      </c>
      <c r="N388" s="10">
        <v>2.44</v>
      </c>
      <c r="O388" s="10">
        <v>31.72</v>
      </c>
      <c r="P388" s="10">
        <v>30.237239561431068</v>
      </c>
      <c r="Q388" s="5">
        <v>0.48803400176424289</v>
      </c>
      <c r="R388" s="5">
        <v>4.4999999999999998E-2</v>
      </c>
      <c r="S388" s="10">
        <v>2.7880757802643981</v>
      </c>
      <c r="T388" s="10">
        <v>0</v>
      </c>
      <c r="U388" s="10">
        <v>27.449163781166668</v>
      </c>
      <c r="V388" s="5">
        <v>0.44303400176424285</v>
      </c>
      <c r="W388" s="4" t="s">
        <v>491</v>
      </c>
      <c r="X388" s="4" t="s">
        <v>97</v>
      </c>
    </row>
    <row r="389" spans="1:24">
      <c r="A389" s="4" t="s">
        <v>877</v>
      </c>
      <c r="B389" s="8">
        <v>45872</v>
      </c>
      <c r="C389" s="4" t="s">
        <v>403</v>
      </c>
      <c r="D389" s="4" t="s">
        <v>151</v>
      </c>
      <c r="E389" s="4" t="s">
        <v>47</v>
      </c>
      <c r="F389" s="4" t="s">
        <v>270</v>
      </c>
      <c r="G389" s="4" t="s">
        <v>111</v>
      </c>
      <c r="H389" s="9">
        <v>43</v>
      </c>
      <c r="I389" s="10">
        <v>10.07</v>
      </c>
      <c r="J389" s="10">
        <v>433.01</v>
      </c>
      <c r="K389" s="5">
        <v>0.12406255031228365</v>
      </c>
      <c r="L389" s="10">
        <v>53.720324910721942</v>
      </c>
      <c r="M389" s="10">
        <v>379.28967508927803</v>
      </c>
      <c r="N389" s="10">
        <v>5.82</v>
      </c>
      <c r="O389" s="10">
        <v>250.26000000000002</v>
      </c>
      <c r="P389" s="10">
        <v>129.02967508927802</v>
      </c>
      <c r="Q389" s="5">
        <v>0.34018768124628418</v>
      </c>
      <c r="R389" s="5">
        <v>2.3E-2</v>
      </c>
      <c r="S389" s="10">
        <v>8.7236625270533938</v>
      </c>
      <c r="T389" s="10">
        <v>0</v>
      </c>
      <c r="U389" s="10">
        <v>120.30601256222462</v>
      </c>
      <c r="V389" s="5">
        <v>0.31718768124628421</v>
      </c>
      <c r="W389" s="4" t="s">
        <v>491</v>
      </c>
      <c r="X389" s="4" t="s">
        <v>97</v>
      </c>
    </row>
    <row r="390" spans="1:24">
      <c r="A390" s="4" t="s">
        <v>878</v>
      </c>
      <c r="B390" s="8">
        <v>45975</v>
      </c>
      <c r="C390" s="4" t="s">
        <v>281</v>
      </c>
      <c r="D390" s="4" t="s">
        <v>193</v>
      </c>
      <c r="E390" s="4" t="s">
        <v>39</v>
      </c>
      <c r="F390" s="4" t="s">
        <v>276</v>
      </c>
      <c r="G390" s="4" t="s">
        <v>111</v>
      </c>
      <c r="H390" s="9">
        <v>41</v>
      </c>
      <c r="I390" s="10">
        <v>8.9600000000000009</v>
      </c>
      <c r="J390" s="10">
        <v>367.36</v>
      </c>
      <c r="K390" s="5">
        <v>9.7696380914688921E-2</v>
      </c>
      <c r="L390" s="10">
        <v>35.889742492820126</v>
      </c>
      <c r="M390" s="10">
        <v>331.47025750717989</v>
      </c>
      <c r="N390" s="10">
        <v>4.1900000000000004</v>
      </c>
      <c r="O390" s="10">
        <v>171.79000000000002</v>
      </c>
      <c r="P390" s="10">
        <v>159.68025750717987</v>
      </c>
      <c r="Q390" s="5">
        <v>0.4817332894602801</v>
      </c>
      <c r="R390" s="5">
        <v>2.1000000000000001E-2</v>
      </c>
      <c r="S390" s="10">
        <v>6.9608754076507786</v>
      </c>
      <c r="T390" s="10">
        <v>0</v>
      </c>
      <c r="U390" s="10">
        <v>152.7193820995291</v>
      </c>
      <c r="V390" s="5">
        <v>0.46073328946028008</v>
      </c>
      <c r="W390" s="4" t="s">
        <v>491</v>
      </c>
      <c r="X390" s="4" t="s">
        <v>97</v>
      </c>
    </row>
    <row r="391" spans="1:24">
      <c r="A391" s="4" t="s">
        <v>879</v>
      </c>
      <c r="B391" s="8">
        <v>46067</v>
      </c>
      <c r="C391" s="4" t="s">
        <v>301</v>
      </c>
      <c r="D391" s="4" t="s">
        <v>179</v>
      </c>
      <c r="E391" s="4" t="s">
        <v>41</v>
      </c>
      <c r="F391" s="4" t="s">
        <v>234</v>
      </c>
      <c r="G391" s="4" t="s">
        <v>235</v>
      </c>
      <c r="H391" s="9">
        <v>14</v>
      </c>
      <c r="I391" s="10">
        <v>17.96</v>
      </c>
      <c r="J391" s="10">
        <v>251.44</v>
      </c>
      <c r="K391" s="5">
        <v>0.16813169393718649</v>
      </c>
      <c r="L391" s="10">
        <v>42.275033123566175</v>
      </c>
      <c r="M391" s="10">
        <v>209.16496687643382</v>
      </c>
      <c r="N391" s="10">
        <v>8.94</v>
      </c>
      <c r="O391" s="10">
        <v>125.16</v>
      </c>
      <c r="P391" s="10">
        <v>84.004966876433826</v>
      </c>
      <c r="Q391" s="5">
        <v>0.4016206352857386</v>
      </c>
      <c r="R391" s="5">
        <v>2.5999999999999999E-2</v>
      </c>
      <c r="S391" s="10">
        <v>5.4382891387872787</v>
      </c>
      <c r="T391" s="10">
        <v>0</v>
      </c>
      <c r="U391" s="10">
        <v>78.566677737646543</v>
      </c>
      <c r="V391" s="5">
        <v>0.37562063528573858</v>
      </c>
      <c r="W391" s="4" t="s">
        <v>491</v>
      </c>
      <c r="X391" s="4" t="s">
        <v>97</v>
      </c>
    </row>
    <row r="392" spans="1:24">
      <c r="A392" s="4" t="s">
        <v>880</v>
      </c>
      <c r="B392" s="8">
        <v>46229</v>
      </c>
      <c r="C392" s="4" t="s">
        <v>339</v>
      </c>
      <c r="D392" s="4" t="s">
        <v>135</v>
      </c>
      <c r="E392" s="4" t="s">
        <v>43</v>
      </c>
      <c r="F392" s="4" t="s">
        <v>273</v>
      </c>
      <c r="G392" s="4" t="s">
        <v>111</v>
      </c>
      <c r="H392" s="9">
        <v>66</v>
      </c>
      <c r="I392" s="10">
        <v>10.37</v>
      </c>
      <c r="J392" s="10">
        <v>684.42</v>
      </c>
      <c r="K392" s="5">
        <v>4.1991833090950482E-2</v>
      </c>
      <c r="L392" s="10">
        <v>28.740050404108327</v>
      </c>
      <c r="M392" s="10">
        <v>655.67994959589169</v>
      </c>
      <c r="N392" s="10">
        <v>4.75</v>
      </c>
      <c r="O392" s="10">
        <v>313.5</v>
      </c>
      <c r="P392" s="10">
        <v>342.17994959589169</v>
      </c>
      <c r="Q392" s="5">
        <v>0.5218703878420925</v>
      </c>
      <c r="R392" s="5">
        <v>4.4999999999999998E-2</v>
      </c>
      <c r="S392" s="10">
        <v>29.505597731815126</v>
      </c>
      <c r="T392" s="10">
        <v>0</v>
      </c>
      <c r="U392" s="10">
        <v>312.67435186407658</v>
      </c>
      <c r="V392" s="5">
        <v>0.47687038784209257</v>
      </c>
      <c r="W392" s="4" t="s">
        <v>491</v>
      </c>
      <c r="X392" s="4" t="s">
        <v>97</v>
      </c>
    </row>
    <row r="393" spans="1:24">
      <c r="A393" s="4" t="s">
        <v>881</v>
      </c>
      <c r="B393" s="8">
        <v>45969</v>
      </c>
      <c r="C393" s="4" t="s">
        <v>379</v>
      </c>
      <c r="D393" s="4" t="s">
        <v>185</v>
      </c>
      <c r="E393" s="4" t="s">
        <v>45</v>
      </c>
      <c r="F393" s="4" t="s">
        <v>234</v>
      </c>
      <c r="G393" s="4" t="s">
        <v>257</v>
      </c>
      <c r="H393" s="9">
        <v>7</v>
      </c>
      <c r="I393" s="10">
        <v>5.19</v>
      </c>
      <c r="J393" s="10">
        <v>36.330000000000005</v>
      </c>
      <c r="K393" s="5">
        <v>0.14948320468954118</v>
      </c>
      <c r="L393" s="10">
        <v>5.4307248263710317</v>
      </c>
      <c r="M393" s="10">
        <v>30.899275173628972</v>
      </c>
      <c r="N393" s="10">
        <v>2.21</v>
      </c>
      <c r="O393" s="10">
        <v>15.469999999999999</v>
      </c>
      <c r="P393" s="10">
        <v>15.429275173628973</v>
      </c>
      <c r="Q393" s="5">
        <v>0.4993410067688937</v>
      </c>
      <c r="R393" s="5">
        <v>1.4999999999999999E-2</v>
      </c>
      <c r="S393" s="10">
        <v>0.46348912760443456</v>
      </c>
      <c r="T393" s="10">
        <v>0</v>
      </c>
      <c r="U393" s="10">
        <v>14.965786046024538</v>
      </c>
      <c r="V393" s="5">
        <v>0.48434100676889369</v>
      </c>
      <c r="W393" s="4" t="s">
        <v>491</v>
      </c>
      <c r="X393" s="4" t="s">
        <v>97</v>
      </c>
    </row>
    <row r="394" spans="1:24">
      <c r="A394" s="4" t="s">
        <v>882</v>
      </c>
      <c r="B394" s="8">
        <v>45878</v>
      </c>
      <c r="C394" s="4" t="s">
        <v>361</v>
      </c>
      <c r="D394" s="4" t="s">
        <v>162</v>
      </c>
      <c r="E394" s="4" t="s">
        <v>45</v>
      </c>
      <c r="F394" s="4" t="s">
        <v>234</v>
      </c>
      <c r="G394" s="4" t="s">
        <v>235</v>
      </c>
      <c r="H394" s="9">
        <v>58</v>
      </c>
      <c r="I394" s="10">
        <v>7.05</v>
      </c>
      <c r="J394" s="10">
        <v>408.9</v>
      </c>
      <c r="K394" s="5">
        <v>0.21326686874034398</v>
      </c>
      <c r="L394" s="10">
        <v>87.204822627926646</v>
      </c>
      <c r="M394" s="10">
        <v>321.69517737207332</v>
      </c>
      <c r="N394" s="10">
        <v>3.51</v>
      </c>
      <c r="O394" s="10">
        <v>203.57999999999998</v>
      </c>
      <c r="P394" s="10">
        <v>118.11517737207333</v>
      </c>
      <c r="Q394" s="5">
        <v>0.36716489919729528</v>
      </c>
      <c r="R394" s="5">
        <v>1.4999999999999999E-2</v>
      </c>
      <c r="S394" s="10">
        <v>4.8254276605810995</v>
      </c>
      <c r="T394" s="10">
        <v>0</v>
      </c>
      <c r="U394" s="10">
        <v>113.28974971149223</v>
      </c>
      <c r="V394" s="5">
        <v>0.35216489919729532</v>
      </c>
      <c r="W394" s="4" t="s">
        <v>491</v>
      </c>
      <c r="X394" s="4" t="s">
        <v>97</v>
      </c>
    </row>
    <row r="395" spans="1:24">
      <c r="A395" s="4" t="s">
        <v>883</v>
      </c>
      <c r="B395" s="8">
        <v>45906</v>
      </c>
      <c r="C395" s="4" t="s">
        <v>401</v>
      </c>
      <c r="D395" s="4" t="s">
        <v>199</v>
      </c>
      <c r="E395" s="4" t="s">
        <v>47</v>
      </c>
      <c r="F395" s="4" t="s">
        <v>276</v>
      </c>
      <c r="G395" s="4" t="s">
        <v>111</v>
      </c>
      <c r="H395" s="9">
        <v>7</v>
      </c>
      <c r="I395" s="10">
        <v>24.58</v>
      </c>
      <c r="J395" s="10">
        <v>172.06</v>
      </c>
      <c r="K395" s="5">
        <v>8.2669270169821327E-2</v>
      </c>
      <c r="L395" s="10">
        <v>14.224074625419458</v>
      </c>
      <c r="M395" s="10">
        <v>157.83592537458054</v>
      </c>
      <c r="N395" s="10">
        <v>11.87</v>
      </c>
      <c r="O395" s="10">
        <v>83.089999999999989</v>
      </c>
      <c r="P395" s="10">
        <v>74.745925374580551</v>
      </c>
      <c r="Q395" s="5">
        <v>0.47356725154423163</v>
      </c>
      <c r="R395" s="5">
        <v>2.3E-2</v>
      </c>
      <c r="S395" s="10">
        <v>3.6302262836153525</v>
      </c>
      <c r="T395" s="10">
        <v>0</v>
      </c>
      <c r="U395" s="10">
        <v>71.115699090965194</v>
      </c>
      <c r="V395" s="5">
        <v>0.45056725154423155</v>
      </c>
      <c r="W395" s="4" t="s">
        <v>491</v>
      </c>
      <c r="X395" s="4" t="s">
        <v>97</v>
      </c>
    </row>
    <row r="396" spans="1:24">
      <c r="A396" s="4" t="s">
        <v>884</v>
      </c>
      <c r="B396" s="8">
        <v>46286</v>
      </c>
      <c r="C396" s="4" t="s">
        <v>321</v>
      </c>
      <c r="D396" s="4" t="s">
        <v>164</v>
      </c>
      <c r="E396" s="4" t="s">
        <v>41</v>
      </c>
      <c r="F396" s="4" t="s">
        <v>239</v>
      </c>
      <c r="G396" s="4" t="s">
        <v>257</v>
      </c>
      <c r="H396" s="9">
        <v>23</v>
      </c>
      <c r="I396" s="10">
        <v>6.31</v>
      </c>
      <c r="J396" s="10">
        <v>145.13</v>
      </c>
      <c r="K396" s="5">
        <v>0.13236382407707281</v>
      </c>
      <c r="L396" s="10">
        <v>19.209961788305577</v>
      </c>
      <c r="M396" s="10">
        <v>125.92003821169442</v>
      </c>
      <c r="N396" s="10">
        <v>2.99</v>
      </c>
      <c r="O396" s="10">
        <v>68.77000000000001</v>
      </c>
      <c r="P396" s="10">
        <v>57.150038211694408</v>
      </c>
      <c r="Q396" s="5">
        <v>0.4538597591243963</v>
      </c>
      <c r="R396" s="5">
        <v>2.5999999999999999E-2</v>
      </c>
      <c r="S396" s="10">
        <v>3.2739209935040545</v>
      </c>
      <c r="T396" s="10">
        <v>1.31</v>
      </c>
      <c r="U396" s="10">
        <v>52.56611721819035</v>
      </c>
      <c r="V396" s="5">
        <v>0.417456331531739</v>
      </c>
      <c r="W396" s="4" t="s">
        <v>493</v>
      </c>
      <c r="X396" s="4" t="s">
        <v>97</v>
      </c>
    </row>
    <row r="397" spans="1:24">
      <c r="A397" s="4" t="s">
        <v>885</v>
      </c>
      <c r="B397" s="8">
        <v>45783</v>
      </c>
      <c r="C397" s="4" t="s">
        <v>401</v>
      </c>
      <c r="D397" s="4" t="s">
        <v>106</v>
      </c>
      <c r="E397" s="4" t="s">
        <v>47</v>
      </c>
      <c r="F397" s="4" t="s">
        <v>276</v>
      </c>
      <c r="G397" s="4" t="s">
        <v>111</v>
      </c>
      <c r="H397" s="9">
        <v>39</v>
      </c>
      <c r="I397" s="10">
        <v>10.61</v>
      </c>
      <c r="J397" s="10">
        <v>413.78999999999996</v>
      </c>
      <c r="K397" s="5">
        <v>0.11651532109414928</v>
      </c>
      <c r="L397" s="10">
        <v>48.212874715548026</v>
      </c>
      <c r="M397" s="10">
        <v>365.57712528445194</v>
      </c>
      <c r="N397" s="10">
        <v>5.65</v>
      </c>
      <c r="O397" s="10">
        <v>220.35000000000002</v>
      </c>
      <c r="P397" s="10">
        <v>145.22712528445192</v>
      </c>
      <c r="Q397" s="5">
        <v>0.39725441019169933</v>
      </c>
      <c r="R397" s="5">
        <v>2.3E-2</v>
      </c>
      <c r="S397" s="10">
        <v>8.4082738815423941</v>
      </c>
      <c r="T397" s="10">
        <v>6.57</v>
      </c>
      <c r="U397" s="10">
        <v>130.24885140290954</v>
      </c>
      <c r="V397" s="5">
        <v>0.35628282623417479</v>
      </c>
      <c r="W397" s="4" t="s">
        <v>493</v>
      </c>
      <c r="X397" s="4" t="s">
        <v>97</v>
      </c>
    </row>
    <row r="398" spans="1:24">
      <c r="A398" s="4" t="s">
        <v>886</v>
      </c>
      <c r="B398" s="8">
        <v>45777</v>
      </c>
      <c r="C398" s="4" t="s">
        <v>303</v>
      </c>
      <c r="D398" s="4" t="s">
        <v>154</v>
      </c>
      <c r="E398" s="4" t="s">
        <v>41</v>
      </c>
      <c r="F398" s="4" t="s">
        <v>239</v>
      </c>
      <c r="G398" s="4" t="s">
        <v>235</v>
      </c>
      <c r="H398" s="9">
        <v>72</v>
      </c>
      <c r="I398" s="10">
        <v>15.25</v>
      </c>
      <c r="J398" s="10">
        <v>1098</v>
      </c>
      <c r="K398" s="5">
        <v>0.16858046846158561</v>
      </c>
      <c r="L398" s="10">
        <v>185.10135437082101</v>
      </c>
      <c r="M398" s="10">
        <v>912.89864562917899</v>
      </c>
      <c r="N398" s="10">
        <v>8.6300000000000008</v>
      </c>
      <c r="O398" s="10">
        <v>621.36</v>
      </c>
      <c r="P398" s="10">
        <v>291.53864562917897</v>
      </c>
      <c r="Q398" s="5">
        <v>0.31935488898468856</v>
      </c>
      <c r="R398" s="5">
        <v>2.5999999999999999E-2</v>
      </c>
      <c r="S398" s="10">
        <v>23.735364786358652</v>
      </c>
      <c r="T398" s="10">
        <v>20.41</v>
      </c>
      <c r="U398" s="10">
        <v>247.3932808428203</v>
      </c>
      <c r="V398" s="5">
        <v>0.27099753299810664</v>
      </c>
      <c r="W398" s="4" t="s">
        <v>493</v>
      </c>
      <c r="X398" s="4" t="s">
        <v>97</v>
      </c>
    </row>
    <row r="399" spans="1:24">
      <c r="A399" s="4" t="s">
        <v>887</v>
      </c>
      <c r="B399" s="8">
        <v>45913</v>
      </c>
      <c r="C399" s="4" t="s">
        <v>266</v>
      </c>
      <c r="D399" s="4" t="s">
        <v>204</v>
      </c>
      <c r="E399" s="4" t="s">
        <v>36</v>
      </c>
      <c r="F399" s="4" t="s">
        <v>242</v>
      </c>
      <c r="G399" s="4" t="s">
        <v>257</v>
      </c>
      <c r="H399" s="9">
        <v>4</v>
      </c>
      <c r="I399" s="10">
        <v>14.49</v>
      </c>
      <c r="J399" s="10">
        <v>57.96</v>
      </c>
      <c r="K399" s="5">
        <v>0.14404216997495647</v>
      </c>
      <c r="L399" s="10">
        <v>8.3486841717484772</v>
      </c>
      <c r="M399" s="10">
        <v>49.61131582825152</v>
      </c>
      <c r="N399" s="10">
        <v>9.1</v>
      </c>
      <c r="O399" s="10">
        <v>36.4</v>
      </c>
      <c r="P399" s="10">
        <v>13.211315828251522</v>
      </c>
      <c r="Q399" s="5">
        <v>0.2662964206389431</v>
      </c>
      <c r="R399" s="5">
        <v>1.7999999999999999E-2</v>
      </c>
      <c r="S399" s="10">
        <v>0.89300368490852733</v>
      </c>
      <c r="T399" s="10">
        <v>0.82</v>
      </c>
      <c r="U399" s="10">
        <v>11.498312143342995</v>
      </c>
      <c r="V399" s="5">
        <v>0.23176793341157861</v>
      </c>
      <c r="W399" s="4" t="s">
        <v>493</v>
      </c>
      <c r="X399" s="4" t="s">
        <v>97</v>
      </c>
    </row>
    <row r="400" spans="1:24">
      <c r="A400" s="4" t="s">
        <v>888</v>
      </c>
      <c r="B400" s="8">
        <v>45855</v>
      </c>
      <c r="C400" s="4" t="s">
        <v>361</v>
      </c>
      <c r="D400" s="4" t="s">
        <v>179</v>
      </c>
      <c r="E400" s="4" t="s">
        <v>45</v>
      </c>
      <c r="F400" s="4" t="s">
        <v>234</v>
      </c>
      <c r="G400" s="4" t="s">
        <v>235</v>
      </c>
      <c r="H400" s="9">
        <v>109</v>
      </c>
      <c r="I400" s="10">
        <v>17.39</v>
      </c>
      <c r="J400" s="10">
        <v>1895.51</v>
      </c>
      <c r="K400" s="5">
        <v>0.23227198568989069</v>
      </c>
      <c r="L400" s="10">
        <v>440.27387159504468</v>
      </c>
      <c r="M400" s="10">
        <v>1455.2361284049553</v>
      </c>
      <c r="N400" s="10">
        <v>8.64</v>
      </c>
      <c r="O400" s="10">
        <v>941.7600000000001</v>
      </c>
      <c r="P400" s="10">
        <v>513.47612840495515</v>
      </c>
      <c r="Q400" s="5">
        <v>0.35284729287731631</v>
      </c>
      <c r="R400" s="5">
        <v>1.4999999999999999E-2</v>
      </c>
      <c r="S400" s="10">
        <v>21.82854192607433</v>
      </c>
      <c r="T400" s="10">
        <v>0</v>
      </c>
      <c r="U400" s="10">
        <v>491.64758647888084</v>
      </c>
      <c r="V400" s="5">
        <v>0.33784729287731635</v>
      </c>
      <c r="W400" s="4" t="s">
        <v>491</v>
      </c>
      <c r="X400" s="4" t="s">
        <v>97</v>
      </c>
    </row>
    <row r="401" spans="1:24">
      <c r="A401" s="4" t="s">
        <v>889</v>
      </c>
      <c r="B401" s="8">
        <v>46126</v>
      </c>
      <c r="C401" s="4" t="s">
        <v>305</v>
      </c>
      <c r="D401" s="4" t="s">
        <v>154</v>
      </c>
      <c r="E401" s="4" t="s">
        <v>41</v>
      </c>
      <c r="F401" s="4" t="s">
        <v>242</v>
      </c>
      <c r="G401" s="4" t="s">
        <v>235</v>
      </c>
      <c r="H401" s="9">
        <v>29</v>
      </c>
      <c r="I401" s="10">
        <v>15.95</v>
      </c>
      <c r="J401" s="10">
        <v>462.54999999999995</v>
      </c>
      <c r="K401" s="5">
        <v>0.15683135983945865</v>
      </c>
      <c r="L401" s="10">
        <v>72.542345493741593</v>
      </c>
      <c r="M401" s="10">
        <v>390.00765450625835</v>
      </c>
      <c r="N401" s="10">
        <v>8.76</v>
      </c>
      <c r="O401" s="10">
        <v>254.04</v>
      </c>
      <c r="P401" s="10">
        <v>135.96765450625836</v>
      </c>
      <c r="Q401" s="5">
        <v>0.34862816905065774</v>
      </c>
      <c r="R401" s="5">
        <v>2.5999999999999999E-2</v>
      </c>
      <c r="S401" s="10">
        <v>10.140199017162717</v>
      </c>
      <c r="T401" s="10">
        <v>0</v>
      </c>
      <c r="U401" s="10">
        <v>125.82745548909564</v>
      </c>
      <c r="V401" s="5">
        <v>0.32262816905065778</v>
      </c>
      <c r="W401" s="4" t="s">
        <v>491</v>
      </c>
      <c r="X401" s="4" t="s">
        <v>97</v>
      </c>
    </row>
    <row r="402" spans="1:24">
      <c r="A402" s="4" t="s">
        <v>890</v>
      </c>
      <c r="B402" s="8">
        <v>45876</v>
      </c>
      <c r="C402" s="4" t="s">
        <v>299</v>
      </c>
      <c r="D402" s="4" t="s">
        <v>154</v>
      </c>
      <c r="E402" s="4" t="s">
        <v>39</v>
      </c>
      <c r="F402" s="4" t="s">
        <v>276</v>
      </c>
      <c r="G402" s="4" t="s">
        <v>257</v>
      </c>
      <c r="H402" s="9">
        <v>27</v>
      </c>
      <c r="I402" s="10">
        <v>15.5</v>
      </c>
      <c r="J402" s="10">
        <v>418.5</v>
      </c>
      <c r="K402" s="5">
        <v>6.8360793553719282E-2</v>
      </c>
      <c r="L402" s="10">
        <v>28.608992102231518</v>
      </c>
      <c r="M402" s="10">
        <v>389.89100789776847</v>
      </c>
      <c r="N402" s="10">
        <v>8.4</v>
      </c>
      <c r="O402" s="10">
        <v>226.8</v>
      </c>
      <c r="P402" s="10">
        <v>163.09100789776846</v>
      </c>
      <c r="Q402" s="5">
        <v>0.41829897226183738</v>
      </c>
      <c r="R402" s="5">
        <v>2.1000000000000001E-2</v>
      </c>
      <c r="S402" s="10">
        <v>8.1877111658531376</v>
      </c>
      <c r="T402" s="10">
        <v>0</v>
      </c>
      <c r="U402" s="10">
        <v>154.90329673191533</v>
      </c>
      <c r="V402" s="5">
        <v>0.39729897226183736</v>
      </c>
      <c r="W402" s="4" t="s">
        <v>491</v>
      </c>
      <c r="X402" s="4" t="s">
        <v>97</v>
      </c>
    </row>
    <row r="403" spans="1:24">
      <c r="A403" s="4" t="s">
        <v>891</v>
      </c>
      <c r="B403" s="8">
        <v>46084</v>
      </c>
      <c r="C403" s="4" t="s">
        <v>271</v>
      </c>
      <c r="D403" s="4" t="s">
        <v>154</v>
      </c>
      <c r="E403" s="4" t="s">
        <v>39</v>
      </c>
      <c r="F403" s="4" t="s">
        <v>273</v>
      </c>
      <c r="G403" s="4" t="s">
        <v>235</v>
      </c>
      <c r="H403" s="9">
        <v>88</v>
      </c>
      <c r="I403" s="10">
        <v>16.22</v>
      </c>
      <c r="J403" s="10">
        <v>1427.36</v>
      </c>
      <c r="K403" s="5">
        <v>0.13535680172923836</v>
      </c>
      <c r="L403" s="10">
        <v>193.20288451624566</v>
      </c>
      <c r="M403" s="10">
        <v>1234.1571154837543</v>
      </c>
      <c r="N403" s="10">
        <v>8.9600000000000009</v>
      </c>
      <c r="O403" s="10">
        <v>788.48</v>
      </c>
      <c r="P403" s="10">
        <v>445.67711548375428</v>
      </c>
      <c r="Q403" s="5">
        <v>0.36111862087272545</v>
      </c>
      <c r="R403" s="5">
        <v>2.1000000000000001E-2</v>
      </c>
      <c r="S403" s="10">
        <v>25.917299425158841</v>
      </c>
      <c r="T403" s="10">
        <v>0</v>
      </c>
      <c r="U403" s="10">
        <v>419.75981605859545</v>
      </c>
      <c r="V403" s="5">
        <v>0.34011862087272543</v>
      </c>
      <c r="W403" s="4" t="s">
        <v>491</v>
      </c>
      <c r="X403" s="4" t="s">
        <v>97</v>
      </c>
    </row>
    <row r="404" spans="1:24">
      <c r="A404" s="4" t="s">
        <v>892</v>
      </c>
      <c r="B404" s="8">
        <v>46097</v>
      </c>
      <c r="C404" s="4" t="s">
        <v>405</v>
      </c>
      <c r="D404" s="4" t="s">
        <v>204</v>
      </c>
      <c r="E404" s="4" t="s">
        <v>47</v>
      </c>
      <c r="F404" s="4" t="s">
        <v>273</v>
      </c>
      <c r="G404" s="4" t="s">
        <v>111</v>
      </c>
      <c r="H404" s="9">
        <v>69</v>
      </c>
      <c r="I404" s="10">
        <v>15.27</v>
      </c>
      <c r="J404" s="10">
        <v>1053.6299999999999</v>
      </c>
      <c r="K404" s="5">
        <v>8.4785413064966994E-2</v>
      </c>
      <c r="L404" s="10">
        <v>89.332454767641167</v>
      </c>
      <c r="M404" s="10">
        <v>964.29754523235874</v>
      </c>
      <c r="N404" s="10">
        <v>9.48</v>
      </c>
      <c r="O404" s="10">
        <v>654.12</v>
      </c>
      <c r="P404" s="10">
        <v>310.17754523235874</v>
      </c>
      <c r="Q404" s="5">
        <v>0.32166165595456103</v>
      </c>
      <c r="R404" s="5">
        <v>2.3E-2</v>
      </c>
      <c r="S404" s="10">
        <v>22.17884354034425</v>
      </c>
      <c r="T404" s="10">
        <v>0</v>
      </c>
      <c r="U404" s="10">
        <v>287.99870169201449</v>
      </c>
      <c r="V404" s="5">
        <v>0.29866165595456107</v>
      </c>
      <c r="W404" s="4" t="s">
        <v>491</v>
      </c>
      <c r="X404" s="4" t="s">
        <v>97</v>
      </c>
    </row>
    <row r="405" spans="1:24">
      <c r="A405" s="4" t="s">
        <v>893</v>
      </c>
      <c r="B405" s="8">
        <v>45713</v>
      </c>
      <c r="C405" s="4" t="s">
        <v>301</v>
      </c>
      <c r="D405" s="4" t="s">
        <v>204</v>
      </c>
      <c r="E405" s="4" t="s">
        <v>41</v>
      </c>
      <c r="F405" s="4" t="s">
        <v>234</v>
      </c>
      <c r="G405" s="4" t="s">
        <v>235</v>
      </c>
      <c r="H405" s="9">
        <v>106</v>
      </c>
      <c r="I405" s="10">
        <v>14.73</v>
      </c>
      <c r="J405" s="10">
        <v>1561.38</v>
      </c>
      <c r="K405" s="5">
        <v>0.2155329452208806</v>
      </c>
      <c r="L405" s="10">
        <v>336.52883000897856</v>
      </c>
      <c r="M405" s="10">
        <v>1224.8511699910216</v>
      </c>
      <c r="N405" s="10">
        <v>9.06</v>
      </c>
      <c r="O405" s="10">
        <v>960.36</v>
      </c>
      <c r="P405" s="10">
        <v>264.49116999102159</v>
      </c>
      <c r="Q405" s="5">
        <v>0.21593739424926242</v>
      </c>
      <c r="R405" s="5">
        <v>2.5999999999999999E-2</v>
      </c>
      <c r="S405" s="10">
        <v>31.84613041976656</v>
      </c>
      <c r="T405" s="10">
        <v>32.299999999999997</v>
      </c>
      <c r="U405" s="10">
        <v>200.34503957125503</v>
      </c>
      <c r="V405" s="5">
        <v>0.16356684344982386</v>
      </c>
      <c r="W405" s="4" t="s">
        <v>493</v>
      </c>
      <c r="X405" s="4" t="s">
        <v>97</v>
      </c>
    </row>
    <row r="406" spans="1:24">
      <c r="A406" s="4" t="s">
        <v>894</v>
      </c>
      <c r="B406" s="8">
        <v>45904</v>
      </c>
      <c r="C406" s="4" t="s">
        <v>232</v>
      </c>
      <c r="D406" s="4" t="s">
        <v>201</v>
      </c>
      <c r="E406" s="4" t="s">
        <v>36</v>
      </c>
      <c r="F406" s="4" t="s">
        <v>234</v>
      </c>
      <c r="G406" s="4" t="s">
        <v>235</v>
      </c>
      <c r="H406" s="9">
        <v>82</v>
      </c>
      <c r="I406" s="10">
        <v>9.48</v>
      </c>
      <c r="J406" s="10">
        <v>777.36</v>
      </c>
      <c r="K406" s="5">
        <v>0.13542969984198891</v>
      </c>
      <c r="L406" s="10">
        <v>105.2776314691685</v>
      </c>
      <c r="M406" s="10">
        <v>672.08236853083156</v>
      </c>
      <c r="N406" s="10">
        <v>5.52</v>
      </c>
      <c r="O406" s="10">
        <v>452.64</v>
      </c>
      <c r="P406" s="10">
        <v>219.44236853083157</v>
      </c>
      <c r="Q406" s="5">
        <v>0.32651112245442682</v>
      </c>
      <c r="R406" s="5">
        <v>1.7999999999999999E-2</v>
      </c>
      <c r="S406" s="10">
        <v>12.097482633554968</v>
      </c>
      <c r="T406" s="10">
        <v>0</v>
      </c>
      <c r="U406" s="10">
        <v>207.34488589727661</v>
      </c>
      <c r="V406" s="5">
        <v>0.30851112245442686</v>
      </c>
      <c r="W406" s="4" t="s">
        <v>491</v>
      </c>
      <c r="X406" s="4" t="s">
        <v>97</v>
      </c>
    </row>
    <row r="407" spans="1:24">
      <c r="A407" s="4" t="s">
        <v>895</v>
      </c>
      <c r="B407" s="8">
        <v>45877</v>
      </c>
      <c r="C407" s="4" t="s">
        <v>363</v>
      </c>
      <c r="D407" s="4" t="s">
        <v>204</v>
      </c>
      <c r="E407" s="4" t="s">
        <v>45</v>
      </c>
      <c r="F407" s="4" t="s">
        <v>239</v>
      </c>
      <c r="G407" s="4" t="s">
        <v>235</v>
      </c>
      <c r="H407" s="9">
        <v>101</v>
      </c>
      <c r="I407" s="10">
        <v>14.58</v>
      </c>
      <c r="J407" s="10">
        <v>1472.58</v>
      </c>
      <c r="K407" s="5">
        <v>0.17349544942253295</v>
      </c>
      <c r="L407" s="10">
        <v>255.48592891063356</v>
      </c>
      <c r="M407" s="10">
        <v>1217.0940710893665</v>
      </c>
      <c r="N407" s="10">
        <v>9.27</v>
      </c>
      <c r="O407" s="10">
        <v>936.27</v>
      </c>
      <c r="P407" s="10">
        <v>280.8240710893665</v>
      </c>
      <c r="Q407" s="5">
        <v>0.23073325042000528</v>
      </c>
      <c r="R407" s="5">
        <v>1.4999999999999999E-2</v>
      </c>
      <c r="S407" s="10">
        <v>18.256411066340497</v>
      </c>
      <c r="T407" s="10">
        <v>0</v>
      </c>
      <c r="U407" s="10">
        <v>262.56766002302601</v>
      </c>
      <c r="V407" s="5">
        <v>0.21573325042000527</v>
      </c>
      <c r="W407" s="4" t="s">
        <v>491</v>
      </c>
      <c r="X407" s="4" t="s">
        <v>97</v>
      </c>
    </row>
    <row r="408" spans="1:24">
      <c r="A408" s="4" t="s">
        <v>896</v>
      </c>
      <c r="B408" s="8">
        <v>46153</v>
      </c>
      <c r="C408" s="4" t="s">
        <v>313</v>
      </c>
      <c r="D408" s="4" t="s">
        <v>138</v>
      </c>
      <c r="E408" s="4" t="s">
        <v>41</v>
      </c>
      <c r="F408" s="4" t="s">
        <v>234</v>
      </c>
      <c r="G408" s="4" t="s">
        <v>111</v>
      </c>
      <c r="H408" s="9">
        <v>3</v>
      </c>
      <c r="I408" s="10">
        <v>8.48</v>
      </c>
      <c r="J408" s="10">
        <v>25.44</v>
      </c>
      <c r="K408" s="5">
        <v>0.15397910495240752</v>
      </c>
      <c r="L408" s="10">
        <v>3.9172284299892475</v>
      </c>
      <c r="M408" s="10">
        <v>21.522771570010754</v>
      </c>
      <c r="N408" s="10">
        <v>4.2699999999999996</v>
      </c>
      <c r="O408" s="10">
        <v>12.809999999999999</v>
      </c>
      <c r="P408" s="10">
        <v>8.7127715700107551</v>
      </c>
      <c r="Q408" s="5">
        <v>0.40481643089828145</v>
      </c>
      <c r="R408" s="5">
        <v>2.5999999999999999E-2</v>
      </c>
      <c r="S408" s="10">
        <v>0.55959206082027957</v>
      </c>
      <c r="T408" s="10">
        <v>0.47</v>
      </c>
      <c r="U408" s="10">
        <v>7.6831795091904764</v>
      </c>
      <c r="V408" s="5">
        <v>0.35697909463928013</v>
      </c>
      <c r="W408" s="4" t="s">
        <v>493</v>
      </c>
      <c r="X408" s="4" t="s">
        <v>97</v>
      </c>
    </row>
    <row r="409" spans="1:24">
      <c r="A409" s="4" t="s">
        <v>897</v>
      </c>
      <c r="B409" s="8">
        <v>46195</v>
      </c>
      <c r="C409" s="4" t="s">
        <v>268</v>
      </c>
      <c r="D409" s="4" t="s">
        <v>210</v>
      </c>
      <c r="E409" s="4" t="s">
        <v>39</v>
      </c>
      <c r="F409" s="4" t="s">
        <v>270</v>
      </c>
      <c r="G409" s="4" t="s">
        <v>235</v>
      </c>
      <c r="H409" s="9">
        <v>21</v>
      </c>
      <c r="I409" s="10">
        <v>4.41</v>
      </c>
      <c r="J409" s="10">
        <v>92.61</v>
      </c>
      <c r="K409" s="5">
        <v>9.9756020721831651E-2</v>
      </c>
      <c r="L409" s="10">
        <v>9.2384050790488299</v>
      </c>
      <c r="M409" s="10">
        <v>83.371594920951168</v>
      </c>
      <c r="N409" s="10">
        <v>2.4300000000000002</v>
      </c>
      <c r="O409" s="10">
        <v>51.03</v>
      </c>
      <c r="P409" s="10">
        <v>32.341594920951167</v>
      </c>
      <c r="Q409" s="5">
        <v>0.38792102935797101</v>
      </c>
      <c r="R409" s="5">
        <v>2.1000000000000001E-2</v>
      </c>
      <c r="S409" s="10">
        <v>1.7508034933399745</v>
      </c>
      <c r="T409" s="10">
        <v>0</v>
      </c>
      <c r="U409" s="10">
        <v>30.590791427611194</v>
      </c>
      <c r="V409" s="5">
        <v>0.36692102935797105</v>
      </c>
      <c r="W409" s="4" t="s">
        <v>491</v>
      </c>
      <c r="X409" s="4" t="s">
        <v>97</v>
      </c>
    </row>
    <row r="410" spans="1:24">
      <c r="A410" s="4" t="s">
        <v>898</v>
      </c>
      <c r="B410" s="8">
        <v>46106</v>
      </c>
      <c r="C410" s="4" t="s">
        <v>419</v>
      </c>
      <c r="D410" s="4" t="s">
        <v>151</v>
      </c>
      <c r="E410" s="4" t="s">
        <v>47</v>
      </c>
      <c r="F410" s="4" t="s">
        <v>276</v>
      </c>
      <c r="G410" s="4" t="s">
        <v>257</v>
      </c>
      <c r="H410" s="9">
        <v>36</v>
      </c>
      <c r="I410" s="10">
        <v>10.31</v>
      </c>
      <c r="J410" s="10">
        <v>371.16</v>
      </c>
      <c r="K410" s="5">
        <v>0.10059457972939187</v>
      </c>
      <c r="L410" s="10">
        <v>37.336684212361092</v>
      </c>
      <c r="M410" s="10">
        <v>333.82331578763893</v>
      </c>
      <c r="N410" s="10">
        <v>6.01</v>
      </c>
      <c r="O410" s="10">
        <v>216.35999999999999</v>
      </c>
      <c r="P410" s="10">
        <v>117.46331578763895</v>
      </c>
      <c r="Q410" s="5">
        <v>0.35187271299636547</v>
      </c>
      <c r="R410" s="5">
        <v>2.3E-2</v>
      </c>
      <c r="S410" s="10">
        <v>7.6779362631156953</v>
      </c>
      <c r="T410" s="10">
        <v>0</v>
      </c>
      <c r="U410" s="10">
        <v>109.78537952452325</v>
      </c>
      <c r="V410" s="5">
        <v>0.32887271299636545</v>
      </c>
      <c r="W410" s="4" t="s">
        <v>491</v>
      </c>
      <c r="X410" s="4" t="s">
        <v>97</v>
      </c>
    </row>
    <row r="411" spans="1:24">
      <c r="A411" s="4" t="s">
        <v>899</v>
      </c>
      <c r="B411" s="8">
        <v>46258</v>
      </c>
      <c r="C411" s="4" t="s">
        <v>379</v>
      </c>
      <c r="D411" s="4" t="s">
        <v>116</v>
      </c>
      <c r="E411" s="4" t="s">
        <v>45</v>
      </c>
      <c r="F411" s="4" t="s">
        <v>234</v>
      </c>
      <c r="G411" s="4" t="s">
        <v>257</v>
      </c>
      <c r="H411" s="9">
        <v>11</v>
      </c>
      <c r="I411" s="10">
        <v>5.31</v>
      </c>
      <c r="J411" s="10">
        <v>58.41</v>
      </c>
      <c r="K411" s="5">
        <v>0.19890889813715013</v>
      </c>
      <c r="L411" s="10">
        <v>11.618268740190938</v>
      </c>
      <c r="M411" s="10">
        <v>46.791731259809055</v>
      </c>
      <c r="N411" s="10">
        <v>2.86</v>
      </c>
      <c r="O411" s="10">
        <v>31.459999999999997</v>
      </c>
      <c r="P411" s="10">
        <v>15.331731259809057</v>
      </c>
      <c r="Q411" s="5">
        <v>0.3276589868983536</v>
      </c>
      <c r="R411" s="5">
        <v>1.4999999999999999E-2</v>
      </c>
      <c r="S411" s="10">
        <v>0.70187596889713577</v>
      </c>
      <c r="T411" s="10">
        <v>0</v>
      </c>
      <c r="U411" s="10">
        <v>14.629855290911921</v>
      </c>
      <c r="V411" s="5">
        <v>0.31265898689835359</v>
      </c>
      <c r="W411" s="4" t="s">
        <v>491</v>
      </c>
      <c r="X411" s="4" t="s">
        <v>97</v>
      </c>
    </row>
    <row r="412" spans="1:24">
      <c r="A412" s="4" t="s">
        <v>900</v>
      </c>
      <c r="B412" s="8">
        <v>45663</v>
      </c>
      <c r="C412" s="4" t="s">
        <v>295</v>
      </c>
      <c r="D412" s="4" t="s">
        <v>193</v>
      </c>
      <c r="E412" s="4" t="s">
        <v>39</v>
      </c>
      <c r="F412" s="4" t="s">
        <v>270</v>
      </c>
      <c r="G412" s="4" t="s">
        <v>257</v>
      </c>
      <c r="H412" s="9">
        <v>14</v>
      </c>
      <c r="I412" s="10">
        <v>8.9700000000000006</v>
      </c>
      <c r="J412" s="10">
        <v>125.58000000000001</v>
      </c>
      <c r="K412" s="5">
        <v>0.10474999387675429</v>
      </c>
      <c r="L412" s="10">
        <v>13.154504231042806</v>
      </c>
      <c r="M412" s="10">
        <v>112.42549576895721</v>
      </c>
      <c r="N412" s="10">
        <v>4.1900000000000004</v>
      </c>
      <c r="O412" s="10">
        <v>58.660000000000004</v>
      </c>
      <c r="P412" s="10">
        <v>53.765495768957202</v>
      </c>
      <c r="Q412" s="5">
        <v>0.47823223194362702</v>
      </c>
      <c r="R412" s="5">
        <v>2.1000000000000001E-2</v>
      </c>
      <c r="S412" s="10">
        <v>2.3609354111481013</v>
      </c>
      <c r="T412" s="10">
        <v>1.08</v>
      </c>
      <c r="U412" s="10">
        <v>50.324560357809105</v>
      </c>
      <c r="V412" s="5">
        <v>0.4476258700360089</v>
      </c>
      <c r="W412" s="4" t="s">
        <v>493</v>
      </c>
      <c r="X412" s="4" t="s">
        <v>97</v>
      </c>
    </row>
    <row r="413" spans="1:24">
      <c r="A413" s="4" t="s">
        <v>901</v>
      </c>
      <c r="B413" s="8">
        <v>45829</v>
      </c>
      <c r="C413" s="4" t="s">
        <v>237</v>
      </c>
      <c r="D413" s="4" t="s">
        <v>106</v>
      </c>
      <c r="E413" s="4" t="s">
        <v>36</v>
      </c>
      <c r="F413" s="4" t="s">
        <v>239</v>
      </c>
      <c r="G413" s="4" t="s">
        <v>235</v>
      </c>
      <c r="H413" s="9">
        <v>48</v>
      </c>
      <c r="I413" s="10">
        <v>10.59</v>
      </c>
      <c r="J413" s="10">
        <v>508.32</v>
      </c>
      <c r="K413" s="5">
        <v>0.14075039483296214</v>
      </c>
      <c r="L413" s="10">
        <v>71.546240701491314</v>
      </c>
      <c r="M413" s="10">
        <v>436.77375929850871</v>
      </c>
      <c r="N413" s="10">
        <v>5.52</v>
      </c>
      <c r="O413" s="10">
        <v>264.95999999999998</v>
      </c>
      <c r="P413" s="10">
        <v>171.81375929850873</v>
      </c>
      <c r="Q413" s="5">
        <v>0.39337015019962385</v>
      </c>
      <c r="R413" s="5">
        <v>1.7999999999999999E-2</v>
      </c>
      <c r="S413" s="10">
        <v>7.8619276673731564</v>
      </c>
      <c r="T413" s="10">
        <v>0</v>
      </c>
      <c r="U413" s="10">
        <v>163.95183163113558</v>
      </c>
      <c r="V413" s="5">
        <v>0.37537015019962389</v>
      </c>
      <c r="W413" s="4" t="s">
        <v>491</v>
      </c>
      <c r="X413" s="4" t="s">
        <v>97</v>
      </c>
    </row>
    <row r="414" spans="1:24">
      <c r="A414" s="4" t="s">
        <v>902</v>
      </c>
      <c r="B414" s="8">
        <v>45968</v>
      </c>
      <c r="C414" s="4" t="s">
        <v>279</v>
      </c>
      <c r="D414" s="4" t="s">
        <v>156</v>
      </c>
      <c r="E414" s="4" t="s">
        <v>39</v>
      </c>
      <c r="F414" s="4" t="s">
        <v>273</v>
      </c>
      <c r="G414" s="4" t="s">
        <v>111</v>
      </c>
      <c r="H414" s="9">
        <v>7</v>
      </c>
      <c r="I414" s="10">
        <v>4.87</v>
      </c>
      <c r="J414" s="10">
        <v>34.090000000000003</v>
      </c>
      <c r="K414" s="5">
        <v>0.12037640468530579</v>
      </c>
      <c r="L414" s="10">
        <v>4.103631635722075</v>
      </c>
      <c r="M414" s="10">
        <v>29.986368364277929</v>
      </c>
      <c r="N414" s="10">
        <v>2.76</v>
      </c>
      <c r="O414" s="10">
        <v>19.32</v>
      </c>
      <c r="P414" s="10">
        <v>10.666368364277929</v>
      </c>
      <c r="Q414" s="5">
        <v>0.35570724119378616</v>
      </c>
      <c r="R414" s="5">
        <v>2.1000000000000001E-2</v>
      </c>
      <c r="S414" s="10">
        <v>0.62971373564983657</v>
      </c>
      <c r="T414" s="10">
        <v>0</v>
      </c>
      <c r="U414" s="10">
        <v>10.036654628628092</v>
      </c>
      <c r="V414" s="5">
        <v>0.3347072411937862</v>
      </c>
      <c r="W414" s="4" t="s">
        <v>491</v>
      </c>
      <c r="X414" s="4" t="s">
        <v>97</v>
      </c>
    </row>
    <row r="415" spans="1:24">
      <c r="A415" s="4" t="s">
        <v>903</v>
      </c>
      <c r="B415" s="8">
        <v>45770</v>
      </c>
      <c r="C415" s="4" t="s">
        <v>281</v>
      </c>
      <c r="D415" s="4" t="s">
        <v>191</v>
      </c>
      <c r="E415" s="4" t="s">
        <v>39</v>
      </c>
      <c r="F415" s="4" t="s">
        <v>276</v>
      </c>
      <c r="G415" s="4" t="s">
        <v>111</v>
      </c>
      <c r="H415" s="9">
        <v>14</v>
      </c>
      <c r="I415" s="10">
        <v>10.73</v>
      </c>
      <c r="J415" s="10">
        <v>150.22</v>
      </c>
      <c r="K415" s="5">
        <v>0.13356163279997568</v>
      </c>
      <c r="L415" s="10">
        <v>20.063628479212348</v>
      </c>
      <c r="M415" s="10">
        <v>130.15637152078764</v>
      </c>
      <c r="N415" s="10">
        <v>4.47</v>
      </c>
      <c r="O415" s="10">
        <v>62.58</v>
      </c>
      <c r="P415" s="10">
        <v>67.576371520787646</v>
      </c>
      <c r="Q415" s="5">
        <v>0.51919372621719739</v>
      </c>
      <c r="R415" s="5">
        <v>2.1000000000000001E-2</v>
      </c>
      <c r="S415" s="10">
        <v>2.7332838019365409</v>
      </c>
      <c r="T415" s="10">
        <v>0</v>
      </c>
      <c r="U415" s="10">
        <v>64.843087718851109</v>
      </c>
      <c r="V415" s="5">
        <v>0.49819372621719743</v>
      </c>
      <c r="W415" s="4" t="s">
        <v>491</v>
      </c>
      <c r="X415" s="4" t="s">
        <v>97</v>
      </c>
    </row>
    <row r="416" spans="1:24">
      <c r="A416" s="4" t="s">
        <v>904</v>
      </c>
      <c r="B416" s="8">
        <v>45751</v>
      </c>
      <c r="C416" s="4" t="s">
        <v>281</v>
      </c>
      <c r="D416" s="4" t="s">
        <v>191</v>
      </c>
      <c r="E416" s="4" t="s">
        <v>39</v>
      </c>
      <c r="F416" s="4" t="s">
        <v>276</v>
      </c>
      <c r="G416" s="4" t="s">
        <v>111</v>
      </c>
      <c r="H416" s="9">
        <v>11</v>
      </c>
      <c r="I416" s="10">
        <v>10.8</v>
      </c>
      <c r="J416" s="10">
        <v>118.80000000000001</v>
      </c>
      <c r="K416" s="5">
        <v>0.1355990242362789</v>
      </c>
      <c r="L416" s="10">
        <v>16.109164079269934</v>
      </c>
      <c r="M416" s="10">
        <v>102.69083592073008</v>
      </c>
      <c r="N416" s="10">
        <v>4.49</v>
      </c>
      <c r="O416" s="10">
        <v>49.39</v>
      </c>
      <c r="P416" s="10">
        <v>53.30083592073008</v>
      </c>
      <c r="Q416" s="5">
        <v>0.51904179611386625</v>
      </c>
      <c r="R416" s="5">
        <v>2.1000000000000001E-2</v>
      </c>
      <c r="S416" s="10">
        <v>2.1565075543353318</v>
      </c>
      <c r="T416" s="10">
        <v>0</v>
      </c>
      <c r="U416" s="10">
        <v>51.144328366394745</v>
      </c>
      <c r="V416" s="5">
        <v>0.49804179611386629</v>
      </c>
      <c r="W416" s="4" t="s">
        <v>491</v>
      </c>
      <c r="X416" s="4" t="s">
        <v>97</v>
      </c>
    </row>
    <row r="417" spans="1:24">
      <c r="A417" s="4" t="s">
        <v>905</v>
      </c>
      <c r="B417" s="8">
        <v>45785</v>
      </c>
      <c r="C417" s="4" t="s">
        <v>363</v>
      </c>
      <c r="D417" s="4" t="s">
        <v>160</v>
      </c>
      <c r="E417" s="4" t="s">
        <v>45</v>
      </c>
      <c r="F417" s="4" t="s">
        <v>239</v>
      </c>
      <c r="G417" s="4" t="s">
        <v>235</v>
      </c>
      <c r="H417" s="9">
        <v>16</v>
      </c>
      <c r="I417" s="10">
        <v>4.58</v>
      </c>
      <c r="J417" s="10">
        <v>73.28</v>
      </c>
      <c r="K417" s="5">
        <v>0.22163771065774598</v>
      </c>
      <c r="L417" s="10">
        <v>16.241611436999627</v>
      </c>
      <c r="M417" s="10">
        <v>57.038388563000375</v>
      </c>
      <c r="N417" s="10">
        <v>2.1800000000000002</v>
      </c>
      <c r="O417" s="10">
        <v>34.880000000000003</v>
      </c>
      <c r="P417" s="10">
        <v>22.158388563000372</v>
      </c>
      <c r="Q417" s="5">
        <v>0.38848202274378524</v>
      </c>
      <c r="R417" s="5">
        <v>1.4999999999999999E-2</v>
      </c>
      <c r="S417" s="10">
        <v>0.85557582844500557</v>
      </c>
      <c r="T417" s="10">
        <v>0</v>
      </c>
      <c r="U417" s="10">
        <v>21.302812734555367</v>
      </c>
      <c r="V417" s="5">
        <v>0.37348202274378528</v>
      </c>
      <c r="W417" s="4" t="s">
        <v>491</v>
      </c>
      <c r="X417" s="4" t="s">
        <v>97</v>
      </c>
    </row>
    <row r="418" spans="1:24">
      <c r="A418" s="4" t="s">
        <v>906</v>
      </c>
      <c r="B418" s="8">
        <v>45681</v>
      </c>
      <c r="C418" s="4" t="s">
        <v>371</v>
      </c>
      <c r="D418" s="4" t="s">
        <v>164</v>
      </c>
      <c r="E418" s="4" t="s">
        <v>45</v>
      </c>
      <c r="F418" s="4" t="s">
        <v>242</v>
      </c>
      <c r="G418" s="4" t="s">
        <v>111</v>
      </c>
      <c r="H418" s="9">
        <v>6</v>
      </c>
      <c r="I418" s="10">
        <v>6.13</v>
      </c>
      <c r="J418" s="10">
        <v>36.78</v>
      </c>
      <c r="K418" s="5">
        <v>0.18231606497646902</v>
      </c>
      <c r="L418" s="10">
        <v>6.7055848698345306</v>
      </c>
      <c r="M418" s="10">
        <v>30.07441513016547</v>
      </c>
      <c r="N418" s="10">
        <v>2.9</v>
      </c>
      <c r="O418" s="10">
        <v>17.399999999999999</v>
      </c>
      <c r="P418" s="10">
        <v>12.674415130165471</v>
      </c>
      <c r="Q418" s="5">
        <v>0.42143513266373323</v>
      </c>
      <c r="R418" s="5">
        <v>1.4999999999999999E-2</v>
      </c>
      <c r="S418" s="10">
        <v>0.45111622695248205</v>
      </c>
      <c r="T418" s="10">
        <v>0</v>
      </c>
      <c r="U418" s="10">
        <v>12.223298903212989</v>
      </c>
      <c r="V418" s="5">
        <v>0.40643513266373321</v>
      </c>
      <c r="W418" s="4" t="s">
        <v>491</v>
      </c>
      <c r="X418" s="4" t="s">
        <v>97</v>
      </c>
    </row>
    <row r="419" spans="1:24">
      <c r="A419" s="4" t="s">
        <v>907</v>
      </c>
      <c r="B419" s="8">
        <v>46079</v>
      </c>
      <c r="C419" s="4" t="s">
        <v>393</v>
      </c>
      <c r="D419" s="4" t="s">
        <v>208</v>
      </c>
      <c r="E419" s="4" t="s">
        <v>47</v>
      </c>
      <c r="F419" s="4" t="s">
        <v>273</v>
      </c>
      <c r="G419" s="4" t="s">
        <v>235</v>
      </c>
      <c r="H419" s="9">
        <v>122</v>
      </c>
      <c r="I419" s="10">
        <v>7.5</v>
      </c>
      <c r="J419" s="10">
        <v>915</v>
      </c>
      <c r="K419" s="5">
        <v>0.16332381831324841</v>
      </c>
      <c r="L419" s="10">
        <v>149.44129375662229</v>
      </c>
      <c r="M419" s="10">
        <v>765.55870624337774</v>
      </c>
      <c r="N419" s="10">
        <v>4.37</v>
      </c>
      <c r="O419" s="10">
        <v>533.14</v>
      </c>
      <c r="P419" s="10">
        <v>232.41870624337776</v>
      </c>
      <c r="Q419" s="5">
        <v>0.30359357727621455</v>
      </c>
      <c r="R419" s="5">
        <v>2.3E-2</v>
      </c>
      <c r="S419" s="10">
        <v>17.607850243597689</v>
      </c>
      <c r="T419" s="10">
        <v>17.63</v>
      </c>
      <c r="U419" s="10">
        <v>197.18085599978008</v>
      </c>
      <c r="V419" s="5">
        <v>0.25756464447691169</v>
      </c>
      <c r="W419" s="4" t="s">
        <v>493</v>
      </c>
      <c r="X419" s="4" t="s">
        <v>97</v>
      </c>
    </row>
    <row r="420" spans="1:24">
      <c r="A420" s="4" t="s">
        <v>908</v>
      </c>
      <c r="B420" s="8">
        <v>46166</v>
      </c>
      <c r="C420" s="4" t="s">
        <v>401</v>
      </c>
      <c r="D420" s="4" t="s">
        <v>135</v>
      </c>
      <c r="E420" s="4" t="s">
        <v>47</v>
      </c>
      <c r="F420" s="4" t="s">
        <v>276</v>
      </c>
      <c r="G420" s="4" t="s">
        <v>111</v>
      </c>
      <c r="H420" s="9">
        <v>34</v>
      </c>
      <c r="I420" s="10">
        <v>10.15</v>
      </c>
      <c r="J420" s="10">
        <v>345.1</v>
      </c>
      <c r="K420" s="5">
        <v>0.12472400666300312</v>
      </c>
      <c r="L420" s="10">
        <v>43.042254699402378</v>
      </c>
      <c r="M420" s="10">
        <v>302.05774530059762</v>
      </c>
      <c r="N420" s="10">
        <v>4.83</v>
      </c>
      <c r="O420" s="10">
        <v>164.22</v>
      </c>
      <c r="P420" s="10">
        <v>137.83774530059762</v>
      </c>
      <c r="Q420" s="5">
        <v>0.45632912065680081</v>
      </c>
      <c r="R420" s="5">
        <v>2.3E-2</v>
      </c>
      <c r="S420" s="10">
        <v>6.9473281419137454</v>
      </c>
      <c r="T420" s="10">
        <v>0</v>
      </c>
      <c r="U420" s="10">
        <v>130.89041715868387</v>
      </c>
      <c r="V420" s="5">
        <v>0.43332912065680079</v>
      </c>
      <c r="W420" s="4" t="s">
        <v>491</v>
      </c>
      <c r="X420" s="4" t="s">
        <v>97</v>
      </c>
    </row>
    <row r="421" spans="1:24">
      <c r="A421" s="4" t="s">
        <v>909</v>
      </c>
      <c r="B421" s="8">
        <v>46095</v>
      </c>
      <c r="C421" s="4" t="s">
        <v>375</v>
      </c>
      <c r="D421" s="4" t="s">
        <v>151</v>
      </c>
      <c r="E421" s="4" t="s">
        <v>45</v>
      </c>
      <c r="F421" s="4" t="s">
        <v>239</v>
      </c>
      <c r="G421" s="4" t="s">
        <v>111</v>
      </c>
      <c r="H421" s="9">
        <v>78</v>
      </c>
      <c r="I421" s="10">
        <v>10.35</v>
      </c>
      <c r="J421" s="10">
        <v>807.3</v>
      </c>
      <c r="K421" s="5">
        <v>0.1607920669308695</v>
      </c>
      <c r="L421" s="10">
        <v>129.80743563329094</v>
      </c>
      <c r="M421" s="10">
        <v>677.49256436670908</v>
      </c>
      <c r="N421" s="10">
        <v>6.08</v>
      </c>
      <c r="O421" s="10">
        <v>474.24</v>
      </c>
      <c r="P421" s="10">
        <v>203.25256436670907</v>
      </c>
      <c r="Q421" s="5">
        <v>0.30000707765213752</v>
      </c>
      <c r="R421" s="5">
        <v>1.4999999999999999E-2</v>
      </c>
      <c r="S421" s="10">
        <v>10.162388465500635</v>
      </c>
      <c r="T421" s="10">
        <v>0</v>
      </c>
      <c r="U421" s="10">
        <v>193.09017590120843</v>
      </c>
      <c r="V421" s="5">
        <v>0.28500707765213751</v>
      </c>
      <c r="W421" s="4" t="s">
        <v>491</v>
      </c>
      <c r="X421" s="4" t="s">
        <v>97</v>
      </c>
    </row>
    <row r="422" spans="1:24">
      <c r="A422" s="4" t="s">
        <v>910</v>
      </c>
      <c r="B422" s="8">
        <v>46099</v>
      </c>
      <c r="C422" s="4" t="s">
        <v>385</v>
      </c>
      <c r="D422" s="4" t="s">
        <v>222</v>
      </c>
      <c r="E422" s="4" t="s">
        <v>45</v>
      </c>
      <c r="F422" s="4" t="s">
        <v>234</v>
      </c>
      <c r="G422" s="4" t="s">
        <v>257</v>
      </c>
      <c r="H422" s="9">
        <v>6</v>
      </c>
      <c r="I422" s="10">
        <v>13.48</v>
      </c>
      <c r="J422" s="10">
        <v>80.88</v>
      </c>
      <c r="K422" s="5">
        <v>0.20788007216340135</v>
      </c>
      <c r="L422" s="10">
        <v>16.8133402365759</v>
      </c>
      <c r="M422" s="10">
        <v>64.066659763424099</v>
      </c>
      <c r="N422" s="10">
        <v>8.2899999999999991</v>
      </c>
      <c r="O422" s="10">
        <v>49.739999999999995</v>
      </c>
      <c r="P422" s="10">
        <v>14.326659763424104</v>
      </c>
      <c r="Q422" s="5">
        <v>0.2236211442320776</v>
      </c>
      <c r="R422" s="5">
        <v>1.4999999999999999E-2</v>
      </c>
      <c r="S422" s="10">
        <v>0.96099989645136141</v>
      </c>
      <c r="T422" s="10">
        <v>1.45</v>
      </c>
      <c r="U422" s="10">
        <v>11.915659866972742</v>
      </c>
      <c r="V422" s="5">
        <v>0.1859884674957791</v>
      </c>
      <c r="W422" s="4" t="s">
        <v>493</v>
      </c>
      <c r="X422" s="4" t="s">
        <v>97</v>
      </c>
    </row>
    <row r="423" spans="1:24">
      <c r="A423" s="4" t="s">
        <v>911</v>
      </c>
      <c r="B423" s="8">
        <v>45761</v>
      </c>
      <c r="C423" s="4" t="s">
        <v>303</v>
      </c>
      <c r="D423" s="4" t="s">
        <v>164</v>
      </c>
      <c r="E423" s="4" t="s">
        <v>41</v>
      </c>
      <c r="F423" s="4" t="s">
        <v>239</v>
      </c>
      <c r="G423" s="4" t="s">
        <v>235</v>
      </c>
      <c r="H423" s="9">
        <v>16</v>
      </c>
      <c r="I423" s="10">
        <v>6.08</v>
      </c>
      <c r="J423" s="10">
        <v>97.28</v>
      </c>
      <c r="K423" s="5">
        <v>0.1923614371950588</v>
      </c>
      <c r="L423" s="10">
        <v>18.712920610335321</v>
      </c>
      <c r="M423" s="10">
        <v>78.567079389664684</v>
      </c>
      <c r="N423" s="10">
        <v>2.87</v>
      </c>
      <c r="O423" s="10">
        <v>45.92</v>
      </c>
      <c r="P423" s="10">
        <v>32.647079389664682</v>
      </c>
      <c r="Q423" s="5">
        <v>0.41553128413679241</v>
      </c>
      <c r="R423" s="5">
        <v>2.5999999999999999E-2</v>
      </c>
      <c r="S423" s="10">
        <v>2.0427440641312815</v>
      </c>
      <c r="T423" s="10">
        <v>0</v>
      </c>
      <c r="U423" s="10">
        <v>30.604335325533402</v>
      </c>
      <c r="V423" s="5">
        <v>0.38953128413679244</v>
      </c>
      <c r="W423" s="4" t="s">
        <v>491</v>
      </c>
      <c r="X423" s="4" t="s">
        <v>97</v>
      </c>
    </row>
    <row r="424" spans="1:24">
      <c r="A424" s="4" t="s">
        <v>912</v>
      </c>
      <c r="B424" s="8">
        <v>46039</v>
      </c>
      <c r="C424" s="4" t="s">
        <v>371</v>
      </c>
      <c r="D424" s="4" t="s">
        <v>113</v>
      </c>
      <c r="E424" s="4" t="s">
        <v>45</v>
      </c>
      <c r="F424" s="4" t="s">
        <v>242</v>
      </c>
      <c r="G424" s="4" t="s">
        <v>111</v>
      </c>
      <c r="H424" s="9">
        <v>17</v>
      </c>
      <c r="I424" s="10">
        <v>16.87</v>
      </c>
      <c r="J424" s="10">
        <v>286.79000000000002</v>
      </c>
      <c r="K424" s="5">
        <v>0.14641705095678315</v>
      </c>
      <c r="L424" s="10">
        <v>41.990946043895839</v>
      </c>
      <c r="M424" s="10">
        <v>244.79905395610419</v>
      </c>
      <c r="N424" s="10">
        <v>8.98</v>
      </c>
      <c r="O424" s="10">
        <v>152.66</v>
      </c>
      <c r="P424" s="10">
        <v>92.139053956104192</v>
      </c>
      <c r="Q424" s="5">
        <v>0.37638647889801885</v>
      </c>
      <c r="R424" s="5">
        <v>1.4999999999999999E-2</v>
      </c>
      <c r="S424" s="10">
        <v>3.6719858093415625</v>
      </c>
      <c r="T424" s="10">
        <v>0</v>
      </c>
      <c r="U424" s="10">
        <v>88.467068146762628</v>
      </c>
      <c r="V424" s="5">
        <v>0.36138647889801889</v>
      </c>
      <c r="W424" s="4" t="s">
        <v>491</v>
      </c>
      <c r="X424" s="4" t="s">
        <v>97</v>
      </c>
    </row>
    <row r="425" spans="1:24">
      <c r="A425" s="4" t="s">
        <v>913</v>
      </c>
      <c r="B425" s="8">
        <v>45662</v>
      </c>
      <c r="C425" s="4" t="s">
        <v>371</v>
      </c>
      <c r="D425" s="4" t="s">
        <v>216</v>
      </c>
      <c r="E425" s="4" t="s">
        <v>45</v>
      </c>
      <c r="F425" s="4" t="s">
        <v>242</v>
      </c>
      <c r="G425" s="4" t="s">
        <v>111</v>
      </c>
      <c r="H425" s="9">
        <v>30</v>
      </c>
      <c r="I425" s="10">
        <v>8.91</v>
      </c>
      <c r="J425" s="10">
        <v>267.3</v>
      </c>
      <c r="K425" s="5">
        <v>0.18675269248335791</v>
      </c>
      <c r="L425" s="10">
        <v>49.918994700801569</v>
      </c>
      <c r="M425" s="10">
        <v>217.38100529919845</v>
      </c>
      <c r="N425" s="10">
        <v>4.41</v>
      </c>
      <c r="O425" s="10">
        <v>132.30000000000001</v>
      </c>
      <c r="P425" s="10">
        <v>85.081005299198438</v>
      </c>
      <c r="Q425" s="5">
        <v>0.39139116677694452</v>
      </c>
      <c r="R425" s="5">
        <v>1.4999999999999999E-2</v>
      </c>
      <c r="S425" s="10">
        <v>3.2607150794879765</v>
      </c>
      <c r="T425" s="10">
        <v>0</v>
      </c>
      <c r="U425" s="10">
        <v>81.820290219710458</v>
      </c>
      <c r="V425" s="5">
        <v>0.37639116677694451</v>
      </c>
      <c r="W425" s="4" t="s">
        <v>491</v>
      </c>
      <c r="X425" s="4" t="s">
        <v>97</v>
      </c>
    </row>
    <row r="426" spans="1:24">
      <c r="A426" s="4" t="s">
        <v>914</v>
      </c>
      <c r="B426" s="8">
        <v>45678</v>
      </c>
      <c r="C426" s="4" t="s">
        <v>343</v>
      </c>
      <c r="D426" s="4" t="s">
        <v>113</v>
      </c>
      <c r="E426" s="4" t="s">
        <v>43</v>
      </c>
      <c r="F426" s="4" t="s">
        <v>270</v>
      </c>
      <c r="G426" s="4" t="s">
        <v>111</v>
      </c>
      <c r="H426" s="9">
        <v>93</v>
      </c>
      <c r="I426" s="10">
        <v>16.11</v>
      </c>
      <c r="J426" s="10">
        <v>1498.23</v>
      </c>
      <c r="K426" s="5">
        <v>4.873896761190661E-2</v>
      </c>
      <c r="L426" s="10">
        <v>73.02218344518684</v>
      </c>
      <c r="M426" s="10">
        <v>1425.2078165548132</v>
      </c>
      <c r="N426" s="10">
        <v>8.67</v>
      </c>
      <c r="O426" s="10">
        <v>806.31</v>
      </c>
      <c r="P426" s="10">
        <v>618.89781655481329</v>
      </c>
      <c r="Q426" s="5">
        <v>0.43425092773549956</v>
      </c>
      <c r="R426" s="5">
        <v>4.4999999999999998E-2</v>
      </c>
      <c r="S426" s="10">
        <v>64.134351744966594</v>
      </c>
      <c r="T426" s="10">
        <v>0</v>
      </c>
      <c r="U426" s="10">
        <v>554.76346480984671</v>
      </c>
      <c r="V426" s="5">
        <v>0.38925092773549957</v>
      </c>
      <c r="W426" s="4" t="s">
        <v>491</v>
      </c>
      <c r="X426" s="4" t="s">
        <v>97</v>
      </c>
    </row>
    <row r="427" spans="1:24">
      <c r="A427" s="4" t="s">
        <v>915</v>
      </c>
      <c r="B427" s="8">
        <v>46208</v>
      </c>
      <c r="C427" s="4" t="s">
        <v>399</v>
      </c>
      <c r="D427" s="4" t="s">
        <v>189</v>
      </c>
      <c r="E427" s="4" t="s">
        <v>47</v>
      </c>
      <c r="F427" s="4" t="s">
        <v>273</v>
      </c>
      <c r="G427" s="4" t="s">
        <v>111</v>
      </c>
      <c r="H427" s="9">
        <v>11</v>
      </c>
      <c r="I427" s="10">
        <v>7.11</v>
      </c>
      <c r="J427" s="10">
        <v>78.210000000000008</v>
      </c>
      <c r="K427" s="5">
        <v>0.112353096242142</v>
      </c>
      <c r="L427" s="10">
        <v>8.7871356570979273</v>
      </c>
      <c r="M427" s="10">
        <v>69.422864342902074</v>
      </c>
      <c r="N427" s="10">
        <v>3.06</v>
      </c>
      <c r="O427" s="10">
        <v>33.660000000000004</v>
      </c>
      <c r="P427" s="10">
        <v>35.76286434290207</v>
      </c>
      <c r="Q427" s="5">
        <v>0.51514532973254556</v>
      </c>
      <c r="R427" s="5">
        <v>2.3E-2</v>
      </c>
      <c r="S427" s="10">
        <v>1.5967258798867476</v>
      </c>
      <c r="T427" s="10">
        <v>1.01</v>
      </c>
      <c r="U427" s="10">
        <v>33.156138463015324</v>
      </c>
      <c r="V427" s="5">
        <v>0.47759680872927379</v>
      </c>
      <c r="W427" s="4" t="s">
        <v>493</v>
      </c>
      <c r="X427" s="4" t="s">
        <v>97</v>
      </c>
    </row>
    <row r="428" spans="1:24">
      <c r="A428" s="4" t="s">
        <v>916</v>
      </c>
      <c r="B428" s="8">
        <v>46228</v>
      </c>
      <c r="C428" s="4" t="s">
        <v>359</v>
      </c>
      <c r="D428" s="4" t="s">
        <v>185</v>
      </c>
      <c r="E428" s="4" t="s">
        <v>43</v>
      </c>
      <c r="F428" s="4" t="s">
        <v>276</v>
      </c>
      <c r="G428" s="4" t="s">
        <v>257</v>
      </c>
      <c r="H428" s="9">
        <v>18</v>
      </c>
      <c r="I428" s="10">
        <v>5.42</v>
      </c>
      <c r="J428" s="10">
        <v>97.56</v>
      </c>
      <c r="K428" s="5">
        <v>1.7836842725879147E-2</v>
      </c>
      <c r="L428" s="10">
        <v>1.7401623763367697</v>
      </c>
      <c r="M428" s="10">
        <v>95.819837623663233</v>
      </c>
      <c r="N428" s="10">
        <v>2.3199999999999998</v>
      </c>
      <c r="O428" s="10">
        <v>41.76</v>
      </c>
      <c r="P428" s="10">
        <v>54.059837623663235</v>
      </c>
      <c r="Q428" s="5">
        <v>0.56418210429437066</v>
      </c>
      <c r="R428" s="5">
        <v>4.4999999999999998E-2</v>
      </c>
      <c r="S428" s="10">
        <v>4.3118926930648449</v>
      </c>
      <c r="T428" s="10">
        <v>0</v>
      </c>
      <c r="U428" s="10">
        <v>49.747944930598393</v>
      </c>
      <c r="V428" s="5">
        <v>0.51918210429437073</v>
      </c>
      <c r="W428" s="4" t="s">
        <v>491</v>
      </c>
      <c r="X428" s="4" t="s">
        <v>97</v>
      </c>
    </row>
    <row r="429" spans="1:24">
      <c r="A429" s="4" t="s">
        <v>917</v>
      </c>
      <c r="B429" s="8">
        <v>45793</v>
      </c>
      <c r="C429" s="4" t="s">
        <v>393</v>
      </c>
      <c r="D429" s="4" t="s">
        <v>224</v>
      </c>
      <c r="E429" s="4" t="s">
        <v>47</v>
      </c>
      <c r="F429" s="4" t="s">
        <v>273</v>
      </c>
      <c r="G429" s="4" t="s">
        <v>235</v>
      </c>
      <c r="H429" s="9">
        <v>38</v>
      </c>
      <c r="I429" s="10">
        <v>20.3</v>
      </c>
      <c r="J429" s="10">
        <v>771.4</v>
      </c>
      <c r="K429" s="5">
        <v>0.14318710249530001</v>
      </c>
      <c r="L429" s="10">
        <v>110.45453086487443</v>
      </c>
      <c r="M429" s="10">
        <v>660.94546913512556</v>
      </c>
      <c r="N429" s="10">
        <v>11.56</v>
      </c>
      <c r="O429" s="10">
        <v>439.28000000000003</v>
      </c>
      <c r="P429" s="10">
        <v>221.66546913512553</v>
      </c>
      <c r="Q429" s="5">
        <v>0.33537633509339876</v>
      </c>
      <c r="R429" s="5">
        <v>2.3E-2</v>
      </c>
      <c r="S429" s="10">
        <v>15.201745790107887</v>
      </c>
      <c r="T429" s="10">
        <v>0</v>
      </c>
      <c r="U429" s="10">
        <v>206.46372334501766</v>
      </c>
      <c r="V429" s="5">
        <v>0.31237633509339879</v>
      </c>
      <c r="W429" s="4" t="s">
        <v>491</v>
      </c>
      <c r="X429" s="4" t="s">
        <v>97</v>
      </c>
    </row>
    <row r="430" spans="1:24">
      <c r="A430" s="4" t="s">
        <v>918</v>
      </c>
      <c r="B430" s="8">
        <v>45783</v>
      </c>
      <c r="C430" s="4" t="s">
        <v>319</v>
      </c>
      <c r="D430" s="4" t="s">
        <v>151</v>
      </c>
      <c r="E430" s="4" t="s">
        <v>41</v>
      </c>
      <c r="F430" s="4" t="s">
        <v>234</v>
      </c>
      <c r="G430" s="4" t="s">
        <v>257</v>
      </c>
      <c r="H430" s="9">
        <v>6</v>
      </c>
      <c r="I430" s="10">
        <v>10.11</v>
      </c>
      <c r="J430" s="10">
        <v>60.66</v>
      </c>
      <c r="K430" s="5">
        <v>0.1583904717147861</v>
      </c>
      <c r="L430" s="10">
        <v>9.607966014218924</v>
      </c>
      <c r="M430" s="10">
        <v>51.052033985781073</v>
      </c>
      <c r="N430" s="10">
        <v>5.89</v>
      </c>
      <c r="O430" s="10">
        <v>35.339999999999996</v>
      </c>
      <c r="P430" s="10">
        <v>15.712033985781076</v>
      </c>
      <c r="Q430" s="5">
        <v>0.30776509296685745</v>
      </c>
      <c r="R430" s="5">
        <v>2.5999999999999999E-2</v>
      </c>
      <c r="S430" s="10">
        <v>1.3273528836303079</v>
      </c>
      <c r="T430" s="10">
        <v>0</v>
      </c>
      <c r="U430" s="10">
        <v>14.384681102150768</v>
      </c>
      <c r="V430" s="5">
        <v>0.28176509296685742</v>
      </c>
      <c r="W430" s="4" t="s">
        <v>491</v>
      </c>
      <c r="X430" s="4" t="s">
        <v>97</v>
      </c>
    </row>
    <row r="431" spans="1:24">
      <c r="A431" s="4" t="s">
        <v>919</v>
      </c>
      <c r="B431" s="8">
        <v>45729</v>
      </c>
      <c r="C431" s="4" t="s">
        <v>285</v>
      </c>
      <c r="D431" s="4" t="s">
        <v>191</v>
      </c>
      <c r="E431" s="4" t="s">
        <v>39</v>
      </c>
      <c r="F431" s="4" t="s">
        <v>273</v>
      </c>
      <c r="G431" s="4" t="s">
        <v>111</v>
      </c>
      <c r="H431" s="9">
        <v>29</v>
      </c>
      <c r="I431" s="10">
        <v>10.67</v>
      </c>
      <c r="J431" s="10">
        <v>309.43</v>
      </c>
      <c r="K431" s="5">
        <v>8.1031267798048895E-2</v>
      </c>
      <c r="L431" s="10">
        <v>25.073505194750272</v>
      </c>
      <c r="M431" s="10">
        <v>284.35649480524972</v>
      </c>
      <c r="N431" s="10">
        <v>4.5999999999999996</v>
      </c>
      <c r="O431" s="10">
        <v>133.39999999999998</v>
      </c>
      <c r="P431" s="10">
        <v>150.95649480524975</v>
      </c>
      <c r="Q431" s="5">
        <v>0.53087057114217473</v>
      </c>
      <c r="R431" s="5">
        <v>2.1000000000000001E-2</v>
      </c>
      <c r="S431" s="10">
        <v>5.9714863909102442</v>
      </c>
      <c r="T431" s="10">
        <v>0</v>
      </c>
      <c r="U431" s="10">
        <v>144.98500841433949</v>
      </c>
      <c r="V431" s="5">
        <v>0.5098705711421746</v>
      </c>
      <c r="W431" s="4" t="s">
        <v>491</v>
      </c>
      <c r="X431" s="4" t="s">
        <v>97</v>
      </c>
    </row>
    <row r="432" spans="1:24">
      <c r="A432" s="4" t="s">
        <v>920</v>
      </c>
      <c r="B432" s="8">
        <v>45869</v>
      </c>
      <c r="C432" s="4" t="s">
        <v>301</v>
      </c>
      <c r="D432" s="4" t="s">
        <v>156</v>
      </c>
      <c r="E432" s="4" t="s">
        <v>41</v>
      </c>
      <c r="F432" s="4" t="s">
        <v>234</v>
      </c>
      <c r="G432" s="4" t="s">
        <v>235</v>
      </c>
      <c r="H432" s="9">
        <v>40</v>
      </c>
      <c r="I432" s="10">
        <v>4.9800000000000004</v>
      </c>
      <c r="J432" s="10">
        <v>199.20000000000002</v>
      </c>
      <c r="K432" s="5">
        <v>0.19682308611723745</v>
      </c>
      <c r="L432" s="10">
        <v>39.207158754553703</v>
      </c>
      <c r="M432" s="10">
        <v>159.9928412454463</v>
      </c>
      <c r="N432" s="10">
        <v>2.77</v>
      </c>
      <c r="O432" s="10">
        <v>110.8</v>
      </c>
      <c r="P432" s="10">
        <v>49.192841245446303</v>
      </c>
      <c r="Q432" s="5">
        <v>0.30746901462909315</v>
      </c>
      <c r="R432" s="5">
        <v>2.5999999999999999E-2</v>
      </c>
      <c r="S432" s="10">
        <v>4.159813872381604</v>
      </c>
      <c r="T432" s="10">
        <v>0</v>
      </c>
      <c r="U432" s="10">
        <v>45.033027373064698</v>
      </c>
      <c r="V432" s="5">
        <v>0.28146901462909313</v>
      </c>
      <c r="W432" s="4" t="s">
        <v>491</v>
      </c>
      <c r="X432" s="4" t="s">
        <v>97</v>
      </c>
    </row>
    <row r="433" spans="1:24">
      <c r="A433" s="4" t="s">
        <v>921</v>
      </c>
      <c r="B433" s="8">
        <v>45669</v>
      </c>
      <c r="C433" s="4" t="s">
        <v>325</v>
      </c>
      <c r="D433" s="4" t="s">
        <v>116</v>
      </c>
      <c r="E433" s="4" t="s">
        <v>41</v>
      </c>
      <c r="F433" s="4" t="s">
        <v>234</v>
      </c>
      <c r="G433" s="4" t="s">
        <v>257</v>
      </c>
      <c r="H433" s="9">
        <v>8</v>
      </c>
      <c r="I433" s="10">
        <v>5.19</v>
      </c>
      <c r="J433" s="10">
        <v>41.52</v>
      </c>
      <c r="K433" s="5">
        <v>0.1404853370246005</v>
      </c>
      <c r="L433" s="10">
        <v>5.8329511932614135</v>
      </c>
      <c r="M433" s="10">
        <v>35.687048806738588</v>
      </c>
      <c r="N433" s="10">
        <v>2.78</v>
      </c>
      <c r="O433" s="10">
        <v>22.24</v>
      </c>
      <c r="P433" s="10">
        <v>13.447048806738589</v>
      </c>
      <c r="Q433" s="5">
        <v>0.37680473046567686</v>
      </c>
      <c r="R433" s="5">
        <v>2.5999999999999999E-2</v>
      </c>
      <c r="S433" s="10">
        <v>0.92786326897520321</v>
      </c>
      <c r="T433" s="10">
        <v>0</v>
      </c>
      <c r="U433" s="10">
        <v>12.519185537763386</v>
      </c>
      <c r="V433" s="5">
        <v>0.35080473046567689</v>
      </c>
      <c r="W433" s="4" t="s">
        <v>491</v>
      </c>
      <c r="X433" s="4" t="s">
        <v>97</v>
      </c>
    </row>
    <row r="434" spans="1:24">
      <c r="A434" s="4" t="s">
        <v>922</v>
      </c>
      <c r="B434" s="8">
        <v>46131</v>
      </c>
      <c r="C434" s="4" t="s">
        <v>391</v>
      </c>
      <c r="D434" s="4" t="s">
        <v>151</v>
      </c>
      <c r="E434" s="4" t="s">
        <v>47</v>
      </c>
      <c r="F434" s="4" t="s">
        <v>270</v>
      </c>
      <c r="G434" s="4" t="s">
        <v>235</v>
      </c>
      <c r="H434" s="9">
        <v>90</v>
      </c>
      <c r="I434" s="10">
        <v>10.4</v>
      </c>
      <c r="J434" s="10">
        <v>936</v>
      </c>
      <c r="K434" s="5">
        <v>9.348634585652893E-2</v>
      </c>
      <c r="L434" s="10">
        <v>87.503219721711076</v>
      </c>
      <c r="M434" s="10">
        <v>848.49678027828895</v>
      </c>
      <c r="N434" s="10">
        <v>6.17</v>
      </c>
      <c r="O434" s="10">
        <v>555.29999999999995</v>
      </c>
      <c r="P434" s="10">
        <v>293.196780278289</v>
      </c>
      <c r="Q434" s="5">
        <v>0.3455484889195769</v>
      </c>
      <c r="R434" s="5">
        <v>2.3E-2</v>
      </c>
      <c r="S434" s="10">
        <v>19.515425946400647</v>
      </c>
      <c r="T434" s="10">
        <v>0</v>
      </c>
      <c r="U434" s="10">
        <v>273.68135433188837</v>
      </c>
      <c r="V434" s="5">
        <v>0.32254848891957694</v>
      </c>
      <c r="W434" s="4" t="s">
        <v>491</v>
      </c>
      <c r="X434" s="4" t="s">
        <v>97</v>
      </c>
    </row>
    <row r="435" spans="1:24">
      <c r="A435" s="4" t="s">
        <v>923</v>
      </c>
      <c r="B435" s="8">
        <v>46277</v>
      </c>
      <c r="C435" s="4" t="s">
        <v>331</v>
      </c>
      <c r="D435" s="4" t="s">
        <v>185</v>
      </c>
      <c r="E435" s="4" t="s">
        <v>43</v>
      </c>
      <c r="F435" s="4" t="s">
        <v>270</v>
      </c>
      <c r="G435" s="4" t="s">
        <v>235</v>
      </c>
      <c r="H435" s="9">
        <v>173</v>
      </c>
      <c r="I435" s="10">
        <v>5.36</v>
      </c>
      <c r="J435" s="10">
        <v>927.28000000000009</v>
      </c>
      <c r="K435" s="5">
        <v>7.0840179180974211E-2</v>
      </c>
      <c r="L435" s="10">
        <v>65.688681350933777</v>
      </c>
      <c r="M435" s="10">
        <v>861.59131864906635</v>
      </c>
      <c r="N435" s="10">
        <v>2.2999999999999998</v>
      </c>
      <c r="O435" s="10">
        <v>397.9</v>
      </c>
      <c r="P435" s="10">
        <v>463.69131864906637</v>
      </c>
      <c r="Q435" s="5">
        <v>0.53818011928916831</v>
      </c>
      <c r="R435" s="5">
        <v>4.4999999999999998E-2</v>
      </c>
      <c r="S435" s="10">
        <v>38.771609339207984</v>
      </c>
      <c r="T435" s="10">
        <v>0</v>
      </c>
      <c r="U435" s="10">
        <v>424.91970930985838</v>
      </c>
      <c r="V435" s="5">
        <v>0.49318011928916833</v>
      </c>
      <c r="W435" s="4" t="s">
        <v>491</v>
      </c>
      <c r="X435" s="4" t="s">
        <v>97</v>
      </c>
    </row>
    <row r="436" spans="1:24">
      <c r="A436" s="4" t="s">
        <v>924</v>
      </c>
      <c r="B436" s="8">
        <v>45911</v>
      </c>
      <c r="C436" s="4" t="s">
        <v>403</v>
      </c>
      <c r="D436" s="4" t="s">
        <v>168</v>
      </c>
      <c r="E436" s="4" t="s">
        <v>47</v>
      </c>
      <c r="F436" s="4" t="s">
        <v>270</v>
      </c>
      <c r="G436" s="4" t="s">
        <v>111</v>
      </c>
      <c r="H436" s="9">
        <v>54</v>
      </c>
      <c r="I436" s="10">
        <v>7.8</v>
      </c>
      <c r="J436" s="10">
        <v>421.2</v>
      </c>
      <c r="K436" s="5">
        <v>0.11309869551205116</v>
      </c>
      <c r="L436" s="10">
        <v>47.63717054967595</v>
      </c>
      <c r="M436" s="10">
        <v>373.56282945032405</v>
      </c>
      <c r="N436" s="10">
        <v>3.99</v>
      </c>
      <c r="O436" s="10">
        <v>215.46</v>
      </c>
      <c r="P436" s="10">
        <v>158.10282945032404</v>
      </c>
      <c r="Q436" s="5">
        <v>0.42322955333367385</v>
      </c>
      <c r="R436" s="5">
        <v>2.3E-2</v>
      </c>
      <c r="S436" s="10">
        <v>8.5919450773574528</v>
      </c>
      <c r="T436" s="10">
        <v>0</v>
      </c>
      <c r="U436" s="10">
        <v>149.51088437296659</v>
      </c>
      <c r="V436" s="5">
        <v>0.40022955333367388</v>
      </c>
      <c r="W436" s="4" t="s">
        <v>491</v>
      </c>
      <c r="X436" s="4" t="s">
        <v>97</v>
      </c>
    </row>
    <row r="437" spans="1:24">
      <c r="A437" s="4" t="s">
        <v>925</v>
      </c>
      <c r="B437" s="8">
        <v>46286</v>
      </c>
      <c r="C437" s="4" t="s">
        <v>361</v>
      </c>
      <c r="D437" s="4" t="s">
        <v>144</v>
      </c>
      <c r="E437" s="4" t="s">
        <v>45</v>
      </c>
      <c r="F437" s="4" t="s">
        <v>234</v>
      </c>
      <c r="G437" s="4" t="s">
        <v>235</v>
      </c>
      <c r="H437" s="9">
        <v>14</v>
      </c>
      <c r="I437" s="10">
        <v>15.14</v>
      </c>
      <c r="J437" s="10">
        <v>211.96</v>
      </c>
      <c r="K437" s="5">
        <v>0.1866133259070244</v>
      </c>
      <c r="L437" s="10">
        <v>39.554560559252891</v>
      </c>
      <c r="M437" s="10">
        <v>172.4054394407471</v>
      </c>
      <c r="N437" s="10">
        <v>8.4499999999999993</v>
      </c>
      <c r="O437" s="10">
        <v>118.29999999999998</v>
      </c>
      <c r="P437" s="10">
        <v>54.105439440747119</v>
      </c>
      <c r="Q437" s="5">
        <v>0.31382675405286309</v>
      </c>
      <c r="R437" s="5">
        <v>1.4999999999999999E-2</v>
      </c>
      <c r="S437" s="10">
        <v>2.5860815916112063</v>
      </c>
      <c r="T437" s="10">
        <v>0</v>
      </c>
      <c r="U437" s="10">
        <v>51.519357849135915</v>
      </c>
      <c r="V437" s="5">
        <v>0.29882675405286308</v>
      </c>
      <c r="W437" s="4" t="s">
        <v>491</v>
      </c>
      <c r="X437" s="4" t="s">
        <v>97</v>
      </c>
    </row>
    <row r="438" spans="1:24">
      <c r="A438" s="4" t="s">
        <v>926</v>
      </c>
      <c r="B438" s="8">
        <v>45765</v>
      </c>
      <c r="C438" s="4" t="s">
        <v>301</v>
      </c>
      <c r="D438" s="4" t="s">
        <v>191</v>
      </c>
      <c r="E438" s="4" t="s">
        <v>41</v>
      </c>
      <c r="F438" s="4" t="s">
        <v>234</v>
      </c>
      <c r="G438" s="4" t="s">
        <v>235</v>
      </c>
      <c r="H438" s="9">
        <v>72</v>
      </c>
      <c r="I438" s="10">
        <v>10.85</v>
      </c>
      <c r="J438" s="10">
        <v>781.19999999999993</v>
      </c>
      <c r="K438" s="5">
        <v>0.16544882565857277</v>
      </c>
      <c r="L438" s="10">
        <v>129.24862260447705</v>
      </c>
      <c r="M438" s="10">
        <v>651.95137739552285</v>
      </c>
      <c r="N438" s="10">
        <v>4.53</v>
      </c>
      <c r="O438" s="10">
        <v>326.16000000000003</v>
      </c>
      <c r="P438" s="10">
        <v>325.79137739552283</v>
      </c>
      <c r="Q438" s="5">
        <v>0.49971729287086575</v>
      </c>
      <c r="R438" s="5">
        <v>2.5999999999999999E-2</v>
      </c>
      <c r="S438" s="10">
        <v>16.950735812283593</v>
      </c>
      <c r="T438" s="10">
        <v>15.21</v>
      </c>
      <c r="U438" s="10">
        <v>293.63064158323925</v>
      </c>
      <c r="V438" s="5">
        <v>0.4503873321907268</v>
      </c>
      <c r="W438" s="4" t="s">
        <v>493</v>
      </c>
      <c r="X438" s="4" t="s">
        <v>97</v>
      </c>
    </row>
    <row r="439" spans="1:24">
      <c r="A439" s="4" t="s">
        <v>927</v>
      </c>
      <c r="B439" s="8">
        <v>45928</v>
      </c>
      <c r="C439" s="4" t="s">
        <v>268</v>
      </c>
      <c r="D439" s="4" t="s">
        <v>195</v>
      </c>
      <c r="E439" s="4" t="s">
        <v>39</v>
      </c>
      <c r="F439" s="4" t="s">
        <v>270</v>
      </c>
      <c r="G439" s="4" t="s">
        <v>235</v>
      </c>
      <c r="H439" s="9">
        <v>42</v>
      </c>
      <c r="I439" s="10">
        <v>8.7899999999999991</v>
      </c>
      <c r="J439" s="10">
        <v>369.17999999999995</v>
      </c>
      <c r="K439" s="5">
        <v>0.13639038497183448</v>
      </c>
      <c r="L439" s="10">
        <v>50.352602323901849</v>
      </c>
      <c r="M439" s="10">
        <v>318.82739767609809</v>
      </c>
      <c r="N439" s="10">
        <v>4.09</v>
      </c>
      <c r="O439" s="10">
        <v>171.78</v>
      </c>
      <c r="P439" s="10">
        <v>147.04739767609809</v>
      </c>
      <c r="Q439" s="5">
        <v>0.46121317913050219</v>
      </c>
      <c r="R439" s="5">
        <v>2.1000000000000001E-2</v>
      </c>
      <c r="S439" s="10">
        <v>6.6953753511980603</v>
      </c>
      <c r="T439" s="10">
        <v>0</v>
      </c>
      <c r="U439" s="10">
        <v>140.35202232490002</v>
      </c>
      <c r="V439" s="5">
        <v>0.44021317913050217</v>
      </c>
      <c r="W439" s="4" t="s">
        <v>491</v>
      </c>
      <c r="X439" s="4" t="s">
        <v>97</v>
      </c>
    </row>
    <row r="440" spans="1:24">
      <c r="A440" s="4" t="s">
        <v>928</v>
      </c>
      <c r="B440" s="8">
        <v>46259</v>
      </c>
      <c r="C440" s="4" t="s">
        <v>395</v>
      </c>
      <c r="D440" s="4" t="s">
        <v>151</v>
      </c>
      <c r="E440" s="4" t="s">
        <v>47</v>
      </c>
      <c r="F440" s="4" t="s">
        <v>276</v>
      </c>
      <c r="G440" s="4" t="s">
        <v>235</v>
      </c>
      <c r="H440" s="9">
        <v>44</v>
      </c>
      <c r="I440" s="10">
        <v>10.36</v>
      </c>
      <c r="J440" s="10">
        <v>455.84</v>
      </c>
      <c r="K440" s="5">
        <v>0.13718921296937586</v>
      </c>
      <c r="L440" s="10">
        <v>62.536330839960293</v>
      </c>
      <c r="M440" s="10">
        <v>393.3036691600397</v>
      </c>
      <c r="N440" s="10">
        <v>6.09</v>
      </c>
      <c r="O440" s="10">
        <v>267.95999999999998</v>
      </c>
      <c r="P440" s="10">
        <v>125.34366916003972</v>
      </c>
      <c r="Q440" s="5">
        <v>0.31869438042042769</v>
      </c>
      <c r="R440" s="5">
        <v>2.3E-2</v>
      </c>
      <c r="S440" s="10">
        <v>9.0459843906809123</v>
      </c>
      <c r="T440" s="10">
        <v>0</v>
      </c>
      <c r="U440" s="10">
        <v>116.29768476935881</v>
      </c>
      <c r="V440" s="5">
        <v>0.29569438042042767</v>
      </c>
      <c r="W440" s="4" t="s">
        <v>491</v>
      </c>
      <c r="X440" s="4" t="s">
        <v>97</v>
      </c>
    </row>
    <row r="441" spans="1:24">
      <c r="A441" s="4" t="s">
        <v>929</v>
      </c>
      <c r="B441" s="8">
        <v>46102</v>
      </c>
      <c r="C441" s="4" t="s">
        <v>395</v>
      </c>
      <c r="D441" s="4" t="s">
        <v>206</v>
      </c>
      <c r="E441" s="4" t="s">
        <v>47</v>
      </c>
      <c r="F441" s="4" t="s">
        <v>276</v>
      </c>
      <c r="G441" s="4" t="s">
        <v>235</v>
      </c>
      <c r="H441" s="9">
        <v>22</v>
      </c>
      <c r="I441" s="10">
        <v>4.78</v>
      </c>
      <c r="J441" s="10">
        <v>105.16000000000001</v>
      </c>
      <c r="K441" s="5">
        <v>0.1322026423321237</v>
      </c>
      <c r="L441" s="10">
        <v>13.902429867646129</v>
      </c>
      <c r="M441" s="10">
        <v>91.257570132353877</v>
      </c>
      <c r="N441" s="10">
        <v>2.7</v>
      </c>
      <c r="O441" s="10">
        <v>59.400000000000006</v>
      </c>
      <c r="P441" s="10">
        <v>31.857570132353871</v>
      </c>
      <c r="Q441" s="5">
        <v>0.34909509519210058</v>
      </c>
      <c r="R441" s="5">
        <v>2.3E-2</v>
      </c>
      <c r="S441" s="10">
        <v>2.0989241130441392</v>
      </c>
      <c r="T441" s="10">
        <v>0</v>
      </c>
      <c r="U441" s="10">
        <v>29.758646019309733</v>
      </c>
      <c r="V441" s="5">
        <v>0.32609509519210061</v>
      </c>
      <c r="W441" s="4" t="s">
        <v>491</v>
      </c>
      <c r="X441" s="4" t="s">
        <v>97</v>
      </c>
    </row>
    <row r="442" spans="1:24">
      <c r="A442" s="4" t="s">
        <v>930</v>
      </c>
      <c r="B442" s="8">
        <v>46203</v>
      </c>
      <c r="C442" s="4" t="s">
        <v>313</v>
      </c>
      <c r="D442" s="4" t="s">
        <v>204</v>
      </c>
      <c r="E442" s="4" t="s">
        <v>41</v>
      </c>
      <c r="F442" s="4" t="s">
        <v>234</v>
      </c>
      <c r="G442" s="4" t="s">
        <v>111</v>
      </c>
      <c r="H442" s="9">
        <v>25</v>
      </c>
      <c r="I442" s="10">
        <v>15.03</v>
      </c>
      <c r="J442" s="10">
        <v>375.75</v>
      </c>
      <c r="K442" s="5">
        <v>0.12978545428582874</v>
      </c>
      <c r="L442" s="10">
        <v>48.766884447900154</v>
      </c>
      <c r="M442" s="10">
        <v>326.98311555209983</v>
      </c>
      <c r="N442" s="10">
        <v>9.6199999999999992</v>
      </c>
      <c r="O442" s="10">
        <v>240.49999999999997</v>
      </c>
      <c r="P442" s="10">
        <v>86.483115552099861</v>
      </c>
      <c r="Q442" s="5">
        <v>0.264488016165838</v>
      </c>
      <c r="R442" s="5">
        <v>2.5999999999999999E-2</v>
      </c>
      <c r="S442" s="10">
        <v>8.5015610043545955</v>
      </c>
      <c r="T442" s="10">
        <v>0</v>
      </c>
      <c r="U442" s="10">
        <v>77.981554547745262</v>
      </c>
      <c r="V442" s="5">
        <v>0.23848801616583801</v>
      </c>
      <c r="W442" s="4" t="s">
        <v>491</v>
      </c>
      <c r="X442" s="4" t="s">
        <v>97</v>
      </c>
    </row>
    <row r="443" spans="1:24">
      <c r="A443" s="4" t="s">
        <v>931</v>
      </c>
      <c r="B443" s="8">
        <v>46064</v>
      </c>
      <c r="C443" s="4" t="s">
        <v>277</v>
      </c>
      <c r="D443" s="4" t="s">
        <v>135</v>
      </c>
      <c r="E443" s="4" t="s">
        <v>39</v>
      </c>
      <c r="F443" s="4" t="s">
        <v>270</v>
      </c>
      <c r="G443" s="4" t="s">
        <v>111</v>
      </c>
      <c r="H443" s="9">
        <v>15</v>
      </c>
      <c r="I443" s="10">
        <v>10.42</v>
      </c>
      <c r="J443" s="10">
        <v>156.30000000000001</v>
      </c>
      <c r="K443" s="5">
        <v>9.1416503847832786E-2</v>
      </c>
      <c r="L443" s="10">
        <v>14.288399551416266</v>
      </c>
      <c r="M443" s="10">
        <v>142.01160044858375</v>
      </c>
      <c r="N443" s="10">
        <v>4.8099999999999996</v>
      </c>
      <c r="O443" s="10">
        <v>72.149999999999991</v>
      </c>
      <c r="P443" s="10">
        <v>69.861600448583758</v>
      </c>
      <c r="Q443" s="5">
        <v>0.49194291331064616</v>
      </c>
      <c r="R443" s="5">
        <v>2.1000000000000001E-2</v>
      </c>
      <c r="S443" s="10">
        <v>2.9822436094202591</v>
      </c>
      <c r="T443" s="10">
        <v>0</v>
      </c>
      <c r="U443" s="10">
        <v>66.879356839163492</v>
      </c>
      <c r="V443" s="5">
        <v>0.47094291331064614</v>
      </c>
      <c r="W443" s="4" t="s">
        <v>491</v>
      </c>
      <c r="X443" s="4" t="s">
        <v>97</v>
      </c>
    </row>
    <row r="444" spans="1:24">
      <c r="A444" s="4" t="s">
        <v>932</v>
      </c>
      <c r="B444" s="8">
        <v>46247</v>
      </c>
      <c r="C444" s="4" t="s">
        <v>365</v>
      </c>
      <c r="D444" s="4" t="s">
        <v>116</v>
      </c>
      <c r="E444" s="4" t="s">
        <v>45</v>
      </c>
      <c r="F444" s="4" t="s">
        <v>242</v>
      </c>
      <c r="G444" s="4" t="s">
        <v>235</v>
      </c>
      <c r="H444" s="9">
        <v>125</v>
      </c>
      <c r="I444" s="10">
        <v>5.32</v>
      </c>
      <c r="J444" s="10">
        <v>665</v>
      </c>
      <c r="K444" s="5">
        <v>0.16071054713633576</v>
      </c>
      <c r="L444" s="10">
        <v>106.87251384566328</v>
      </c>
      <c r="M444" s="10">
        <v>558.12748615433668</v>
      </c>
      <c r="N444" s="10">
        <v>2.9</v>
      </c>
      <c r="O444" s="10">
        <v>362.5</v>
      </c>
      <c r="P444" s="10">
        <v>195.62748615433668</v>
      </c>
      <c r="Q444" s="5">
        <v>0.35050681252462207</v>
      </c>
      <c r="R444" s="5">
        <v>1.4999999999999999E-2</v>
      </c>
      <c r="S444" s="10">
        <v>8.3719122923150504</v>
      </c>
      <c r="T444" s="10">
        <v>0</v>
      </c>
      <c r="U444" s="10">
        <v>187.25557386202163</v>
      </c>
      <c r="V444" s="5">
        <v>0.33550681252462206</v>
      </c>
      <c r="W444" s="4" t="s">
        <v>491</v>
      </c>
      <c r="X444" s="4" t="s">
        <v>97</v>
      </c>
    </row>
    <row r="445" spans="1:24">
      <c r="A445" s="4" t="s">
        <v>933</v>
      </c>
      <c r="B445" s="8">
        <v>46163</v>
      </c>
      <c r="C445" s="4" t="s">
        <v>371</v>
      </c>
      <c r="D445" s="4" t="s">
        <v>179</v>
      </c>
      <c r="E445" s="4" t="s">
        <v>45</v>
      </c>
      <c r="F445" s="4" t="s">
        <v>242</v>
      </c>
      <c r="G445" s="4" t="s">
        <v>111</v>
      </c>
      <c r="H445" s="9">
        <v>7</v>
      </c>
      <c r="I445" s="10">
        <v>18.28</v>
      </c>
      <c r="J445" s="10">
        <v>127.96000000000001</v>
      </c>
      <c r="K445" s="5">
        <v>0.2011102964783805</v>
      </c>
      <c r="L445" s="10">
        <v>25.734073537373568</v>
      </c>
      <c r="M445" s="10">
        <v>102.22592646262643</v>
      </c>
      <c r="N445" s="10">
        <v>8.8800000000000008</v>
      </c>
      <c r="O445" s="10">
        <v>62.160000000000004</v>
      </c>
      <c r="P445" s="10">
        <v>40.065926462626429</v>
      </c>
      <c r="Q445" s="5">
        <v>0.39193507800855626</v>
      </c>
      <c r="R445" s="5">
        <v>1.4999999999999999E-2</v>
      </c>
      <c r="S445" s="10">
        <v>1.5333888969393965</v>
      </c>
      <c r="T445" s="10">
        <v>3.02</v>
      </c>
      <c r="U445" s="10">
        <v>35.512537565687026</v>
      </c>
      <c r="V445" s="5">
        <v>0.34739267027988568</v>
      </c>
      <c r="W445" s="4" t="s">
        <v>493</v>
      </c>
      <c r="X445" s="4" t="s">
        <v>97</v>
      </c>
    </row>
    <row r="446" spans="1:24">
      <c r="A446" s="4" t="s">
        <v>934</v>
      </c>
      <c r="B446" s="8">
        <v>46053</v>
      </c>
      <c r="C446" s="4" t="s">
        <v>301</v>
      </c>
      <c r="D446" s="4" t="s">
        <v>183</v>
      </c>
      <c r="E446" s="4" t="s">
        <v>41</v>
      </c>
      <c r="F446" s="4" t="s">
        <v>234</v>
      </c>
      <c r="G446" s="4" t="s">
        <v>235</v>
      </c>
      <c r="H446" s="9">
        <v>67</v>
      </c>
      <c r="I446" s="10">
        <v>9.01</v>
      </c>
      <c r="J446" s="10">
        <v>603.66999999999996</v>
      </c>
      <c r="K446" s="5">
        <v>0.17909799695423059</v>
      </c>
      <c r="L446" s="10">
        <v>108.11608782136038</v>
      </c>
      <c r="M446" s="10">
        <v>495.55391217863956</v>
      </c>
      <c r="N446" s="10">
        <v>4.4400000000000004</v>
      </c>
      <c r="O446" s="10">
        <v>297.48</v>
      </c>
      <c r="P446" s="10">
        <v>198.07391217863955</v>
      </c>
      <c r="Q446" s="5">
        <v>0.39970204514748525</v>
      </c>
      <c r="R446" s="5">
        <v>2.5999999999999999E-2</v>
      </c>
      <c r="S446" s="10">
        <v>12.884401716644629</v>
      </c>
      <c r="T446" s="10">
        <v>0</v>
      </c>
      <c r="U446" s="10">
        <v>185.18951046199493</v>
      </c>
      <c r="V446" s="5">
        <v>0.37370204514748528</v>
      </c>
      <c r="W446" s="4" t="s">
        <v>491</v>
      </c>
      <c r="X446" s="4" t="s">
        <v>97</v>
      </c>
    </row>
    <row r="447" spans="1:24">
      <c r="A447" s="4" t="s">
        <v>935</v>
      </c>
      <c r="B447" s="8">
        <v>46261</v>
      </c>
      <c r="C447" s="4" t="s">
        <v>243</v>
      </c>
      <c r="D447" s="4" t="s">
        <v>216</v>
      </c>
      <c r="E447" s="4" t="s">
        <v>36</v>
      </c>
      <c r="F447" s="4" t="s">
        <v>234</v>
      </c>
      <c r="G447" s="4" t="s">
        <v>111</v>
      </c>
      <c r="H447" s="9">
        <v>35</v>
      </c>
      <c r="I447" s="10">
        <v>9.34</v>
      </c>
      <c r="J447" s="10">
        <v>326.89999999999998</v>
      </c>
      <c r="K447" s="5">
        <v>0.1382366780316637</v>
      </c>
      <c r="L447" s="10">
        <v>45.189570048550863</v>
      </c>
      <c r="M447" s="10">
        <v>281.7104299514491</v>
      </c>
      <c r="N447" s="10">
        <v>4.53</v>
      </c>
      <c r="O447" s="10">
        <v>158.55000000000001</v>
      </c>
      <c r="P447" s="10">
        <v>123.16042995144909</v>
      </c>
      <c r="Q447" s="5">
        <v>0.43718803727882904</v>
      </c>
      <c r="R447" s="5">
        <v>1.7999999999999999E-2</v>
      </c>
      <c r="S447" s="10">
        <v>5.0707877391260832</v>
      </c>
      <c r="T447" s="10">
        <v>3.12</v>
      </c>
      <c r="U447" s="10">
        <v>114.969642212323</v>
      </c>
      <c r="V447" s="5">
        <v>0.40811283498497813</v>
      </c>
      <c r="W447" s="4" t="s">
        <v>493</v>
      </c>
      <c r="X447" s="4" t="s">
        <v>97</v>
      </c>
    </row>
    <row r="448" spans="1:24">
      <c r="A448" s="4" t="s">
        <v>936</v>
      </c>
      <c r="B448" s="8">
        <v>46149</v>
      </c>
      <c r="C448" s="4" t="s">
        <v>317</v>
      </c>
      <c r="D448" s="4" t="s">
        <v>212</v>
      </c>
      <c r="E448" s="4" t="s">
        <v>41</v>
      </c>
      <c r="F448" s="4" t="s">
        <v>242</v>
      </c>
      <c r="G448" s="4" t="s">
        <v>111</v>
      </c>
      <c r="H448" s="9">
        <v>20</v>
      </c>
      <c r="I448" s="10">
        <v>6.93</v>
      </c>
      <c r="J448" s="10">
        <v>138.6</v>
      </c>
      <c r="K448" s="5">
        <v>0.16603284900230408</v>
      </c>
      <c r="L448" s="10">
        <v>23.012152871719344</v>
      </c>
      <c r="M448" s="10">
        <v>115.58784712828066</v>
      </c>
      <c r="N448" s="10">
        <v>3.6</v>
      </c>
      <c r="O448" s="10">
        <v>72</v>
      </c>
      <c r="P448" s="10">
        <v>43.587847128280657</v>
      </c>
      <c r="Q448" s="5">
        <v>0.37709714482272855</v>
      </c>
      <c r="R448" s="5">
        <v>2.5999999999999999E-2</v>
      </c>
      <c r="S448" s="10">
        <v>3.005284025335297</v>
      </c>
      <c r="T448" s="10">
        <v>0</v>
      </c>
      <c r="U448" s="10">
        <v>40.582563102945358</v>
      </c>
      <c r="V448" s="5">
        <v>0.35109714482272852</v>
      </c>
      <c r="W448" s="4" t="s">
        <v>491</v>
      </c>
      <c r="X448" s="4" t="s">
        <v>97</v>
      </c>
    </row>
    <row r="449" spans="1:24">
      <c r="A449" s="4" t="s">
        <v>937</v>
      </c>
      <c r="B449" s="8">
        <v>46244</v>
      </c>
      <c r="C449" s="4" t="s">
        <v>345</v>
      </c>
      <c r="D449" s="4" t="s">
        <v>127</v>
      </c>
      <c r="E449" s="4" t="s">
        <v>43</v>
      </c>
      <c r="F449" s="4" t="s">
        <v>273</v>
      </c>
      <c r="G449" s="4" t="s">
        <v>111</v>
      </c>
      <c r="H449" s="9">
        <v>21</v>
      </c>
      <c r="I449" s="10">
        <v>7.77</v>
      </c>
      <c r="J449" s="10">
        <v>163.16999999999999</v>
      </c>
      <c r="K449" s="5">
        <v>8.9895854179659618E-2</v>
      </c>
      <c r="L449" s="10">
        <v>14.668306526495059</v>
      </c>
      <c r="M449" s="10">
        <v>148.50169347350493</v>
      </c>
      <c r="N449" s="10">
        <v>3.72</v>
      </c>
      <c r="O449" s="10">
        <v>78.12</v>
      </c>
      <c r="P449" s="10">
        <v>70.381693473504924</v>
      </c>
      <c r="Q449" s="5">
        <v>0.47394539299352934</v>
      </c>
      <c r="R449" s="5">
        <v>4.4999999999999998E-2</v>
      </c>
      <c r="S449" s="10">
        <v>6.6825762063077212</v>
      </c>
      <c r="T449" s="10">
        <v>0</v>
      </c>
      <c r="U449" s="10">
        <v>63.699117267197202</v>
      </c>
      <c r="V449" s="5">
        <v>0.42894539299352935</v>
      </c>
      <c r="W449" s="4" t="s">
        <v>491</v>
      </c>
      <c r="X449" s="4" t="s">
        <v>97</v>
      </c>
    </row>
    <row r="450" spans="1:24">
      <c r="A450" s="4" t="s">
        <v>938</v>
      </c>
      <c r="B450" s="8">
        <v>45707</v>
      </c>
      <c r="C450" s="4" t="s">
        <v>403</v>
      </c>
      <c r="D450" s="4" t="s">
        <v>179</v>
      </c>
      <c r="E450" s="4" t="s">
        <v>47</v>
      </c>
      <c r="F450" s="4" t="s">
        <v>270</v>
      </c>
      <c r="G450" s="4" t="s">
        <v>111</v>
      </c>
      <c r="H450" s="9">
        <v>16</v>
      </c>
      <c r="I450" s="10">
        <v>17.36</v>
      </c>
      <c r="J450" s="10">
        <v>277.76</v>
      </c>
      <c r="K450" s="5">
        <v>0.102940494841401</v>
      </c>
      <c r="L450" s="10">
        <v>28.592751847147539</v>
      </c>
      <c r="M450" s="10">
        <v>249.16724815285244</v>
      </c>
      <c r="N450" s="10">
        <v>8.59</v>
      </c>
      <c r="O450" s="10">
        <v>137.44</v>
      </c>
      <c r="P450" s="10">
        <v>111.72724815285244</v>
      </c>
      <c r="Q450" s="5">
        <v>0.44840262506857648</v>
      </c>
      <c r="R450" s="5">
        <v>2.3E-2</v>
      </c>
      <c r="S450" s="10">
        <v>5.7308467075156058</v>
      </c>
      <c r="T450" s="10">
        <v>0</v>
      </c>
      <c r="U450" s="10">
        <v>105.99640144533683</v>
      </c>
      <c r="V450" s="5">
        <v>0.42540262506857646</v>
      </c>
      <c r="W450" s="4" t="s">
        <v>491</v>
      </c>
      <c r="X450" s="4" t="s">
        <v>97</v>
      </c>
    </row>
    <row r="451" spans="1:24">
      <c r="A451" s="4" t="s">
        <v>939</v>
      </c>
      <c r="B451" s="8">
        <v>46073</v>
      </c>
      <c r="C451" s="4" t="s">
        <v>365</v>
      </c>
      <c r="D451" s="4" t="s">
        <v>120</v>
      </c>
      <c r="E451" s="4" t="s">
        <v>45</v>
      </c>
      <c r="F451" s="4" t="s">
        <v>242</v>
      </c>
      <c r="G451" s="4" t="s">
        <v>235</v>
      </c>
      <c r="H451" s="9">
        <v>58</v>
      </c>
      <c r="I451" s="10">
        <v>8.32</v>
      </c>
      <c r="J451" s="10">
        <v>482.56</v>
      </c>
      <c r="K451" s="5">
        <v>0.21678337757576202</v>
      </c>
      <c r="L451" s="10">
        <v>104.61098668295972</v>
      </c>
      <c r="M451" s="10">
        <v>377.94901331704028</v>
      </c>
      <c r="N451" s="10">
        <v>4.32</v>
      </c>
      <c r="O451" s="10">
        <v>250.56</v>
      </c>
      <c r="P451" s="10">
        <v>127.38901331704028</v>
      </c>
      <c r="Q451" s="5">
        <v>0.33705343532721638</v>
      </c>
      <c r="R451" s="5">
        <v>1.4999999999999999E-2</v>
      </c>
      <c r="S451" s="10">
        <v>5.6692351997556036</v>
      </c>
      <c r="T451" s="10">
        <v>0</v>
      </c>
      <c r="U451" s="10">
        <v>121.71977811728468</v>
      </c>
      <c r="V451" s="5">
        <v>0.32205343532721636</v>
      </c>
      <c r="W451" s="4" t="s">
        <v>491</v>
      </c>
      <c r="X451" s="4" t="s">
        <v>97</v>
      </c>
    </row>
    <row r="452" spans="1:24">
      <c r="A452" s="4" t="s">
        <v>940</v>
      </c>
      <c r="B452" s="8">
        <v>45681</v>
      </c>
      <c r="C452" s="4" t="s">
        <v>363</v>
      </c>
      <c r="D452" s="4" t="s">
        <v>212</v>
      </c>
      <c r="E452" s="4" t="s">
        <v>45</v>
      </c>
      <c r="F452" s="4" t="s">
        <v>239</v>
      </c>
      <c r="G452" s="4" t="s">
        <v>235</v>
      </c>
      <c r="H452" s="9">
        <v>81</v>
      </c>
      <c r="I452" s="10">
        <v>6.7</v>
      </c>
      <c r="J452" s="10">
        <v>542.70000000000005</v>
      </c>
      <c r="K452" s="5">
        <v>0.15570298172536137</v>
      </c>
      <c r="L452" s="10">
        <v>84.500008182353625</v>
      </c>
      <c r="M452" s="10">
        <v>458.19999181764643</v>
      </c>
      <c r="N452" s="10">
        <v>3.38</v>
      </c>
      <c r="O452" s="10">
        <v>273.77999999999997</v>
      </c>
      <c r="P452" s="10">
        <v>184.41999181764646</v>
      </c>
      <c r="Q452" s="5">
        <v>0.40248798583794299</v>
      </c>
      <c r="R452" s="5">
        <v>1.4999999999999999E-2</v>
      </c>
      <c r="S452" s="10">
        <v>6.8729998772646965</v>
      </c>
      <c r="T452" s="10">
        <v>0</v>
      </c>
      <c r="U452" s="10">
        <v>177.54699194038176</v>
      </c>
      <c r="V452" s="5">
        <v>0.38748798583794297</v>
      </c>
      <c r="W452" s="4" t="s">
        <v>491</v>
      </c>
      <c r="X452" s="4" t="s">
        <v>97</v>
      </c>
    </row>
    <row r="453" spans="1:24">
      <c r="A453" s="4" t="s">
        <v>941</v>
      </c>
      <c r="B453" s="8">
        <v>45800</v>
      </c>
      <c r="C453" s="4" t="s">
        <v>379</v>
      </c>
      <c r="D453" s="4" t="s">
        <v>206</v>
      </c>
      <c r="E453" s="4" t="s">
        <v>45</v>
      </c>
      <c r="F453" s="4" t="s">
        <v>234</v>
      </c>
      <c r="G453" s="4" t="s">
        <v>257</v>
      </c>
      <c r="H453" s="9">
        <v>20</v>
      </c>
      <c r="I453" s="10">
        <v>4.6900000000000004</v>
      </c>
      <c r="J453" s="10">
        <v>93.800000000000011</v>
      </c>
      <c r="K453" s="5">
        <v>0.19673839958149003</v>
      </c>
      <c r="L453" s="10">
        <v>18.454061880743769</v>
      </c>
      <c r="M453" s="10">
        <v>75.345938119256246</v>
      </c>
      <c r="N453" s="10">
        <v>2.63</v>
      </c>
      <c r="O453" s="10">
        <v>52.599999999999994</v>
      </c>
      <c r="P453" s="10">
        <v>22.745938119256252</v>
      </c>
      <c r="Q453" s="5">
        <v>0.30188671993511285</v>
      </c>
      <c r="R453" s="5">
        <v>1.4999999999999999E-2</v>
      </c>
      <c r="S453" s="10">
        <v>1.1301890717888436</v>
      </c>
      <c r="T453" s="10">
        <v>2.21</v>
      </c>
      <c r="U453" s="10">
        <v>19.405749047467406</v>
      </c>
      <c r="V453" s="5">
        <v>0.25755534447991507</v>
      </c>
      <c r="W453" s="4" t="s">
        <v>493</v>
      </c>
      <c r="X453" s="4" t="s">
        <v>97</v>
      </c>
    </row>
    <row r="454" spans="1:24">
      <c r="A454" s="4" t="s">
        <v>942</v>
      </c>
      <c r="B454" s="8">
        <v>46011</v>
      </c>
      <c r="C454" s="4" t="s">
        <v>365</v>
      </c>
      <c r="D454" s="4" t="s">
        <v>179</v>
      </c>
      <c r="E454" s="4" t="s">
        <v>45</v>
      </c>
      <c r="F454" s="4" t="s">
        <v>242</v>
      </c>
      <c r="G454" s="4" t="s">
        <v>235</v>
      </c>
      <c r="H454" s="9">
        <v>73</v>
      </c>
      <c r="I454" s="10">
        <v>17.46</v>
      </c>
      <c r="J454" s="10">
        <v>1274.5800000000002</v>
      </c>
      <c r="K454" s="5">
        <v>0.17081354707259272</v>
      </c>
      <c r="L454" s="10">
        <v>217.71553082778524</v>
      </c>
      <c r="M454" s="10">
        <v>1056.864469172215</v>
      </c>
      <c r="N454" s="10">
        <v>8.6999999999999993</v>
      </c>
      <c r="O454" s="10">
        <v>635.09999999999991</v>
      </c>
      <c r="P454" s="10">
        <v>421.76446917221506</v>
      </c>
      <c r="Q454" s="5">
        <v>0.39907148123028535</v>
      </c>
      <c r="R454" s="5">
        <v>1.4999999999999999E-2</v>
      </c>
      <c r="S454" s="10">
        <v>15.852967037583223</v>
      </c>
      <c r="T454" s="10">
        <v>0</v>
      </c>
      <c r="U454" s="10">
        <v>405.91150213463186</v>
      </c>
      <c r="V454" s="5">
        <v>0.38407148123028534</v>
      </c>
      <c r="W454" s="4" t="s">
        <v>491</v>
      </c>
      <c r="X454" s="4" t="s">
        <v>97</v>
      </c>
    </row>
    <row r="455" spans="1:24">
      <c r="A455" s="4" t="s">
        <v>943</v>
      </c>
      <c r="B455" s="8">
        <v>45952</v>
      </c>
      <c r="C455" s="4" t="s">
        <v>237</v>
      </c>
      <c r="D455" s="4" t="s">
        <v>158</v>
      </c>
      <c r="E455" s="4" t="s">
        <v>36</v>
      </c>
      <c r="F455" s="4" t="s">
        <v>239</v>
      </c>
      <c r="G455" s="4" t="s">
        <v>235</v>
      </c>
      <c r="H455" s="9">
        <v>94</v>
      </c>
      <c r="I455" s="10">
        <v>7.65</v>
      </c>
      <c r="J455" s="10">
        <v>719.1</v>
      </c>
      <c r="K455" s="5">
        <v>0.1404082754682171</v>
      </c>
      <c r="L455" s="10">
        <v>100.96759088919492</v>
      </c>
      <c r="M455" s="10">
        <v>618.13240911080516</v>
      </c>
      <c r="N455" s="10">
        <v>4.16</v>
      </c>
      <c r="O455" s="10">
        <v>391.04</v>
      </c>
      <c r="P455" s="10">
        <v>227.09240911080514</v>
      </c>
      <c r="Q455" s="5">
        <v>0.36738473143235079</v>
      </c>
      <c r="R455" s="5">
        <v>1.7999999999999999E-2</v>
      </c>
      <c r="S455" s="10">
        <v>11.126383363994492</v>
      </c>
      <c r="T455" s="10">
        <v>0</v>
      </c>
      <c r="U455" s="10">
        <v>215.96602574681066</v>
      </c>
      <c r="V455" s="5">
        <v>0.34938473143235083</v>
      </c>
      <c r="W455" s="4" t="s">
        <v>491</v>
      </c>
      <c r="X455" s="4" t="s">
        <v>97</v>
      </c>
    </row>
    <row r="456" spans="1:24">
      <c r="A456" s="4" t="s">
        <v>944</v>
      </c>
      <c r="B456" s="8">
        <v>46006</v>
      </c>
      <c r="C456" s="4" t="s">
        <v>349</v>
      </c>
      <c r="D456" s="4" t="s">
        <v>181</v>
      </c>
      <c r="E456" s="4" t="s">
        <v>43</v>
      </c>
      <c r="F456" s="4" t="s">
        <v>270</v>
      </c>
      <c r="G456" s="4" t="s">
        <v>257</v>
      </c>
      <c r="H456" s="9">
        <v>8</v>
      </c>
      <c r="I456" s="10">
        <v>5.69</v>
      </c>
      <c r="J456" s="10">
        <v>45.52</v>
      </c>
      <c r="K456" s="5">
        <v>5.4439497477985953E-2</v>
      </c>
      <c r="L456" s="10">
        <v>2.4780859251979206</v>
      </c>
      <c r="M456" s="10">
        <v>43.041914074802079</v>
      </c>
      <c r="N456" s="10">
        <v>2.73</v>
      </c>
      <c r="O456" s="10">
        <v>21.84</v>
      </c>
      <c r="P456" s="10">
        <v>21.20191407480208</v>
      </c>
      <c r="Q456" s="5">
        <v>0.49258762140446405</v>
      </c>
      <c r="R456" s="5">
        <v>4.4999999999999998E-2</v>
      </c>
      <c r="S456" s="10">
        <v>1.9368861333660936</v>
      </c>
      <c r="T456" s="10">
        <v>0</v>
      </c>
      <c r="U456" s="10">
        <v>19.265027941435985</v>
      </c>
      <c r="V456" s="5">
        <v>0.44758762140446401</v>
      </c>
      <c r="W456" s="4" t="s">
        <v>491</v>
      </c>
      <c r="X456" s="4" t="s">
        <v>97</v>
      </c>
    </row>
    <row r="457" spans="1:24">
      <c r="A457" s="4" t="s">
        <v>945</v>
      </c>
      <c r="B457" s="8">
        <v>46111</v>
      </c>
      <c r="C457" s="4" t="s">
        <v>305</v>
      </c>
      <c r="D457" s="4" t="s">
        <v>113</v>
      </c>
      <c r="E457" s="4" t="s">
        <v>41</v>
      </c>
      <c r="F457" s="4" t="s">
        <v>242</v>
      </c>
      <c r="G457" s="4" t="s">
        <v>235</v>
      </c>
      <c r="H457" s="9">
        <v>61</v>
      </c>
      <c r="I457" s="10">
        <v>16.64</v>
      </c>
      <c r="J457" s="10">
        <v>1015.0400000000001</v>
      </c>
      <c r="K457" s="5">
        <v>0.12987815164961378</v>
      </c>
      <c r="L457" s="10">
        <v>131.83151905042396</v>
      </c>
      <c r="M457" s="10">
        <v>883.20848094957614</v>
      </c>
      <c r="N457" s="10">
        <v>8.94</v>
      </c>
      <c r="O457" s="10">
        <v>545.33999999999992</v>
      </c>
      <c r="P457" s="10">
        <v>337.86848094957622</v>
      </c>
      <c r="Q457" s="5">
        <v>0.38254668998005886</v>
      </c>
      <c r="R457" s="5">
        <v>2.5999999999999999E-2</v>
      </c>
      <c r="S457" s="10">
        <v>22.96342050468898</v>
      </c>
      <c r="T457" s="10">
        <v>0</v>
      </c>
      <c r="U457" s="10">
        <v>314.90506044488723</v>
      </c>
      <c r="V457" s="5">
        <v>0.35654668998005884</v>
      </c>
      <c r="W457" s="4" t="s">
        <v>491</v>
      </c>
      <c r="X457" s="4" t="s">
        <v>97</v>
      </c>
    </row>
    <row r="458" spans="1:24">
      <c r="A458" s="4" t="s">
        <v>946</v>
      </c>
      <c r="B458" s="8">
        <v>45830</v>
      </c>
      <c r="C458" s="4" t="s">
        <v>353</v>
      </c>
      <c r="D458" s="4" t="s">
        <v>206</v>
      </c>
      <c r="E458" s="4" t="s">
        <v>43</v>
      </c>
      <c r="F458" s="4" t="s">
        <v>276</v>
      </c>
      <c r="G458" s="4" t="s">
        <v>257</v>
      </c>
      <c r="H458" s="9">
        <v>6</v>
      </c>
      <c r="I458" s="10">
        <v>4.63</v>
      </c>
      <c r="J458" s="10">
        <v>27.78</v>
      </c>
      <c r="K458" s="5">
        <v>8.6859815540895863E-2</v>
      </c>
      <c r="L458" s="10">
        <v>2.4129656757260873</v>
      </c>
      <c r="M458" s="10">
        <v>25.367034324273913</v>
      </c>
      <c r="N458" s="10">
        <v>2.63</v>
      </c>
      <c r="O458" s="10">
        <v>15.78</v>
      </c>
      <c r="P458" s="10">
        <v>9.5870343242739136</v>
      </c>
      <c r="Q458" s="5">
        <v>0.37793280056786166</v>
      </c>
      <c r="R458" s="5">
        <v>4.4999999999999998E-2</v>
      </c>
      <c r="S458" s="10">
        <v>1.1415165445923261</v>
      </c>
      <c r="T458" s="10">
        <v>0.48</v>
      </c>
      <c r="U458" s="10">
        <v>7.965517779681587</v>
      </c>
      <c r="V458" s="5">
        <v>0.31401060438741635</v>
      </c>
      <c r="W458" s="4" t="s">
        <v>493</v>
      </c>
      <c r="X458" s="4" t="s">
        <v>97</v>
      </c>
    </row>
    <row r="459" spans="1:24">
      <c r="A459" s="4" t="s">
        <v>947</v>
      </c>
      <c r="B459" s="8">
        <v>45952</v>
      </c>
      <c r="C459" s="4" t="s">
        <v>251</v>
      </c>
      <c r="D459" s="4" t="s">
        <v>120</v>
      </c>
      <c r="E459" s="4" t="s">
        <v>36</v>
      </c>
      <c r="F459" s="4" t="s">
        <v>239</v>
      </c>
      <c r="G459" s="4" t="s">
        <v>111</v>
      </c>
      <c r="H459" s="9">
        <v>27</v>
      </c>
      <c r="I459" s="10">
        <v>8.1</v>
      </c>
      <c r="J459" s="10">
        <v>218.7</v>
      </c>
      <c r="K459" s="5">
        <v>0.13816943092854189</v>
      </c>
      <c r="L459" s="10">
        <v>30.217654544072111</v>
      </c>
      <c r="M459" s="10">
        <v>188.48234545592788</v>
      </c>
      <c r="N459" s="10">
        <v>4.08</v>
      </c>
      <c r="O459" s="10">
        <v>110.16</v>
      </c>
      <c r="P459" s="10">
        <v>78.322345455927888</v>
      </c>
      <c r="Q459" s="5">
        <v>0.41554207778171831</v>
      </c>
      <c r="R459" s="5">
        <v>1.7999999999999999E-2</v>
      </c>
      <c r="S459" s="10">
        <v>3.3926822182067018</v>
      </c>
      <c r="T459" s="10">
        <v>0</v>
      </c>
      <c r="U459" s="10">
        <v>74.929663237721186</v>
      </c>
      <c r="V459" s="5">
        <v>0.39754207778171835</v>
      </c>
      <c r="W459" s="4" t="s">
        <v>491</v>
      </c>
      <c r="X459" s="4" t="s">
        <v>97</v>
      </c>
    </row>
    <row r="460" spans="1:24">
      <c r="A460" s="4" t="s">
        <v>948</v>
      </c>
      <c r="B460" s="8">
        <v>45692</v>
      </c>
      <c r="C460" s="4" t="s">
        <v>417</v>
      </c>
      <c r="D460" s="4" t="s">
        <v>158</v>
      </c>
      <c r="E460" s="4" t="s">
        <v>47</v>
      </c>
      <c r="F460" s="4" t="s">
        <v>273</v>
      </c>
      <c r="G460" s="4" t="s">
        <v>257</v>
      </c>
      <c r="H460" s="9">
        <v>5</v>
      </c>
      <c r="I460" s="10">
        <v>7.65</v>
      </c>
      <c r="J460" s="10">
        <v>38.25</v>
      </c>
      <c r="K460" s="5">
        <v>9.8965737350214383E-2</v>
      </c>
      <c r="L460" s="10">
        <v>3.7854394536457003</v>
      </c>
      <c r="M460" s="10">
        <v>34.464560546354299</v>
      </c>
      <c r="N460" s="10">
        <v>4.05</v>
      </c>
      <c r="O460" s="10">
        <v>20.25</v>
      </c>
      <c r="P460" s="10">
        <v>14.214560546354299</v>
      </c>
      <c r="Q460" s="5">
        <v>0.41243991860090412</v>
      </c>
      <c r="R460" s="5">
        <v>2.3E-2</v>
      </c>
      <c r="S460" s="10">
        <v>0.79268489256614882</v>
      </c>
      <c r="T460" s="10">
        <v>0</v>
      </c>
      <c r="U460" s="10">
        <v>13.421875653788151</v>
      </c>
      <c r="V460" s="5">
        <v>0.38943991860090416</v>
      </c>
      <c r="W460" s="4" t="s">
        <v>491</v>
      </c>
      <c r="X460" s="4" t="s">
        <v>97</v>
      </c>
    </row>
    <row r="461" spans="1:24">
      <c r="A461" s="4" t="s">
        <v>949</v>
      </c>
      <c r="B461" s="8">
        <v>46203</v>
      </c>
      <c r="C461" s="4" t="s">
        <v>375</v>
      </c>
      <c r="D461" s="4" t="s">
        <v>208</v>
      </c>
      <c r="E461" s="4" t="s">
        <v>45</v>
      </c>
      <c r="F461" s="4" t="s">
        <v>239</v>
      </c>
      <c r="G461" s="4" t="s">
        <v>111</v>
      </c>
      <c r="H461" s="9">
        <v>55</v>
      </c>
      <c r="I461" s="10">
        <v>7.41</v>
      </c>
      <c r="J461" s="10">
        <v>407.55</v>
      </c>
      <c r="K461" s="5">
        <v>0.23565447443367291</v>
      </c>
      <c r="L461" s="10">
        <v>96.040981055443396</v>
      </c>
      <c r="M461" s="10">
        <v>311.5090189445566</v>
      </c>
      <c r="N461" s="10">
        <v>4.42</v>
      </c>
      <c r="O461" s="10">
        <v>243.1</v>
      </c>
      <c r="P461" s="10">
        <v>68.409018944556607</v>
      </c>
      <c r="Q461" s="5">
        <v>0.21960525950849683</v>
      </c>
      <c r="R461" s="5">
        <v>1.4999999999999999E-2</v>
      </c>
      <c r="S461" s="10">
        <v>4.6726352841683489</v>
      </c>
      <c r="T461" s="10">
        <v>4.13</v>
      </c>
      <c r="U461" s="10">
        <v>59.606383660388254</v>
      </c>
      <c r="V461" s="5">
        <v>0.19134721640594679</v>
      </c>
      <c r="W461" s="4" t="s">
        <v>493</v>
      </c>
      <c r="X461" s="4" t="s">
        <v>97</v>
      </c>
    </row>
    <row r="462" spans="1:24">
      <c r="A462" s="4" t="s">
        <v>950</v>
      </c>
      <c r="B462" s="8">
        <v>45766</v>
      </c>
      <c r="C462" s="4" t="s">
        <v>367</v>
      </c>
      <c r="D462" s="4" t="s">
        <v>214</v>
      </c>
      <c r="E462" s="4" t="s">
        <v>45</v>
      </c>
      <c r="F462" s="4" t="s">
        <v>234</v>
      </c>
      <c r="G462" s="4" t="s">
        <v>111</v>
      </c>
      <c r="H462" s="9">
        <v>11</v>
      </c>
      <c r="I462" s="10">
        <v>5.7</v>
      </c>
      <c r="J462" s="10">
        <v>62.7</v>
      </c>
      <c r="K462" s="5">
        <v>0.14033469333981971</v>
      </c>
      <c r="L462" s="10">
        <v>8.7989852724066964</v>
      </c>
      <c r="M462" s="10">
        <v>53.901014727593306</v>
      </c>
      <c r="N462" s="10">
        <v>2.92</v>
      </c>
      <c r="O462" s="10">
        <v>32.119999999999997</v>
      </c>
      <c r="P462" s="10">
        <v>21.781014727593309</v>
      </c>
      <c r="Q462" s="5">
        <v>0.40409285126951516</v>
      </c>
      <c r="R462" s="5">
        <v>1.4999999999999999E-2</v>
      </c>
      <c r="S462" s="10">
        <v>0.8085152209138996</v>
      </c>
      <c r="T462" s="10">
        <v>0</v>
      </c>
      <c r="U462" s="10">
        <v>20.972499506679409</v>
      </c>
      <c r="V462" s="5">
        <v>0.38909285126951515</v>
      </c>
      <c r="W462" s="4" t="s">
        <v>491</v>
      </c>
      <c r="X462" s="4" t="s">
        <v>97</v>
      </c>
    </row>
    <row r="463" spans="1:24">
      <c r="A463" s="4" t="s">
        <v>951</v>
      </c>
      <c r="B463" s="8">
        <v>46269</v>
      </c>
      <c r="C463" s="4" t="s">
        <v>305</v>
      </c>
      <c r="D463" s="4" t="s">
        <v>176</v>
      </c>
      <c r="E463" s="4" t="s">
        <v>41</v>
      </c>
      <c r="F463" s="4" t="s">
        <v>242</v>
      </c>
      <c r="G463" s="4" t="s">
        <v>235</v>
      </c>
      <c r="H463" s="9">
        <v>88</v>
      </c>
      <c r="I463" s="10">
        <v>11.62</v>
      </c>
      <c r="J463" s="10">
        <v>1022.56</v>
      </c>
      <c r="K463" s="5">
        <v>0.1816023837402235</v>
      </c>
      <c r="L463" s="10">
        <v>185.69933351740292</v>
      </c>
      <c r="M463" s="10">
        <v>836.86066648259703</v>
      </c>
      <c r="N463" s="10">
        <v>5.88</v>
      </c>
      <c r="O463" s="10">
        <v>517.43999999999994</v>
      </c>
      <c r="P463" s="10">
        <v>319.42066648259708</v>
      </c>
      <c r="Q463" s="5">
        <v>0.38168918587744333</v>
      </c>
      <c r="R463" s="5">
        <v>2.5999999999999999E-2</v>
      </c>
      <c r="S463" s="10">
        <v>21.758377328547521</v>
      </c>
      <c r="T463" s="10">
        <v>0</v>
      </c>
      <c r="U463" s="10">
        <v>297.66228915404957</v>
      </c>
      <c r="V463" s="5">
        <v>0.35568918587744336</v>
      </c>
      <c r="W463" s="4" t="s">
        <v>491</v>
      </c>
      <c r="X463" s="4" t="s">
        <v>97</v>
      </c>
    </row>
    <row r="464" spans="1:24">
      <c r="A464" s="4" t="s">
        <v>952</v>
      </c>
      <c r="B464" s="8">
        <v>45782</v>
      </c>
      <c r="C464" s="4" t="s">
        <v>274</v>
      </c>
      <c r="D464" s="4" t="s">
        <v>218</v>
      </c>
      <c r="E464" s="4" t="s">
        <v>39</v>
      </c>
      <c r="F464" s="4" t="s">
        <v>276</v>
      </c>
      <c r="G464" s="4" t="s">
        <v>235</v>
      </c>
      <c r="H464" s="9">
        <v>36</v>
      </c>
      <c r="I464" s="10">
        <v>7.32</v>
      </c>
      <c r="J464" s="10">
        <v>263.52</v>
      </c>
      <c r="K464" s="5">
        <v>0.11441934521587241</v>
      </c>
      <c r="L464" s="10">
        <v>30.151785851286697</v>
      </c>
      <c r="M464" s="10">
        <v>233.36821414871329</v>
      </c>
      <c r="N464" s="10">
        <v>4.07</v>
      </c>
      <c r="O464" s="10">
        <v>146.52000000000001</v>
      </c>
      <c r="P464" s="10">
        <v>86.848214148713282</v>
      </c>
      <c r="Q464" s="5">
        <v>0.37215099950745428</v>
      </c>
      <c r="R464" s="5">
        <v>2.1000000000000001E-2</v>
      </c>
      <c r="S464" s="10">
        <v>4.9007324971229798</v>
      </c>
      <c r="T464" s="10">
        <v>0</v>
      </c>
      <c r="U464" s="10">
        <v>81.947481651590309</v>
      </c>
      <c r="V464" s="5">
        <v>0.35115099950745426</v>
      </c>
      <c r="W464" s="4" t="s">
        <v>491</v>
      </c>
      <c r="X464" s="4" t="s">
        <v>97</v>
      </c>
    </row>
    <row r="465" spans="1:24">
      <c r="A465" s="4" t="s">
        <v>953</v>
      </c>
      <c r="B465" s="8">
        <v>45927</v>
      </c>
      <c r="C465" s="4" t="s">
        <v>277</v>
      </c>
      <c r="D465" s="4" t="s">
        <v>187</v>
      </c>
      <c r="E465" s="4" t="s">
        <v>39</v>
      </c>
      <c r="F465" s="4" t="s">
        <v>270</v>
      </c>
      <c r="G465" s="4" t="s">
        <v>111</v>
      </c>
      <c r="H465" s="9">
        <v>31</v>
      </c>
      <c r="I465" s="10">
        <v>7.94</v>
      </c>
      <c r="J465" s="10">
        <v>246.14000000000001</v>
      </c>
      <c r="K465" s="5">
        <v>0.11956977010690148</v>
      </c>
      <c r="L465" s="10">
        <v>29.430903214112732</v>
      </c>
      <c r="M465" s="10">
        <v>216.70909678588728</v>
      </c>
      <c r="N465" s="10">
        <v>3.49</v>
      </c>
      <c r="O465" s="10">
        <v>108.19000000000001</v>
      </c>
      <c r="P465" s="10">
        <v>108.51909678588727</v>
      </c>
      <c r="Q465" s="5">
        <v>0.50075930542549496</v>
      </c>
      <c r="R465" s="5">
        <v>2.1000000000000001E-2</v>
      </c>
      <c r="S465" s="10">
        <v>4.5508910325036336</v>
      </c>
      <c r="T465" s="10">
        <v>0</v>
      </c>
      <c r="U465" s="10">
        <v>103.96820575338364</v>
      </c>
      <c r="V465" s="5">
        <v>0.47975930542549494</v>
      </c>
      <c r="W465" s="4" t="s">
        <v>491</v>
      </c>
      <c r="X465" s="4" t="s">
        <v>97</v>
      </c>
    </row>
    <row r="466" spans="1:24">
      <c r="A466" s="4" t="s">
        <v>954</v>
      </c>
      <c r="B466" s="8">
        <v>46198</v>
      </c>
      <c r="C466" s="4" t="s">
        <v>277</v>
      </c>
      <c r="D466" s="4" t="s">
        <v>160</v>
      </c>
      <c r="E466" s="4" t="s">
        <v>39</v>
      </c>
      <c r="F466" s="4" t="s">
        <v>270</v>
      </c>
      <c r="G466" s="4" t="s">
        <v>111</v>
      </c>
      <c r="H466" s="9">
        <v>24</v>
      </c>
      <c r="I466" s="10">
        <v>4.74</v>
      </c>
      <c r="J466" s="10">
        <v>113.76</v>
      </c>
      <c r="K466" s="5">
        <v>0.11483560096760687</v>
      </c>
      <c r="L466" s="10">
        <v>13.063697966074958</v>
      </c>
      <c r="M466" s="10">
        <v>100.69630203392505</v>
      </c>
      <c r="N466" s="10">
        <v>2.3199999999999998</v>
      </c>
      <c r="O466" s="10">
        <v>55.679999999999993</v>
      </c>
      <c r="P466" s="10">
        <v>45.016302033925058</v>
      </c>
      <c r="Q466" s="5">
        <v>0.44705020069911661</v>
      </c>
      <c r="R466" s="5">
        <v>2.1000000000000001E-2</v>
      </c>
      <c r="S466" s="10">
        <v>2.1146223427124262</v>
      </c>
      <c r="T466" s="10">
        <v>0</v>
      </c>
      <c r="U466" s="10">
        <v>42.901679691212635</v>
      </c>
      <c r="V466" s="5">
        <v>0.42605020069911664</v>
      </c>
      <c r="W466" s="4" t="s">
        <v>491</v>
      </c>
      <c r="X466" s="4" t="s">
        <v>97</v>
      </c>
    </row>
    <row r="467" spans="1:24">
      <c r="A467" s="4" t="s">
        <v>955</v>
      </c>
      <c r="B467" s="8">
        <v>46018</v>
      </c>
      <c r="C467" s="4" t="s">
        <v>331</v>
      </c>
      <c r="D467" s="4" t="s">
        <v>222</v>
      </c>
      <c r="E467" s="4" t="s">
        <v>43</v>
      </c>
      <c r="F467" s="4" t="s">
        <v>270</v>
      </c>
      <c r="G467" s="4" t="s">
        <v>235</v>
      </c>
      <c r="H467" s="9">
        <v>12</v>
      </c>
      <c r="I467" s="10">
        <v>13.12</v>
      </c>
      <c r="J467" s="10">
        <v>157.44</v>
      </c>
      <c r="K467" s="5">
        <v>7.4495622118809501E-2</v>
      </c>
      <c r="L467" s="10">
        <v>11.728590746385368</v>
      </c>
      <c r="M467" s="10">
        <v>145.71140925361462</v>
      </c>
      <c r="N467" s="10">
        <v>7.9</v>
      </c>
      <c r="O467" s="10">
        <v>94.800000000000011</v>
      </c>
      <c r="P467" s="10">
        <v>50.911409253614607</v>
      </c>
      <c r="Q467" s="5">
        <v>0.34939892156970309</v>
      </c>
      <c r="R467" s="5">
        <v>4.4999999999999998E-2</v>
      </c>
      <c r="S467" s="10">
        <v>6.5570134164126577</v>
      </c>
      <c r="T467" s="10">
        <v>0</v>
      </c>
      <c r="U467" s="10">
        <v>44.354395837201949</v>
      </c>
      <c r="V467" s="5">
        <v>0.30439892156970311</v>
      </c>
      <c r="W467" s="4" t="s">
        <v>491</v>
      </c>
      <c r="X467" s="4" t="s">
        <v>97</v>
      </c>
    </row>
    <row r="468" spans="1:24">
      <c r="A468" s="4" t="s">
        <v>956</v>
      </c>
      <c r="B468" s="8">
        <v>45910</v>
      </c>
      <c r="C468" s="4" t="s">
        <v>325</v>
      </c>
      <c r="D468" s="4" t="s">
        <v>204</v>
      </c>
      <c r="E468" s="4" t="s">
        <v>41</v>
      </c>
      <c r="F468" s="4" t="s">
        <v>234</v>
      </c>
      <c r="G468" s="4" t="s">
        <v>257</v>
      </c>
      <c r="H468" s="9">
        <v>18</v>
      </c>
      <c r="I468" s="10">
        <v>14.48</v>
      </c>
      <c r="J468" s="10">
        <v>260.64</v>
      </c>
      <c r="K468" s="5">
        <v>0.1867623519406498</v>
      </c>
      <c r="L468" s="10">
        <v>48.677739409810961</v>
      </c>
      <c r="M468" s="10">
        <v>211.96226059018903</v>
      </c>
      <c r="N468" s="10">
        <v>9.18</v>
      </c>
      <c r="O468" s="10">
        <v>165.24</v>
      </c>
      <c r="P468" s="10">
        <v>46.722260590189023</v>
      </c>
      <c r="Q468" s="5">
        <v>0.22042726124969261</v>
      </c>
      <c r="R468" s="5">
        <v>2.5999999999999999E-2</v>
      </c>
      <c r="S468" s="10">
        <v>5.5110187753449145</v>
      </c>
      <c r="T468" s="10">
        <v>6.45</v>
      </c>
      <c r="U468" s="10">
        <v>34.761241814844105</v>
      </c>
      <c r="V468" s="5">
        <v>0.1639973159281029</v>
      </c>
      <c r="W468" s="4" t="s">
        <v>493</v>
      </c>
      <c r="X468" s="4" t="s">
        <v>97</v>
      </c>
    </row>
    <row r="469" spans="1:24">
      <c r="A469" s="4" t="s">
        <v>957</v>
      </c>
      <c r="B469" s="8">
        <v>46122</v>
      </c>
      <c r="C469" s="4" t="s">
        <v>281</v>
      </c>
      <c r="D469" s="4" t="s">
        <v>201</v>
      </c>
      <c r="E469" s="4" t="s">
        <v>39</v>
      </c>
      <c r="F469" s="4" t="s">
        <v>276</v>
      </c>
      <c r="G469" s="4" t="s">
        <v>111</v>
      </c>
      <c r="H469" s="9">
        <v>84</v>
      </c>
      <c r="I469" s="10">
        <v>9.7100000000000009</v>
      </c>
      <c r="J469" s="10">
        <v>815.6400000000001</v>
      </c>
      <c r="K469" s="5">
        <v>0.10206645402244759</v>
      </c>
      <c r="L469" s="10">
        <v>83.249482558869161</v>
      </c>
      <c r="M469" s="10">
        <v>732.3905174411309</v>
      </c>
      <c r="N469" s="10">
        <v>5.87</v>
      </c>
      <c r="O469" s="10">
        <v>493.08</v>
      </c>
      <c r="P469" s="10">
        <v>239.31051744113091</v>
      </c>
      <c r="Q469" s="5">
        <v>0.32675261590940319</v>
      </c>
      <c r="R469" s="5">
        <v>2.1000000000000001E-2</v>
      </c>
      <c r="S469" s="10">
        <v>15.380200866263749</v>
      </c>
      <c r="T469" s="10">
        <v>0</v>
      </c>
      <c r="U469" s="10">
        <v>223.93031657486716</v>
      </c>
      <c r="V469" s="5">
        <v>0.30575261590940322</v>
      </c>
      <c r="W469" s="4" t="s">
        <v>491</v>
      </c>
      <c r="X469" s="4" t="s">
        <v>97</v>
      </c>
    </row>
    <row r="470" spans="1:24">
      <c r="A470" s="4" t="s">
        <v>958</v>
      </c>
      <c r="B470" s="8">
        <v>45734</v>
      </c>
      <c r="C470" s="4" t="s">
        <v>411</v>
      </c>
      <c r="D470" s="4" t="s">
        <v>206</v>
      </c>
      <c r="E470" s="4" t="s">
        <v>47</v>
      </c>
      <c r="F470" s="4" t="s">
        <v>273</v>
      </c>
      <c r="G470" s="4" t="s">
        <v>257</v>
      </c>
      <c r="H470" s="9">
        <v>13</v>
      </c>
      <c r="I470" s="10">
        <v>4.7</v>
      </c>
      <c r="J470" s="10">
        <v>61.1</v>
      </c>
      <c r="K470" s="5">
        <v>9.8187862003263043E-2</v>
      </c>
      <c r="L470" s="10">
        <v>5.9992783683993718</v>
      </c>
      <c r="M470" s="10">
        <v>55.100721631600628</v>
      </c>
      <c r="N470" s="10">
        <v>2.57</v>
      </c>
      <c r="O470" s="10">
        <v>33.409999999999997</v>
      </c>
      <c r="P470" s="10">
        <v>21.690721631600631</v>
      </c>
      <c r="Q470" s="5">
        <v>0.39365585403079112</v>
      </c>
      <c r="R470" s="5">
        <v>2.3E-2</v>
      </c>
      <c r="S470" s="10">
        <v>1.2673165975268144</v>
      </c>
      <c r="T470" s="10">
        <v>0</v>
      </c>
      <c r="U470" s="10">
        <v>20.423405034073816</v>
      </c>
      <c r="V470" s="5">
        <v>0.3706558540307911</v>
      </c>
      <c r="W470" s="4" t="s">
        <v>491</v>
      </c>
      <c r="X470" s="4" t="s">
        <v>97</v>
      </c>
    </row>
    <row r="471" spans="1:24">
      <c r="A471" s="4" t="s">
        <v>959</v>
      </c>
      <c r="B471" s="8">
        <v>46225</v>
      </c>
      <c r="C471" s="4" t="s">
        <v>268</v>
      </c>
      <c r="D471" s="4" t="s">
        <v>181</v>
      </c>
      <c r="E471" s="4" t="s">
        <v>39</v>
      </c>
      <c r="F471" s="4" t="s">
        <v>270</v>
      </c>
      <c r="G471" s="4" t="s">
        <v>235</v>
      </c>
      <c r="H471" s="9">
        <v>31</v>
      </c>
      <c r="I471" s="10">
        <v>5.75</v>
      </c>
      <c r="J471" s="10">
        <v>178.25</v>
      </c>
      <c r="K471" s="5">
        <v>0.1319397031790816</v>
      </c>
      <c r="L471" s="10">
        <v>23.518252091671297</v>
      </c>
      <c r="M471" s="10">
        <v>154.73174790832871</v>
      </c>
      <c r="N471" s="10">
        <v>2.78</v>
      </c>
      <c r="O471" s="10">
        <v>86.179999999999993</v>
      </c>
      <c r="P471" s="10">
        <v>68.551747908328721</v>
      </c>
      <c r="Q471" s="5">
        <v>0.44303608558046154</v>
      </c>
      <c r="R471" s="5">
        <v>2.1000000000000001E-2</v>
      </c>
      <c r="S471" s="10">
        <v>3.2493667060749032</v>
      </c>
      <c r="T471" s="10">
        <v>2.59</v>
      </c>
      <c r="U471" s="10">
        <v>62.712381202253809</v>
      </c>
      <c r="V471" s="5">
        <v>0.4052974392779945</v>
      </c>
      <c r="W471" s="4" t="s">
        <v>493</v>
      </c>
      <c r="X471" s="4" t="s">
        <v>97</v>
      </c>
    </row>
    <row r="472" spans="1:24">
      <c r="A472" s="4" t="s">
        <v>960</v>
      </c>
      <c r="B472" s="8">
        <v>45662</v>
      </c>
      <c r="C472" s="4" t="s">
        <v>333</v>
      </c>
      <c r="D472" s="4" t="s">
        <v>166</v>
      </c>
      <c r="E472" s="4" t="s">
        <v>43</v>
      </c>
      <c r="F472" s="4" t="s">
        <v>273</v>
      </c>
      <c r="G472" s="4" t="s">
        <v>235</v>
      </c>
      <c r="H472" s="9">
        <v>57</v>
      </c>
      <c r="I472" s="10">
        <v>9.2899999999999991</v>
      </c>
      <c r="J472" s="10">
        <v>529.53</v>
      </c>
      <c r="K472" s="5">
        <v>9.8105560899873573E-2</v>
      </c>
      <c r="L472" s="10">
        <v>51.949837663310049</v>
      </c>
      <c r="M472" s="10">
        <v>477.58016233668991</v>
      </c>
      <c r="N472" s="10">
        <v>4.6500000000000004</v>
      </c>
      <c r="O472" s="10">
        <v>265.05</v>
      </c>
      <c r="P472" s="10">
        <v>212.5301623366899</v>
      </c>
      <c r="Q472" s="5">
        <v>0.44501463648914708</v>
      </c>
      <c r="R472" s="5">
        <v>4.4999999999999998E-2</v>
      </c>
      <c r="S472" s="10">
        <v>21.491107305151044</v>
      </c>
      <c r="T472" s="10">
        <v>0</v>
      </c>
      <c r="U472" s="10">
        <v>191.03905503153885</v>
      </c>
      <c r="V472" s="5">
        <v>0.40001463648914704</v>
      </c>
      <c r="W472" s="4" t="s">
        <v>491</v>
      </c>
      <c r="X472" s="4" t="s">
        <v>97</v>
      </c>
    </row>
    <row r="473" spans="1:24">
      <c r="A473" s="4" t="s">
        <v>961</v>
      </c>
      <c r="B473" s="8">
        <v>46279</v>
      </c>
      <c r="C473" s="4" t="s">
        <v>301</v>
      </c>
      <c r="D473" s="4" t="s">
        <v>116</v>
      </c>
      <c r="E473" s="4" t="s">
        <v>41</v>
      </c>
      <c r="F473" s="4" t="s">
        <v>234</v>
      </c>
      <c r="G473" s="4" t="s">
        <v>235</v>
      </c>
      <c r="H473" s="9">
        <v>93</v>
      </c>
      <c r="I473" s="10">
        <v>5.45</v>
      </c>
      <c r="J473" s="10">
        <v>506.85</v>
      </c>
      <c r="K473" s="5">
        <v>0.16136239558280452</v>
      </c>
      <c r="L473" s="10">
        <v>81.786530201144473</v>
      </c>
      <c r="M473" s="10">
        <v>425.06346979885552</v>
      </c>
      <c r="N473" s="10">
        <v>2.86</v>
      </c>
      <c r="O473" s="10">
        <v>265.97999999999996</v>
      </c>
      <c r="P473" s="10">
        <v>159.08346979885556</v>
      </c>
      <c r="Q473" s="5">
        <v>0.37425815460955869</v>
      </c>
      <c r="R473" s="5">
        <v>2.5999999999999999E-2</v>
      </c>
      <c r="S473" s="10">
        <v>11.051650214770243</v>
      </c>
      <c r="T473" s="10">
        <v>0</v>
      </c>
      <c r="U473" s="10">
        <v>148.03181958408533</v>
      </c>
      <c r="V473" s="5">
        <v>0.34825815460955872</v>
      </c>
      <c r="W473" s="4" t="s">
        <v>491</v>
      </c>
      <c r="X473" s="4" t="s">
        <v>97</v>
      </c>
    </row>
    <row r="474" spans="1:24">
      <c r="A474" s="4" t="s">
        <v>962</v>
      </c>
      <c r="B474" s="8">
        <v>45779</v>
      </c>
      <c r="C474" s="4" t="s">
        <v>299</v>
      </c>
      <c r="D474" s="4" t="s">
        <v>154</v>
      </c>
      <c r="E474" s="4" t="s">
        <v>39</v>
      </c>
      <c r="F474" s="4" t="s">
        <v>276</v>
      </c>
      <c r="G474" s="4" t="s">
        <v>257</v>
      </c>
      <c r="H474" s="9">
        <v>6</v>
      </c>
      <c r="I474" s="10">
        <v>15.23</v>
      </c>
      <c r="J474" s="10">
        <v>91.38</v>
      </c>
      <c r="K474" s="5">
        <v>9.1154436169369024E-2</v>
      </c>
      <c r="L474" s="10">
        <v>8.3296923771569418</v>
      </c>
      <c r="M474" s="10">
        <v>83.05030762284305</v>
      </c>
      <c r="N474" s="10">
        <v>8.44</v>
      </c>
      <c r="O474" s="10">
        <v>50.64</v>
      </c>
      <c r="P474" s="10">
        <v>32.41030762284305</v>
      </c>
      <c r="Q474" s="5">
        <v>0.3902490978122346</v>
      </c>
      <c r="R474" s="5">
        <v>2.1000000000000001E-2</v>
      </c>
      <c r="S474" s="10">
        <v>1.7440564600797042</v>
      </c>
      <c r="T474" s="10">
        <v>0</v>
      </c>
      <c r="U474" s="10">
        <v>30.666251162763345</v>
      </c>
      <c r="V474" s="5">
        <v>0.36924909781223458</v>
      </c>
      <c r="W474" s="4" t="s">
        <v>491</v>
      </c>
      <c r="X474" s="4" t="s">
        <v>97</v>
      </c>
    </row>
    <row r="475" spans="1:24">
      <c r="A475" s="4" t="s">
        <v>963</v>
      </c>
      <c r="B475" s="8">
        <v>46129</v>
      </c>
      <c r="C475" s="4" t="s">
        <v>405</v>
      </c>
      <c r="D475" s="4" t="s">
        <v>208</v>
      </c>
      <c r="E475" s="4" t="s">
        <v>47</v>
      </c>
      <c r="F475" s="4" t="s">
        <v>273</v>
      </c>
      <c r="G475" s="4" t="s">
        <v>111</v>
      </c>
      <c r="H475" s="9">
        <v>33</v>
      </c>
      <c r="I475" s="10">
        <v>7.61</v>
      </c>
      <c r="J475" s="10">
        <v>251.13000000000002</v>
      </c>
      <c r="K475" s="5">
        <v>0.15117088772014803</v>
      </c>
      <c r="L475" s="10">
        <v>37.963545033160777</v>
      </c>
      <c r="M475" s="10">
        <v>213.16645496683924</v>
      </c>
      <c r="N475" s="10">
        <v>4.43</v>
      </c>
      <c r="O475" s="10">
        <v>146.19</v>
      </c>
      <c r="P475" s="10">
        <v>66.976454966839242</v>
      </c>
      <c r="Q475" s="5">
        <v>0.31419791156755073</v>
      </c>
      <c r="R475" s="5">
        <v>2.3E-2</v>
      </c>
      <c r="S475" s="10">
        <v>4.9028284642373023</v>
      </c>
      <c r="T475" s="10">
        <v>6.09</v>
      </c>
      <c r="U475" s="10">
        <v>55.983626502601936</v>
      </c>
      <c r="V475" s="5">
        <v>0.2626286885115714</v>
      </c>
      <c r="W475" s="4" t="s">
        <v>493</v>
      </c>
      <c r="X475" s="4" t="s">
        <v>97</v>
      </c>
    </row>
    <row r="476" spans="1:24">
      <c r="A476" s="4" t="s">
        <v>964</v>
      </c>
      <c r="B476" s="8">
        <v>45687</v>
      </c>
      <c r="C476" s="4" t="s">
        <v>365</v>
      </c>
      <c r="D476" s="4" t="s">
        <v>160</v>
      </c>
      <c r="E476" s="4" t="s">
        <v>45</v>
      </c>
      <c r="F476" s="4" t="s">
        <v>242</v>
      </c>
      <c r="G476" s="4" t="s">
        <v>235</v>
      </c>
      <c r="H476" s="9">
        <v>24</v>
      </c>
      <c r="I476" s="10">
        <v>4.59</v>
      </c>
      <c r="J476" s="10">
        <v>110.16</v>
      </c>
      <c r="K476" s="5">
        <v>0.23300971621986724</v>
      </c>
      <c r="L476" s="10">
        <v>25.668350338780574</v>
      </c>
      <c r="M476" s="10">
        <v>84.491649661219427</v>
      </c>
      <c r="N476" s="10">
        <v>2.2400000000000002</v>
      </c>
      <c r="O476" s="10">
        <v>53.760000000000005</v>
      </c>
      <c r="P476" s="10">
        <v>30.731649661219421</v>
      </c>
      <c r="Q476" s="5">
        <v>0.36372410509727388</v>
      </c>
      <c r="R476" s="5">
        <v>1.4999999999999999E-2</v>
      </c>
      <c r="S476" s="10">
        <v>1.2673747449182913</v>
      </c>
      <c r="T476" s="10">
        <v>0</v>
      </c>
      <c r="U476" s="10">
        <v>29.464274916301129</v>
      </c>
      <c r="V476" s="5">
        <v>0.34872410509727386</v>
      </c>
      <c r="W476" s="4" t="s">
        <v>491</v>
      </c>
      <c r="X476" s="4" t="s">
        <v>97</v>
      </c>
    </row>
    <row r="477" spans="1:24">
      <c r="A477" s="4" t="s">
        <v>965</v>
      </c>
      <c r="B477" s="8">
        <v>45937</v>
      </c>
      <c r="C477" s="4" t="s">
        <v>268</v>
      </c>
      <c r="D477" s="4" t="s">
        <v>204</v>
      </c>
      <c r="E477" s="4" t="s">
        <v>39</v>
      </c>
      <c r="F477" s="4" t="s">
        <v>270</v>
      </c>
      <c r="G477" s="4" t="s">
        <v>235</v>
      </c>
      <c r="H477" s="9">
        <v>27</v>
      </c>
      <c r="I477" s="10">
        <v>14.5</v>
      </c>
      <c r="J477" s="10">
        <v>391.5</v>
      </c>
      <c r="K477" s="5">
        <v>0.17899059357318525</v>
      </c>
      <c r="L477" s="10">
        <v>70.07481738390203</v>
      </c>
      <c r="M477" s="10">
        <v>321.42518261609797</v>
      </c>
      <c r="N477" s="10">
        <v>9.1999999999999993</v>
      </c>
      <c r="O477" s="10">
        <v>248.39999999999998</v>
      </c>
      <c r="P477" s="10">
        <v>73.025182616097993</v>
      </c>
      <c r="Q477" s="5">
        <v>0.22719185230522962</v>
      </c>
      <c r="R477" s="5">
        <v>2.1000000000000001E-2</v>
      </c>
      <c r="S477" s="10">
        <v>6.749928834938058</v>
      </c>
      <c r="T477" s="10">
        <v>6.06</v>
      </c>
      <c r="U477" s="10">
        <v>60.21525378115993</v>
      </c>
      <c r="V477" s="5">
        <v>0.18733832019963256</v>
      </c>
      <c r="W477" s="4" t="s">
        <v>493</v>
      </c>
      <c r="X477" s="4" t="s">
        <v>97</v>
      </c>
    </row>
    <row r="478" spans="1:24">
      <c r="A478" s="4" t="s">
        <v>966</v>
      </c>
      <c r="B478" s="8">
        <v>45797</v>
      </c>
      <c r="C478" s="4" t="s">
        <v>305</v>
      </c>
      <c r="D478" s="4" t="s">
        <v>123</v>
      </c>
      <c r="E478" s="4" t="s">
        <v>41</v>
      </c>
      <c r="F478" s="4" t="s">
        <v>242</v>
      </c>
      <c r="G478" s="4" t="s">
        <v>235</v>
      </c>
      <c r="H478" s="9">
        <v>28</v>
      </c>
      <c r="I478" s="10">
        <v>4.8</v>
      </c>
      <c r="J478" s="10">
        <v>134.4</v>
      </c>
      <c r="K478" s="5">
        <v>0.19426852998624861</v>
      </c>
      <c r="L478" s="10">
        <v>26.109690430151815</v>
      </c>
      <c r="M478" s="10">
        <v>108.29030956984819</v>
      </c>
      <c r="N478" s="10">
        <v>2.33</v>
      </c>
      <c r="O478" s="10">
        <v>65.240000000000009</v>
      </c>
      <c r="P478" s="10">
        <v>43.050309569848181</v>
      </c>
      <c r="Q478" s="5">
        <v>0.39754535508166</v>
      </c>
      <c r="R478" s="5">
        <v>2.5999999999999999E-2</v>
      </c>
      <c r="S478" s="10">
        <v>2.8155480488160527</v>
      </c>
      <c r="T478" s="10">
        <v>0</v>
      </c>
      <c r="U478" s="10">
        <v>40.234761521032127</v>
      </c>
      <c r="V478" s="5">
        <v>0.37154535508165998</v>
      </c>
      <c r="W478" s="4" t="s">
        <v>491</v>
      </c>
      <c r="X478" s="4" t="s">
        <v>97</v>
      </c>
    </row>
    <row r="479" spans="1:24">
      <c r="A479" s="4" t="s">
        <v>967</v>
      </c>
      <c r="B479" s="8">
        <v>46177</v>
      </c>
      <c r="C479" s="4" t="s">
        <v>393</v>
      </c>
      <c r="D479" s="4" t="s">
        <v>206</v>
      </c>
      <c r="E479" s="4" t="s">
        <v>47</v>
      </c>
      <c r="F479" s="4" t="s">
        <v>273</v>
      </c>
      <c r="G479" s="4" t="s">
        <v>235</v>
      </c>
      <c r="H479" s="9">
        <v>7</v>
      </c>
      <c r="I479" s="10">
        <v>4.87</v>
      </c>
      <c r="J479" s="10">
        <v>34.090000000000003</v>
      </c>
      <c r="K479" s="5">
        <v>0.11654059596667446</v>
      </c>
      <c r="L479" s="10">
        <v>3.9728689165039328</v>
      </c>
      <c r="M479" s="10">
        <v>30.117131083496069</v>
      </c>
      <c r="N479" s="10">
        <v>2.76</v>
      </c>
      <c r="O479" s="10">
        <v>19.32</v>
      </c>
      <c r="P479" s="10">
        <v>10.797131083496069</v>
      </c>
      <c r="Q479" s="5">
        <v>0.35850463490570672</v>
      </c>
      <c r="R479" s="5">
        <v>2.3E-2</v>
      </c>
      <c r="S479" s="10">
        <v>0.69269401492040961</v>
      </c>
      <c r="T479" s="10">
        <v>0</v>
      </c>
      <c r="U479" s="10">
        <v>10.10443706857566</v>
      </c>
      <c r="V479" s="5">
        <v>0.3355046349057067</v>
      </c>
      <c r="W479" s="4" t="s">
        <v>491</v>
      </c>
      <c r="X479" s="4" t="s">
        <v>97</v>
      </c>
    </row>
    <row r="480" spans="1:24">
      <c r="A480" s="4" t="s">
        <v>968</v>
      </c>
      <c r="B480" s="8">
        <v>45694</v>
      </c>
      <c r="C480" s="4" t="s">
        <v>247</v>
      </c>
      <c r="D480" s="4" t="s">
        <v>204</v>
      </c>
      <c r="E480" s="4" t="s">
        <v>36</v>
      </c>
      <c r="F480" s="4" t="s">
        <v>242</v>
      </c>
      <c r="G480" s="4" t="s">
        <v>111</v>
      </c>
      <c r="H480" s="9">
        <v>15</v>
      </c>
      <c r="I480" s="10">
        <v>14.84</v>
      </c>
      <c r="J480" s="10">
        <v>222.6</v>
      </c>
      <c r="K480" s="5">
        <v>0.13320155796501343</v>
      </c>
      <c r="L480" s="10">
        <v>29.650666803011987</v>
      </c>
      <c r="M480" s="10">
        <v>192.94933319698799</v>
      </c>
      <c r="N480" s="10">
        <v>9.1999999999999993</v>
      </c>
      <c r="O480" s="10">
        <v>138</v>
      </c>
      <c r="P480" s="10">
        <v>54.949333196987993</v>
      </c>
      <c r="Q480" s="5">
        <v>0.28478633373087903</v>
      </c>
      <c r="R480" s="5">
        <v>1.7999999999999999E-2</v>
      </c>
      <c r="S480" s="10">
        <v>3.4730879975457838</v>
      </c>
      <c r="T480" s="10">
        <v>0</v>
      </c>
      <c r="U480" s="10">
        <v>51.476245199442211</v>
      </c>
      <c r="V480" s="5">
        <v>0.26678633373087901</v>
      </c>
      <c r="W480" s="4" t="s">
        <v>491</v>
      </c>
      <c r="X480" s="4" t="s">
        <v>97</v>
      </c>
    </row>
    <row r="481" spans="1:24">
      <c r="A481" s="4" t="s">
        <v>969</v>
      </c>
      <c r="B481" s="8">
        <v>45882</v>
      </c>
      <c r="C481" s="4" t="s">
        <v>283</v>
      </c>
      <c r="D481" s="4" t="s">
        <v>144</v>
      </c>
      <c r="E481" s="4" t="s">
        <v>39</v>
      </c>
      <c r="F481" s="4" t="s">
        <v>270</v>
      </c>
      <c r="G481" s="4" t="s">
        <v>111</v>
      </c>
      <c r="H481" s="9">
        <v>32</v>
      </c>
      <c r="I481" s="10">
        <v>14.62</v>
      </c>
      <c r="J481" s="10">
        <v>467.84</v>
      </c>
      <c r="K481" s="5">
        <v>0.12045670117919788</v>
      </c>
      <c r="L481" s="10">
        <v>56.354463079675931</v>
      </c>
      <c r="M481" s="10">
        <v>411.48553692032402</v>
      </c>
      <c r="N481" s="10">
        <v>8.1</v>
      </c>
      <c r="O481" s="10">
        <v>259.2</v>
      </c>
      <c r="P481" s="10">
        <v>152.28553692032403</v>
      </c>
      <c r="Q481" s="5">
        <v>0.3700872163334652</v>
      </c>
      <c r="R481" s="5">
        <v>2.1000000000000001E-2</v>
      </c>
      <c r="S481" s="10">
        <v>8.6411962753268057</v>
      </c>
      <c r="T481" s="10">
        <v>0</v>
      </c>
      <c r="U481" s="10">
        <v>143.64434064499721</v>
      </c>
      <c r="V481" s="5">
        <v>0.34908721633346518</v>
      </c>
      <c r="W481" s="4" t="s">
        <v>491</v>
      </c>
      <c r="X481" s="4" t="s">
        <v>97</v>
      </c>
    </row>
    <row r="482" spans="1:24">
      <c r="A482" s="4" t="s">
        <v>970</v>
      </c>
      <c r="B482" s="8">
        <v>45677</v>
      </c>
      <c r="C482" s="4" t="s">
        <v>365</v>
      </c>
      <c r="D482" s="4" t="s">
        <v>181</v>
      </c>
      <c r="E482" s="4" t="s">
        <v>45</v>
      </c>
      <c r="F482" s="4" t="s">
        <v>242</v>
      </c>
      <c r="G482" s="4" t="s">
        <v>235</v>
      </c>
      <c r="H482" s="9">
        <v>75</v>
      </c>
      <c r="I482" s="10">
        <v>5.61</v>
      </c>
      <c r="J482" s="10">
        <v>420.75</v>
      </c>
      <c r="K482" s="5">
        <v>0.1676546182518035</v>
      </c>
      <c r="L482" s="10">
        <v>70.540680629446328</v>
      </c>
      <c r="M482" s="10">
        <v>350.20931937055366</v>
      </c>
      <c r="N482" s="10">
        <v>2.67</v>
      </c>
      <c r="O482" s="10">
        <v>200.25</v>
      </c>
      <c r="P482" s="10">
        <v>149.95931937055366</v>
      </c>
      <c r="Q482" s="5">
        <v>0.42819911143450445</v>
      </c>
      <c r="R482" s="5">
        <v>1.4999999999999999E-2</v>
      </c>
      <c r="S482" s="10">
        <v>5.253139790558305</v>
      </c>
      <c r="T482" s="10">
        <v>0</v>
      </c>
      <c r="U482" s="10">
        <v>144.70617957999536</v>
      </c>
      <c r="V482" s="5">
        <v>0.41319911143450444</v>
      </c>
      <c r="W482" s="4" t="s">
        <v>491</v>
      </c>
      <c r="X482" s="4" t="s">
        <v>97</v>
      </c>
    </row>
    <row r="483" spans="1:24">
      <c r="A483" s="4" t="s">
        <v>971</v>
      </c>
      <c r="B483" s="8">
        <v>45718</v>
      </c>
      <c r="C483" s="4" t="s">
        <v>369</v>
      </c>
      <c r="D483" s="4" t="s">
        <v>154</v>
      </c>
      <c r="E483" s="4" t="s">
        <v>45</v>
      </c>
      <c r="F483" s="4" t="s">
        <v>239</v>
      </c>
      <c r="G483" s="4" t="s">
        <v>111</v>
      </c>
      <c r="H483" s="9">
        <v>52</v>
      </c>
      <c r="I483" s="10">
        <v>15.62</v>
      </c>
      <c r="J483" s="10">
        <v>812.24</v>
      </c>
      <c r="K483" s="5">
        <v>0.14344306927967404</v>
      </c>
      <c r="L483" s="10">
        <v>116.51019859172244</v>
      </c>
      <c r="M483" s="10">
        <v>695.72980140827758</v>
      </c>
      <c r="N483" s="10">
        <v>8.6300000000000008</v>
      </c>
      <c r="O483" s="10">
        <v>448.76000000000005</v>
      </c>
      <c r="P483" s="10">
        <v>246.96980140827753</v>
      </c>
      <c r="Q483" s="5">
        <v>0.35497947753332959</v>
      </c>
      <c r="R483" s="5">
        <v>1.4999999999999999E-2</v>
      </c>
      <c r="S483" s="10">
        <v>10.435947021124163</v>
      </c>
      <c r="T483" s="10">
        <v>0</v>
      </c>
      <c r="U483" s="10">
        <v>236.53385438715338</v>
      </c>
      <c r="V483" s="5">
        <v>0.33997947753332963</v>
      </c>
      <c r="W483" s="4" t="s">
        <v>491</v>
      </c>
      <c r="X483" s="4" t="s">
        <v>97</v>
      </c>
    </row>
    <row r="484" spans="1:24">
      <c r="A484" s="4" t="s">
        <v>972</v>
      </c>
      <c r="B484" s="8">
        <v>45857</v>
      </c>
      <c r="C484" s="4" t="s">
        <v>243</v>
      </c>
      <c r="D484" s="4" t="s">
        <v>191</v>
      </c>
      <c r="E484" s="4" t="s">
        <v>36</v>
      </c>
      <c r="F484" s="4" t="s">
        <v>234</v>
      </c>
      <c r="G484" s="4" t="s">
        <v>111</v>
      </c>
      <c r="H484" s="9">
        <v>65</v>
      </c>
      <c r="I484" s="10">
        <v>10.55</v>
      </c>
      <c r="J484" s="10">
        <v>685.75</v>
      </c>
      <c r="K484" s="5">
        <v>0.14917901890985502</v>
      </c>
      <c r="L484" s="10">
        <v>102.29951221743308</v>
      </c>
      <c r="M484" s="10">
        <v>583.45048778256694</v>
      </c>
      <c r="N484" s="10">
        <v>4.55</v>
      </c>
      <c r="O484" s="10">
        <v>295.75</v>
      </c>
      <c r="P484" s="10">
        <v>287.70048778256694</v>
      </c>
      <c r="Q484" s="5">
        <v>0.49310180350690458</v>
      </c>
      <c r="R484" s="5">
        <v>1.7999999999999999E-2</v>
      </c>
      <c r="S484" s="10">
        <v>10.502108780086203</v>
      </c>
      <c r="T484" s="10">
        <v>0</v>
      </c>
      <c r="U484" s="10">
        <v>277.19837900248075</v>
      </c>
      <c r="V484" s="5">
        <v>0.47510180350690456</v>
      </c>
      <c r="W484" s="4" t="s">
        <v>491</v>
      </c>
      <c r="X484" s="4" t="s">
        <v>97</v>
      </c>
    </row>
    <row r="485" spans="1:24">
      <c r="A485" s="4" t="s">
        <v>973</v>
      </c>
      <c r="B485" s="8">
        <v>45854</v>
      </c>
      <c r="C485" s="4" t="s">
        <v>245</v>
      </c>
      <c r="D485" s="4" t="s">
        <v>185</v>
      </c>
      <c r="E485" s="4" t="s">
        <v>36</v>
      </c>
      <c r="F485" s="4" t="s">
        <v>239</v>
      </c>
      <c r="G485" s="4" t="s">
        <v>111</v>
      </c>
      <c r="H485" s="9">
        <v>10</v>
      </c>
      <c r="I485" s="10">
        <v>5.19</v>
      </c>
      <c r="J485" s="10">
        <v>51.900000000000006</v>
      </c>
      <c r="K485" s="5">
        <v>0.11862588427777759</v>
      </c>
      <c r="L485" s="10">
        <v>6.1566833940166577</v>
      </c>
      <c r="M485" s="10">
        <v>45.743316605983345</v>
      </c>
      <c r="N485" s="10">
        <v>2.2200000000000002</v>
      </c>
      <c r="O485" s="10">
        <v>22.200000000000003</v>
      </c>
      <c r="P485" s="10">
        <v>23.543316605983343</v>
      </c>
      <c r="Q485" s="5">
        <v>0.51468320080017582</v>
      </c>
      <c r="R485" s="5">
        <v>1.7999999999999999E-2</v>
      </c>
      <c r="S485" s="10">
        <v>0.82337969890770013</v>
      </c>
      <c r="T485" s="10">
        <v>0</v>
      </c>
      <c r="U485" s="10">
        <v>22.719936907075642</v>
      </c>
      <c r="V485" s="5">
        <v>0.49668320080017581</v>
      </c>
      <c r="W485" s="4" t="s">
        <v>491</v>
      </c>
      <c r="X485" s="4" t="s">
        <v>97</v>
      </c>
    </row>
    <row r="486" spans="1:24">
      <c r="A486" s="4" t="s">
        <v>974</v>
      </c>
      <c r="B486" s="8">
        <v>46091</v>
      </c>
      <c r="C486" s="4" t="s">
        <v>245</v>
      </c>
      <c r="D486" s="4" t="s">
        <v>158</v>
      </c>
      <c r="E486" s="4" t="s">
        <v>36</v>
      </c>
      <c r="F486" s="4" t="s">
        <v>239</v>
      </c>
      <c r="G486" s="4" t="s">
        <v>111</v>
      </c>
      <c r="H486" s="9">
        <v>63</v>
      </c>
      <c r="I486" s="10">
        <v>8.02</v>
      </c>
      <c r="J486" s="10">
        <v>505.26</v>
      </c>
      <c r="K486" s="5">
        <v>0.13088897508063332</v>
      </c>
      <c r="L486" s="10">
        <v>66.132963549240799</v>
      </c>
      <c r="M486" s="10">
        <v>439.12703645075919</v>
      </c>
      <c r="N486" s="10">
        <v>4.3099999999999996</v>
      </c>
      <c r="O486" s="10">
        <v>271.52999999999997</v>
      </c>
      <c r="P486" s="10">
        <v>167.59703645075922</v>
      </c>
      <c r="Q486" s="5">
        <v>0.38165957123788358</v>
      </c>
      <c r="R486" s="5">
        <v>1.7999999999999999E-2</v>
      </c>
      <c r="S486" s="10">
        <v>7.9042866561136647</v>
      </c>
      <c r="T486" s="10">
        <v>0</v>
      </c>
      <c r="U486" s="10">
        <v>159.69274979464555</v>
      </c>
      <c r="V486" s="5">
        <v>0.36365957123788356</v>
      </c>
      <c r="W486" s="4" t="s">
        <v>491</v>
      </c>
      <c r="X486" s="4" t="s">
        <v>97</v>
      </c>
    </row>
    <row r="487" spans="1:24">
      <c r="A487" s="4" t="s">
        <v>975</v>
      </c>
      <c r="B487" s="8">
        <v>46067</v>
      </c>
      <c r="C487" s="4" t="s">
        <v>305</v>
      </c>
      <c r="D487" s="4" t="s">
        <v>174</v>
      </c>
      <c r="E487" s="4" t="s">
        <v>41</v>
      </c>
      <c r="F487" s="4" t="s">
        <v>242</v>
      </c>
      <c r="G487" s="4" t="s">
        <v>235</v>
      </c>
      <c r="H487" s="9">
        <v>8</v>
      </c>
      <c r="I487" s="10">
        <v>21.91</v>
      </c>
      <c r="J487" s="10">
        <v>175.28</v>
      </c>
      <c r="K487" s="5">
        <v>0.19716827728388606</v>
      </c>
      <c r="L487" s="10">
        <v>34.559655642319548</v>
      </c>
      <c r="M487" s="10">
        <v>140.72034435768046</v>
      </c>
      <c r="N487" s="10">
        <v>12.85</v>
      </c>
      <c r="O487" s="10">
        <v>102.8</v>
      </c>
      <c r="P487" s="10">
        <v>37.920344357680463</v>
      </c>
      <c r="Q487" s="5">
        <v>0.26947307818758037</v>
      </c>
      <c r="R487" s="5">
        <v>2.5999999999999999E-2</v>
      </c>
      <c r="S487" s="10">
        <v>3.6587289532996916</v>
      </c>
      <c r="T487" s="10">
        <v>2.0699999999999998</v>
      </c>
      <c r="U487" s="10">
        <v>32.191615404380769</v>
      </c>
      <c r="V487" s="5">
        <v>0.22876305164913963</v>
      </c>
      <c r="W487" s="4" t="s">
        <v>493</v>
      </c>
      <c r="X487" s="4" t="s">
        <v>97</v>
      </c>
    </row>
    <row r="488" spans="1:24">
      <c r="A488" s="4" t="s">
        <v>976</v>
      </c>
      <c r="B488" s="8">
        <v>45864</v>
      </c>
      <c r="C488" s="4" t="s">
        <v>243</v>
      </c>
      <c r="D488" s="4" t="s">
        <v>185</v>
      </c>
      <c r="E488" s="4" t="s">
        <v>36</v>
      </c>
      <c r="F488" s="4" t="s">
        <v>234</v>
      </c>
      <c r="G488" s="4" t="s">
        <v>111</v>
      </c>
      <c r="H488" s="9">
        <v>32</v>
      </c>
      <c r="I488" s="10">
        <v>5.26</v>
      </c>
      <c r="J488" s="10">
        <v>168.32</v>
      </c>
      <c r="K488" s="5">
        <v>0.12492898527176172</v>
      </c>
      <c r="L488" s="10">
        <v>21.028046800942931</v>
      </c>
      <c r="M488" s="10">
        <v>147.29195319905705</v>
      </c>
      <c r="N488" s="10">
        <v>2.17</v>
      </c>
      <c r="O488" s="10">
        <v>69.44</v>
      </c>
      <c r="P488" s="10">
        <v>77.85195319905705</v>
      </c>
      <c r="Q488" s="5">
        <v>0.52855537256569862</v>
      </c>
      <c r="R488" s="5">
        <v>1.7999999999999999E-2</v>
      </c>
      <c r="S488" s="10">
        <v>2.6512551575830265</v>
      </c>
      <c r="T488" s="10">
        <v>0</v>
      </c>
      <c r="U488" s="10">
        <v>75.200698041474027</v>
      </c>
      <c r="V488" s="5">
        <v>0.51055537256569872</v>
      </c>
      <c r="W488" s="4" t="s">
        <v>491</v>
      </c>
      <c r="X488" s="4" t="s">
        <v>97</v>
      </c>
    </row>
    <row r="489" spans="1:24">
      <c r="A489" s="4" t="s">
        <v>977</v>
      </c>
      <c r="B489" s="8">
        <v>45890</v>
      </c>
      <c r="C489" s="4" t="s">
        <v>363</v>
      </c>
      <c r="D489" s="4" t="s">
        <v>151</v>
      </c>
      <c r="E489" s="4" t="s">
        <v>45</v>
      </c>
      <c r="F489" s="4" t="s">
        <v>239</v>
      </c>
      <c r="G489" s="4" t="s">
        <v>235</v>
      </c>
      <c r="H489" s="9">
        <v>69</v>
      </c>
      <c r="I489" s="10">
        <v>10.119999999999999</v>
      </c>
      <c r="J489" s="10">
        <v>698.28</v>
      </c>
      <c r="K489" s="5">
        <v>0.20602349551816246</v>
      </c>
      <c r="L489" s="10">
        <v>143.86208645042248</v>
      </c>
      <c r="M489" s="10">
        <v>554.41791354957752</v>
      </c>
      <c r="N489" s="10">
        <v>5.79</v>
      </c>
      <c r="O489" s="10">
        <v>399.51</v>
      </c>
      <c r="P489" s="10">
        <v>154.90791354957753</v>
      </c>
      <c r="Q489" s="5">
        <v>0.27940640041336839</v>
      </c>
      <c r="R489" s="5">
        <v>1.4999999999999999E-2</v>
      </c>
      <c r="S489" s="10">
        <v>8.3162687032436633</v>
      </c>
      <c r="T489" s="10">
        <v>11.86</v>
      </c>
      <c r="U489" s="10">
        <v>134.73164484633389</v>
      </c>
      <c r="V489" s="5">
        <v>0.24301459522426819</v>
      </c>
      <c r="W489" s="4" t="s">
        <v>493</v>
      </c>
      <c r="X489" s="4" t="s">
        <v>97</v>
      </c>
    </row>
    <row r="490" spans="1:24">
      <c r="A490" s="4" t="s">
        <v>978</v>
      </c>
      <c r="B490" s="8">
        <v>46236</v>
      </c>
      <c r="C490" s="4" t="s">
        <v>285</v>
      </c>
      <c r="D490" s="4" t="s">
        <v>151</v>
      </c>
      <c r="E490" s="4" t="s">
        <v>39</v>
      </c>
      <c r="F490" s="4" t="s">
        <v>273</v>
      </c>
      <c r="G490" s="4" t="s">
        <v>111</v>
      </c>
      <c r="H490" s="9">
        <v>47</v>
      </c>
      <c r="I490" s="10">
        <v>10.43</v>
      </c>
      <c r="J490" s="10">
        <v>490.21</v>
      </c>
      <c r="K490" s="5">
        <v>0.11945590397499621</v>
      </c>
      <c r="L490" s="10">
        <v>58.558478687582891</v>
      </c>
      <c r="M490" s="10">
        <v>431.65152131241712</v>
      </c>
      <c r="N490" s="10">
        <v>6.08</v>
      </c>
      <c r="O490" s="10">
        <v>285.76</v>
      </c>
      <c r="P490" s="10">
        <v>145.89152131241713</v>
      </c>
      <c r="Q490" s="5">
        <v>0.33798449468877229</v>
      </c>
      <c r="R490" s="5">
        <v>2.1000000000000001E-2</v>
      </c>
      <c r="S490" s="10">
        <v>9.0646819475607607</v>
      </c>
      <c r="T490" s="10">
        <v>0</v>
      </c>
      <c r="U490" s="10">
        <v>136.82683936485637</v>
      </c>
      <c r="V490" s="5">
        <v>0.31698449468877232</v>
      </c>
      <c r="W490" s="4" t="s">
        <v>491</v>
      </c>
      <c r="X490" s="4" t="s">
        <v>97</v>
      </c>
    </row>
    <row r="491" spans="1:24">
      <c r="A491" s="4" t="s">
        <v>979</v>
      </c>
      <c r="B491" s="8">
        <v>46217</v>
      </c>
      <c r="C491" s="4" t="s">
        <v>333</v>
      </c>
      <c r="D491" s="4" t="s">
        <v>127</v>
      </c>
      <c r="E491" s="4" t="s">
        <v>43</v>
      </c>
      <c r="F491" s="4" t="s">
        <v>273</v>
      </c>
      <c r="G491" s="4" t="s">
        <v>235</v>
      </c>
      <c r="H491" s="9">
        <v>77</v>
      </c>
      <c r="I491" s="10">
        <v>7.62</v>
      </c>
      <c r="J491" s="10">
        <v>586.74</v>
      </c>
      <c r="K491" s="5">
        <v>0.13942839564697812</v>
      </c>
      <c r="L491" s="10">
        <v>81.808216861907937</v>
      </c>
      <c r="M491" s="10">
        <v>504.9317831380921</v>
      </c>
      <c r="N491" s="10">
        <v>3.79</v>
      </c>
      <c r="O491" s="10">
        <v>291.83</v>
      </c>
      <c r="P491" s="10">
        <v>213.10178313809212</v>
      </c>
      <c r="Q491" s="5">
        <v>0.42204073947116066</v>
      </c>
      <c r="R491" s="5">
        <v>4.4999999999999998E-2</v>
      </c>
      <c r="S491" s="10">
        <v>22.721930241214142</v>
      </c>
      <c r="T491" s="10">
        <v>11.04</v>
      </c>
      <c r="U491" s="10">
        <v>179.33985289687797</v>
      </c>
      <c r="V491" s="5">
        <v>0.35517639983425425</v>
      </c>
      <c r="W491" s="4" t="s">
        <v>493</v>
      </c>
      <c r="X491" s="4" t="s">
        <v>97</v>
      </c>
    </row>
    <row r="492" spans="1:24">
      <c r="A492" s="4" t="s">
        <v>980</v>
      </c>
      <c r="B492" s="8">
        <v>45948</v>
      </c>
      <c r="C492" s="4" t="s">
        <v>303</v>
      </c>
      <c r="D492" s="4" t="s">
        <v>176</v>
      </c>
      <c r="E492" s="4" t="s">
        <v>41</v>
      </c>
      <c r="F492" s="4" t="s">
        <v>239</v>
      </c>
      <c r="G492" s="4" t="s">
        <v>235</v>
      </c>
      <c r="H492" s="9">
        <v>73</v>
      </c>
      <c r="I492" s="10">
        <v>11.51</v>
      </c>
      <c r="J492" s="10">
        <v>840.23</v>
      </c>
      <c r="K492" s="5">
        <v>0.23855798058977368</v>
      </c>
      <c r="L492" s="10">
        <v>200.44357203094555</v>
      </c>
      <c r="M492" s="10">
        <v>639.78642796905444</v>
      </c>
      <c r="N492" s="10">
        <v>5.64</v>
      </c>
      <c r="O492" s="10">
        <v>411.71999999999997</v>
      </c>
      <c r="P492" s="10">
        <v>228.06642796905447</v>
      </c>
      <c r="Q492" s="5">
        <v>0.35647275090381525</v>
      </c>
      <c r="R492" s="5">
        <v>2.5999999999999999E-2</v>
      </c>
      <c r="S492" s="10">
        <v>16.634447127195415</v>
      </c>
      <c r="T492" s="10">
        <v>17.54</v>
      </c>
      <c r="U492" s="10">
        <v>193.89198084185907</v>
      </c>
      <c r="V492" s="5">
        <v>0.30305735221260016</v>
      </c>
      <c r="W492" s="4" t="s">
        <v>493</v>
      </c>
      <c r="X492" s="4" t="s">
        <v>97</v>
      </c>
    </row>
    <row r="493" spans="1:24">
      <c r="A493" s="4" t="s">
        <v>981</v>
      </c>
      <c r="B493" s="8">
        <v>45713</v>
      </c>
      <c r="C493" s="4" t="s">
        <v>331</v>
      </c>
      <c r="D493" s="4" t="s">
        <v>158</v>
      </c>
      <c r="E493" s="4" t="s">
        <v>43</v>
      </c>
      <c r="F493" s="4" t="s">
        <v>270</v>
      </c>
      <c r="G493" s="4" t="s">
        <v>235</v>
      </c>
      <c r="H493" s="9">
        <v>36</v>
      </c>
      <c r="I493" s="10">
        <v>7.69</v>
      </c>
      <c r="J493" s="10">
        <v>276.84000000000003</v>
      </c>
      <c r="K493" s="5">
        <v>8.2073741990512872E-2</v>
      </c>
      <c r="L493" s="10">
        <v>22.721294732653586</v>
      </c>
      <c r="M493" s="10">
        <v>254.11870526734646</v>
      </c>
      <c r="N493" s="10">
        <v>4.05</v>
      </c>
      <c r="O493" s="10">
        <v>145.79999999999998</v>
      </c>
      <c r="P493" s="10">
        <v>108.31870526734647</v>
      </c>
      <c r="Q493" s="5">
        <v>0.4262523892264814</v>
      </c>
      <c r="R493" s="5">
        <v>4.4999999999999998E-2</v>
      </c>
      <c r="S493" s="10">
        <v>11.435341737030591</v>
      </c>
      <c r="T493" s="10">
        <v>0</v>
      </c>
      <c r="U493" s="10">
        <v>96.883363530315876</v>
      </c>
      <c r="V493" s="5">
        <v>0.38125238922648136</v>
      </c>
      <c r="W493" s="4" t="s">
        <v>491</v>
      </c>
      <c r="X493" s="4" t="s">
        <v>97</v>
      </c>
    </row>
    <row r="494" spans="1:24">
      <c r="A494" s="4" t="s">
        <v>982</v>
      </c>
      <c r="B494" s="8">
        <v>46263</v>
      </c>
      <c r="C494" s="4" t="s">
        <v>251</v>
      </c>
      <c r="D494" s="4" t="s">
        <v>179</v>
      </c>
      <c r="E494" s="4" t="s">
        <v>36</v>
      </c>
      <c r="F494" s="4" t="s">
        <v>239</v>
      </c>
      <c r="G494" s="4" t="s">
        <v>111</v>
      </c>
      <c r="H494" s="9">
        <v>35</v>
      </c>
      <c r="I494" s="10">
        <v>17.98</v>
      </c>
      <c r="J494" s="10">
        <v>629.30000000000007</v>
      </c>
      <c r="K494" s="5">
        <v>0.12032605256802445</v>
      </c>
      <c r="L494" s="10">
        <v>75.721184881057795</v>
      </c>
      <c r="M494" s="10">
        <v>553.57881511894232</v>
      </c>
      <c r="N494" s="10">
        <v>8.83</v>
      </c>
      <c r="O494" s="10">
        <v>309.05</v>
      </c>
      <c r="P494" s="10">
        <v>244.5288151189423</v>
      </c>
      <c r="Q494" s="5">
        <v>0.44172357836056764</v>
      </c>
      <c r="R494" s="5">
        <v>1.7999999999999999E-2</v>
      </c>
      <c r="S494" s="10">
        <v>9.9644186721409618</v>
      </c>
      <c r="T494" s="10">
        <v>0</v>
      </c>
      <c r="U494" s="10">
        <v>234.56439644680134</v>
      </c>
      <c r="V494" s="5">
        <v>0.42372357836056762</v>
      </c>
      <c r="W494" s="4" t="s">
        <v>491</v>
      </c>
      <c r="X494" s="4" t="s">
        <v>97</v>
      </c>
    </row>
    <row r="495" spans="1:24">
      <c r="A495" s="4" t="s">
        <v>983</v>
      </c>
      <c r="B495" s="8">
        <v>45780</v>
      </c>
      <c r="C495" s="4" t="s">
        <v>285</v>
      </c>
      <c r="D495" s="4" t="s">
        <v>212</v>
      </c>
      <c r="E495" s="4" t="s">
        <v>39</v>
      </c>
      <c r="F495" s="4" t="s">
        <v>273</v>
      </c>
      <c r="G495" s="4" t="s">
        <v>111</v>
      </c>
      <c r="H495" s="9">
        <v>16</v>
      </c>
      <c r="I495" s="10">
        <v>6.61</v>
      </c>
      <c r="J495" s="10">
        <v>105.76</v>
      </c>
      <c r="K495" s="5">
        <v>0.17276283124237812</v>
      </c>
      <c r="L495" s="10">
        <v>18.27139703219391</v>
      </c>
      <c r="M495" s="10">
        <v>87.488602967806088</v>
      </c>
      <c r="N495" s="10">
        <v>3.39</v>
      </c>
      <c r="O495" s="10">
        <v>54.24</v>
      </c>
      <c r="P495" s="10">
        <v>33.248602967806086</v>
      </c>
      <c r="Q495" s="5">
        <v>0.38003353396831419</v>
      </c>
      <c r="R495" s="5">
        <v>2.1000000000000001E-2</v>
      </c>
      <c r="S495" s="10">
        <v>1.837260662323928</v>
      </c>
      <c r="T495" s="10">
        <v>2.25</v>
      </c>
      <c r="U495" s="10">
        <v>29.161342305482158</v>
      </c>
      <c r="V495" s="5">
        <v>0.33331589848580506</v>
      </c>
      <c r="W495" s="4" t="s">
        <v>493</v>
      </c>
      <c r="X495" s="4" t="s">
        <v>97</v>
      </c>
    </row>
    <row r="496" spans="1:24">
      <c r="A496" s="4" t="s">
        <v>984</v>
      </c>
      <c r="B496" s="8">
        <v>46264</v>
      </c>
      <c r="C496" s="4" t="s">
        <v>391</v>
      </c>
      <c r="D496" s="4" t="s">
        <v>195</v>
      </c>
      <c r="E496" s="4" t="s">
        <v>47</v>
      </c>
      <c r="F496" s="4" t="s">
        <v>270</v>
      </c>
      <c r="G496" s="4" t="s">
        <v>235</v>
      </c>
      <c r="H496" s="9">
        <v>6</v>
      </c>
      <c r="I496" s="10">
        <v>9.19</v>
      </c>
      <c r="J496" s="10">
        <v>55.14</v>
      </c>
      <c r="K496" s="5">
        <v>0.17520620225604269</v>
      </c>
      <c r="L496" s="10">
        <v>9.6608699923981938</v>
      </c>
      <c r="M496" s="10">
        <v>45.47913000760181</v>
      </c>
      <c r="N496" s="10">
        <v>4.18</v>
      </c>
      <c r="O496" s="10">
        <v>25.08</v>
      </c>
      <c r="P496" s="10">
        <v>20.399130007601812</v>
      </c>
      <c r="Q496" s="5">
        <v>0.44853826368692867</v>
      </c>
      <c r="R496" s="5">
        <v>2.3E-2</v>
      </c>
      <c r="S496" s="10">
        <v>1.0460199901748417</v>
      </c>
      <c r="T496" s="10">
        <v>0.76</v>
      </c>
      <c r="U496" s="10">
        <v>18.593110017426969</v>
      </c>
      <c r="V496" s="5">
        <v>0.40882730198047196</v>
      </c>
      <c r="W496" s="4" t="s">
        <v>493</v>
      </c>
      <c r="X496" s="4" t="s">
        <v>97</v>
      </c>
    </row>
    <row r="497" spans="1:24">
      <c r="A497" s="4" t="s">
        <v>985</v>
      </c>
      <c r="B497" s="8">
        <v>46215</v>
      </c>
      <c r="C497" s="4" t="s">
        <v>289</v>
      </c>
      <c r="D497" s="4" t="s">
        <v>176</v>
      </c>
      <c r="E497" s="4" t="s">
        <v>39</v>
      </c>
      <c r="F497" s="4" t="s">
        <v>270</v>
      </c>
      <c r="G497" s="4" t="s">
        <v>257</v>
      </c>
      <c r="H497" s="9">
        <v>11</v>
      </c>
      <c r="I497" s="10">
        <v>11.88</v>
      </c>
      <c r="J497" s="10">
        <v>130.68</v>
      </c>
      <c r="K497" s="5">
        <v>0.1137870311216608</v>
      </c>
      <c r="L497" s="10">
        <v>14.869689226978634</v>
      </c>
      <c r="M497" s="10">
        <v>115.81031077302137</v>
      </c>
      <c r="N497" s="10">
        <v>5.74</v>
      </c>
      <c r="O497" s="10">
        <v>63.14</v>
      </c>
      <c r="P497" s="10">
        <v>52.67031077302137</v>
      </c>
      <c r="Q497" s="5">
        <v>0.45479811271943499</v>
      </c>
      <c r="R497" s="5">
        <v>2.1000000000000001E-2</v>
      </c>
      <c r="S497" s="10">
        <v>2.4320165262334488</v>
      </c>
      <c r="T497" s="10">
        <v>1.72</v>
      </c>
      <c r="U497" s="10">
        <v>48.518294246787924</v>
      </c>
      <c r="V497" s="5">
        <v>0.41894623995854541</v>
      </c>
      <c r="W497" s="4" t="s">
        <v>493</v>
      </c>
      <c r="X497" s="4" t="s">
        <v>97</v>
      </c>
    </row>
    <row r="498" spans="1:24">
      <c r="A498" s="4" t="s">
        <v>986</v>
      </c>
      <c r="B498" s="8">
        <v>45780</v>
      </c>
      <c r="C498" s="4" t="s">
        <v>335</v>
      </c>
      <c r="D498" s="4" t="s">
        <v>204</v>
      </c>
      <c r="E498" s="4" t="s">
        <v>43</v>
      </c>
      <c r="F498" s="4" t="s">
        <v>276</v>
      </c>
      <c r="G498" s="4" t="s">
        <v>235</v>
      </c>
      <c r="H498" s="9">
        <v>16</v>
      </c>
      <c r="I498" s="10">
        <v>14.58</v>
      </c>
      <c r="J498" s="10">
        <v>233.28</v>
      </c>
      <c r="K498" s="5">
        <v>0.12085442757548442</v>
      </c>
      <c r="L498" s="10">
        <v>28.192920864809007</v>
      </c>
      <c r="M498" s="10">
        <v>205.087079135191</v>
      </c>
      <c r="N498" s="10">
        <v>9.2799999999999994</v>
      </c>
      <c r="O498" s="10">
        <v>148.47999999999999</v>
      </c>
      <c r="P498" s="10">
        <v>56.607079135191015</v>
      </c>
      <c r="Q498" s="5">
        <v>0.27601484878467791</v>
      </c>
      <c r="R498" s="5">
        <v>4.4999999999999998E-2</v>
      </c>
      <c r="S498" s="10">
        <v>9.228918561083594</v>
      </c>
      <c r="T498" s="10">
        <v>4.3600000000000003</v>
      </c>
      <c r="U498" s="10">
        <v>43.018160574107419</v>
      </c>
      <c r="V498" s="5">
        <v>0.20975558653185727</v>
      </c>
      <c r="W498" s="4" t="s">
        <v>493</v>
      </c>
      <c r="X498" s="4" t="s">
        <v>97</v>
      </c>
    </row>
    <row r="499" spans="1:24">
      <c r="A499" s="4" t="s">
        <v>987</v>
      </c>
      <c r="B499" s="8">
        <v>45883</v>
      </c>
      <c r="C499" s="4" t="s">
        <v>301</v>
      </c>
      <c r="D499" s="4" t="s">
        <v>179</v>
      </c>
      <c r="E499" s="4" t="s">
        <v>41</v>
      </c>
      <c r="F499" s="4" t="s">
        <v>234</v>
      </c>
      <c r="G499" s="4" t="s">
        <v>235</v>
      </c>
      <c r="H499" s="9">
        <v>68</v>
      </c>
      <c r="I499" s="10">
        <v>17.34</v>
      </c>
      <c r="J499" s="10">
        <v>1179.1199999999999</v>
      </c>
      <c r="K499" s="5">
        <v>0.13571417668985161</v>
      </c>
      <c r="L499" s="10">
        <v>160.02330001853781</v>
      </c>
      <c r="M499" s="10">
        <v>1019.0966999814621</v>
      </c>
      <c r="N499" s="10">
        <v>8.6</v>
      </c>
      <c r="O499" s="10">
        <v>584.79999999999995</v>
      </c>
      <c r="P499" s="10">
        <v>434.2966999814621</v>
      </c>
      <c r="Q499" s="5">
        <v>0.42615847935663242</v>
      </c>
      <c r="R499" s="5">
        <v>2.5999999999999999E-2</v>
      </c>
      <c r="S499" s="10">
        <v>26.49651419951801</v>
      </c>
      <c r="T499" s="10">
        <v>0</v>
      </c>
      <c r="U499" s="10">
        <v>407.80018578194409</v>
      </c>
      <c r="V499" s="5">
        <v>0.4001584793566324</v>
      </c>
      <c r="W499" s="4" t="s">
        <v>491</v>
      </c>
      <c r="X499" s="4" t="s">
        <v>97</v>
      </c>
    </row>
    <row r="500" spans="1:24">
      <c r="A500" s="4" t="s">
        <v>988</v>
      </c>
      <c r="B500" s="8">
        <v>45951</v>
      </c>
      <c r="C500" s="4" t="s">
        <v>355</v>
      </c>
      <c r="D500" s="4" t="s">
        <v>151</v>
      </c>
      <c r="E500" s="4" t="s">
        <v>43</v>
      </c>
      <c r="F500" s="4" t="s">
        <v>270</v>
      </c>
      <c r="G500" s="4" t="s">
        <v>257</v>
      </c>
      <c r="H500" s="9">
        <v>24</v>
      </c>
      <c r="I500" s="10">
        <v>9.91</v>
      </c>
      <c r="J500" s="10">
        <v>237.84</v>
      </c>
      <c r="K500" s="5">
        <v>6.1198895089582782E-2</v>
      </c>
      <c r="L500" s="10">
        <v>14.55554520810637</v>
      </c>
      <c r="M500" s="10">
        <v>223.28445479189364</v>
      </c>
      <c r="N500" s="10">
        <v>5.77</v>
      </c>
      <c r="O500" s="10">
        <v>138.47999999999999</v>
      </c>
      <c r="P500" s="10">
        <v>84.804454791893647</v>
      </c>
      <c r="Q500" s="5">
        <v>0.37980456306702315</v>
      </c>
      <c r="R500" s="5">
        <v>4.4999999999999998E-2</v>
      </c>
      <c r="S500" s="10">
        <v>10.047800465635213</v>
      </c>
      <c r="T500" s="10">
        <v>0</v>
      </c>
      <c r="U500" s="10">
        <v>74.756654326258428</v>
      </c>
      <c r="V500" s="5">
        <v>0.33480456306702311</v>
      </c>
      <c r="W500" s="4" t="s">
        <v>491</v>
      </c>
      <c r="X500" s="4" t="s">
        <v>97</v>
      </c>
    </row>
    <row r="501" spans="1:24">
      <c r="A501" s="4" t="s">
        <v>989</v>
      </c>
      <c r="B501" s="8">
        <v>45827</v>
      </c>
      <c r="C501" s="4" t="s">
        <v>279</v>
      </c>
      <c r="D501" s="4" t="s">
        <v>214</v>
      </c>
      <c r="E501" s="4" t="s">
        <v>39</v>
      </c>
      <c r="F501" s="4" t="s">
        <v>273</v>
      </c>
      <c r="G501" s="4" t="s">
        <v>111</v>
      </c>
      <c r="H501" s="9">
        <v>31</v>
      </c>
      <c r="I501" s="10">
        <v>5.83</v>
      </c>
      <c r="J501" s="10">
        <v>180.73</v>
      </c>
      <c r="K501" s="5">
        <v>8.8485660804118321E-2</v>
      </c>
      <c r="L501" s="10">
        <v>15.992013477128303</v>
      </c>
      <c r="M501" s="10">
        <v>164.73798652287169</v>
      </c>
      <c r="N501" s="10">
        <v>2.91</v>
      </c>
      <c r="O501" s="10">
        <v>90.210000000000008</v>
      </c>
      <c r="P501" s="10">
        <v>74.527986522871686</v>
      </c>
      <c r="Q501" s="5">
        <v>0.45240316514688284</v>
      </c>
      <c r="R501" s="5">
        <v>2.1000000000000001E-2</v>
      </c>
      <c r="S501" s="10">
        <v>3.4594977169803056</v>
      </c>
      <c r="T501" s="10">
        <v>0</v>
      </c>
      <c r="U501" s="10">
        <v>71.068488805891377</v>
      </c>
      <c r="V501" s="5">
        <v>0.43140316514688282</v>
      </c>
      <c r="W501" s="4" t="s">
        <v>491</v>
      </c>
      <c r="X501" s="4" t="s">
        <v>97</v>
      </c>
    </row>
    <row r="502" spans="1:24">
      <c r="A502" s="4" t="s">
        <v>990</v>
      </c>
      <c r="B502" s="8">
        <v>46010</v>
      </c>
      <c r="C502" s="4" t="s">
        <v>268</v>
      </c>
      <c r="D502" s="4" t="s">
        <v>187</v>
      </c>
      <c r="E502" s="4" t="s">
        <v>39</v>
      </c>
      <c r="F502" s="4" t="s">
        <v>270</v>
      </c>
      <c r="G502" s="4" t="s">
        <v>235</v>
      </c>
      <c r="H502" s="9">
        <v>28</v>
      </c>
      <c r="I502" s="10">
        <v>8.1199999999999992</v>
      </c>
      <c r="J502" s="10">
        <v>227.35999999999999</v>
      </c>
      <c r="K502" s="5">
        <v>0.1388479228452931</v>
      </c>
      <c r="L502" s="10">
        <v>31.568463738105837</v>
      </c>
      <c r="M502" s="10">
        <v>195.79153626189415</v>
      </c>
      <c r="N502" s="10">
        <v>3.47</v>
      </c>
      <c r="O502" s="10">
        <v>97.160000000000011</v>
      </c>
      <c r="P502" s="10">
        <v>98.631536261894141</v>
      </c>
      <c r="Q502" s="5">
        <v>0.50375791591911756</v>
      </c>
      <c r="R502" s="5">
        <v>2.1000000000000001E-2</v>
      </c>
      <c r="S502" s="10">
        <v>4.1116222614997771</v>
      </c>
      <c r="T502" s="10">
        <v>3.18</v>
      </c>
      <c r="U502" s="10">
        <v>91.339914000394359</v>
      </c>
      <c r="V502" s="5">
        <v>0.46651615153689024</v>
      </c>
      <c r="W502" s="4" t="s">
        <v>493</v>
      </c>
      <c r="X502" s="4" t="s">
        <v>97</v>
      </c>
    </row>
    <row r="503" spans="1:24">
      <c r="A503" s="4" t="s">
        <v>991</v>
      </c>
      <c r="B503" s="8">
        <v>45745</v>
      </c>
      <c r="C503" s="4" t="s">
        <v>287</v>
      </c>
      <c r="D503" s="4" t="s">
        <v>204</v>
      </c>
      <c r="E503" s="4" t="s">
        <v>39</v>
      </c>
      <c r="F503" s="4" t="s">
        <v>276</v>
      </c>
      <c r="G503" s="4" t="s">
        <v>111</v>
      </c>
      <c r="H503" s="9">
        <v>15</v>
      </c>
      <c r="I503" s="10">
        <v>14.46</v>
      </c>
      <c r="J503" s="10">
        <v>216.9</v>
      </c>
      <c r="K503" s="5">
        <v>8.6076643450105322E-2</v>
      </c>
      <c r="L503" s="10">
        <v>18.670023964327846</v>
      </c>
      <c r="M503" s="10">
        <v>198.22997603567217</v>
      </c>
      <c r="N503" s="10">
        <v>9.15</v>
      </c>
      <c r="O503" s="10">
        <v>137.25</v>
      </c>
      <c r="P503" s="10">
        <v>60.979976035672166</v>
      </c>
      <c r="Q503" s="5">
        <v>0.30762237505743639</v>
      </c>
      <c r="R503" s="5">
        <v>2.1000000000000001E-2</v>
      </c>
      <c r="S503" s="10">
        <v>4.162829496749116</v>
      </c>
      <c r="T503" s="10">
        <v>0</v>
      </c>
      <c r="U503" s="10">
        <v>56.817146538923048</v>
      </c>
      <c r="V503" s="5">
        <v>0.28662237505743637</v>
      </c>
      <c r="W503" s="4" t="s">
        <v>491</v>
      </c>
      <c r="X503" s="4" t="s">
        <v>97</v>
      </c>
    </row>
    <row r="504" spans="1:24">
      <c r="A504" s="4" t="s">
        <v>992</v>
      </c>
      <c r="B504" s="8">
        <v>45673</v>
      </c>
      <c r="C504" s="4" t="s">
        <v>347</v>
      </c>
      <c r="D504" s="4" t="s">
        <v>206</v>
      </c>
      <c r="E504" s="4" t="s">
        <v>43</v>
      </c>
      <c r="F504" s="4" t="s">
        <v>276</v>
      </c>
      <c r="G504" s="4" t="s">
        <v>111</v>
      </c>
      <c r="H504" s="9">
        <v>39</v>
      </c>
      <c r="I504" s="10">
        <v>4.71</v>
      </c>
      <c r="J504" s="10">
        <v>183.69</v>
      </c>
      <c r="K504" s="5">
        <v>5.6677545477608303E-2</v>
      </c>
      <c r="L504" s="10">
        <v>10.411098328781868</v>
      </c>
      <c r="M504" s="10">
        <v>173.27890167121814</v>
      </c>
      <c r="N504" s="10">
        <v>2.59</v>
      </c>
      <c r="O504" s="10">
        <v>101.00999999999999</v>
      </c>
      <c r="P504" s="10">
        <v>72.268901671218146</v>
      </c>
      <c r="Q504" s="5">
        <v>0.41706694221978735</v>
      </c>
      <c r="R504" s="5">
        <v>4.4999999999999998E-2</v>
      </c>
      <c r="S504" s="10">
        <v>7.7975505752048155</v>
      </c>
      <c r="T504" s="10">
        <v>0</v>
      </c>
      <c r="U504" s="10">
        <v>64.471351096013336</v>
      </c>
      <c r="V504" s="5">
        <v>0.37206694221978737</v>
      </c>
      <c r="W504" s="4" t="s">
        <v>491</v>
      </c>
      <c r="X504" s="4" t="s">
        <v>97</v>
      </c>
    </row>
    <row r="505" spans="1:24">
      <c r="A505" s="4" t="s">
        <v>993</v>
      </c>
      <c r="B505" s="8">
        <v>45666</v>
      </c>
      <c r="C505" s="4" t="s">
        <v>255</v>
      </c>
      <c r="D505" s="4" t="s">
        <v>170</v>
      </c>
      <c r="E505" s="4" t="s">
        <v>36</v>
      </c>
      <c r="F505" s="4" t="s">
        <v>234</v>
      </c>
      <c r="G505" s="4" t="s">
        <v>257</v>
      </c>
      <c r="H505" s="9">
        <v>9</v>
      </c>
      <c r="I505" s="10">
        <v>7.84</v>
      </c>
      <c r="J505" s="10">
        <v>70.56</v>
      </c>
      <c r="K505" s="5">
        <v>0.11589180449215243</v>
      </c>
      <c r="L505" s="10">
        <v>8.1773257249662752</v>
      </c>
      <c r="M505" s="10">
        <v>62.382674275033729</v>
      </c>
      <c r="N505" s="10">
        <v>4.07</v>
      </c>
      <c r="O505" s="10">
        <v>36.630000000000003</v>
      </c>
      <c r="P505" s="10">
        <v>25.752674275033726</v>
      </c>
      <c r="Q505" s="5">
        <v>0.41281773464046967</v>
      </c>
      <c r="R505" s="5">
        <v>1.7999999999999999E-2</v>
      </c>
      <c r="S505" s="10">
        <v>1.122888136950607</v>
      </c>
      <c r="T505" s="10">
        <v>0</v>
      </c>
      <c r="U505" s="10">
        <v>24.629786138083119</v>
      </c>
      <c r="V505" s="5">
        <v>0.39481773464046965</v>
      </c>
      <c r="W505" s="4" t="s">
        <v>491</v>
      </c>
      <c r="X505" s="4" t="s">
        <v>97</v>
      </c>
    </row>
    <row r="506" spans="1:24">
      <c r="A506" s="4" t="s">
        <v>994</v>
      </c>
      <c r="B506" s="8">
        <v>45955</v>
      </c>
      <c r="C506" s="4" t="s">
        <v>274</v>
      </c>
      <c r="D506" s="4" t="s">
        <v>123</v>
      </c>
      <c r="E506" s="4" t="s">
        <v>39</v>
      </c>
      <c r="F506" s="4" t="s">
        <v>276</v>
      </c>
      <c r="G506" s="4" t="s">
        <v>235</v>
      </c>
      <c r="H506" s="9">
        <v>111</v>
      </c>
      <c r="I506" s="10">
        <v>4.74</v>
      </c>
      <c r="J506" s="10">
        <v>526.14</v>
      </c>
      <c r="K506" s="5">
        <v>0.10321414650739968</v>
      </c>
      <c r="L506" s="10">
        <v>54.305091043403266</v>
      </c>
      <c r="M506" s="10">
        <v>471.83490895659673</v>
      </c>
      <c r="N506" s="10">
        <v>2.29</v>
      </c>
      <c r="O506" s="10">
        <v>254.19</v>
      </c>
      <c r="P506" s="10">
        <v>217.64490895659674</v>
      </c>
      <c r="Q506" s="5">
        <v>0.46127343446861729</v>
      </c>
      <c r="R506" s="5">
        <v>2.1000000000000001E-2</v>
      </c>
      <c r="S506" s="10">
        <v>9.9085330880885323</v>
      </c>
      <c r="T506" s="10">
        <v>0</v>
      </c>
      <c r="U506" s="10">
        <v>207.73637586850822</v>
      </c>
      <c r="V506" s="5">
        <v>0.44027343446861733</v>
      </c>
      <c r="W506" s="4" t="s">
        <v>491</v>
      </c>
      <c r="X506" s="4" t="s">
        <v>97</v>
      </c>
    </row>
    <row r="507" spans="1:24">
      <c r="A507" s="4" t="s">
        <v>995</v>
      </c>
      <c r="B507" s="8">
        <v>45732</v>
      </c>
      <c r="C507" s="4" t="s">
        <v>249</v>
      </c>
      <c r="D507" s="4" t="s">
        <v>187</v>
      </c>
      <c r="E507" s="4" t="s">
        <v>36</v>
      </c>
      <c r="F507" s="4" t="s">
        <v>234</v>
      </c>
      <c r="G507" s="4" t="s">
        <v>111</v>
      </c>
      <c r="H507" s="9">
        <v>18</v>
      </c>
      <c r="I507" s="10">
        <v>7.99</v>
      </c>
      <c r="J507" s="10">
        <v>143.82</v>
      </c>
      <c r="K507" s="5">
        <v>0.15491483632247838</v>
      </c>
      <c r="L507" s="10">
        <v>22.27985175989884</v>
      </c>
      <c r="M507" s="10">
        <v>121.54014824010116</v>
      </c>
      <c r="N507" s="10">
        <v>3.49</v>
      </c>
      <c r="O507" s="10">
        <v>62.820000000000007</v>
      </c>
      <c r="P507" s="10">
        <v>58.720148240101153</v>
      </c>
      <c r="Q507" s="5">
        <v>0.48313375530939928</v>
      </c>
      <c r="R507" s="5">
        <v>1.7999999999999999E-2</v>
      </c>
      <c r="S507" s="10">
        <v>2.1877226683218209</v>
      </c>
      <c r="T507" s="10">
        <v>0</v>
      </c>
      <c r="U507" s="10">
        <v>56.532425571779335</v>
      </c>
      <c r="V507" s="5">
        <v>0.46513375530939932</v>
      </c>
      <c r="W507" s="4" t="s">
        <v>491</v>
      </c>
      <c r="X507" s="4" t="s">
        <v>97</v>
      </c>
    </row>
    <row r="508" spans="1:24">
      <c r="A508" s="4" t="s">
        <v>996</v>
      </c>
      <c r="B508" s="8">
        <v>46096</v>
      </c>
      <c r="C508" s="4" t="s">
        <v>367</v>
      </c>
      <c r="D508" s="4" t="s">
        <v>179</v>
      </c>
      <c r="E508" s="4" t="s">
        <v>45</v>
      </c>
      <c r="F508" s="4" t="s">
        <v>234</v>
      </c>
      <c r="G508" s="4" t="s">
        <v>111</v>
      </c>
      <c r="H508" s="9">
        <v>40</v>
      </c>
      <c r="I508" s="10">
        <v>17.96</v>
      </c>
      <c r="J508" s="10">
        <v>718.40000000000009</v>
      </c>
      <c r="K508" s="5">
        <v>0.14098911087799018</v>
      </c>
      <c r="L508" s="10">
        <v>101.28657725474815</v>
      </c>
      <c r="M508" s="10">
        <v>617.11342274525191</v>
      </c>
      <c r="N508" s="10">
        <v>9.08</v>
      </c>
      <c r="O508" s="10">
        <v>363.2</v>
      </c>
      <c r="P508" s="10">
        <v>253.91342274525192</v>
      </c>
      <c r="Q508" s="5">
        <v>0.41145341097218185</v>
      </c>
      <c r="R508" s="5">
        <v>1.4999999999999999E-2</v>
      </c>
      <c r="S508" s="10">
        <v>9.2567013411787791</v>
      </c>
      <c r="T508" s="10">
        <v>0</v>
      </c>
      <c r="U508" s="10">
        <v>244.65672140407315</v>
      </c>
      <c r="V508" s="5">
        <v>0.39645341097218184</v>
      </c>
      <c r="W508" s="4" t="s">
        <v>491</v>
      </c>
      <c r="X508" s="4" t="s">
        <v>97</v>
      </c>
    </row>
    <row r="509" spans="1:24">
      <c r="A509" s="4" t="s">
        <v>997</v>
      </c>
      <c r="B509" s="8">
        <v>45765</v>
      </c>
      <c r="C509" s="4" t="s">
        <v>417</v>
      </c>
      <c r="D509" s="4" t="s">
        <v>123</v>
      </c>
      <c r="E509" s="4" t="s">
        <v>47</v>
      </c>
      <c r="F509" s="4" t="s">
        <v>273</v>
      </c>
      <c r="G509" s="4" t="s">
        <v>257</v>
      </c>
      <c r="H509" s="9">
        <v>2</v>
      </c>
      <c r="I509" s="10">
        <v>4.83</v>
      </c>
      <c r="J509" s="10">
        <v>9.66</v>
      </c>
      <c r="K509" s="5">
        <v>9.6426738041622509E-2</v>
      </c>
      <c r="L509" s="10">
        <v>0.93148228948207346</v>
      </c>
      <c r="M509" s="10">
        <v>8.7285177105179272</v>
      </c>
      <c r="N509" s="10">
        <v>2.31</v>
      </c>
      <c r="O509" s="10">
        <v>4.62</v>
      </c>
      <c r="P509" s="10">
        <v>4.1085177105179271</v>
      </c>
      <c r="Q509" s="5">
        <v>0.47070050686465736</v>
      </c>
      <c r="R509" s="5">
        <v>2.3E-2</v>
      </c>
      <c r="S509" s="10">
        <v>0.20075590734191232</v>
      </c>
      <c r="T509" s="10">
        <v>0</v>
      </c>
      <c r="U509" s="10">
        <v>3.9077618031760148</v>
      </c>
      <c r="V509" s="5">
        <v>0.4477005068646574</v>
      </c>
      <c r="W509" s="4" t="s">
        <v>491</v>
      </c>
      <c r="X509" s="4" t="s">
        <v>97</v>
      </c>
    </row>
    <row r="510" spans="1:24">
      <c r="A510" s="4" t="s">
        <v>998</v>
      </c>
      <c r="B510" s="8">
        <v>45726</v>
      </c>
      <c r="C510" s="4" t="s">
        <v>361</v>
      </c>
      <c r="D510" s="4" t="s">
        <v>113</v>
      </c>
      <c r="E510" s="4" t="s">
        <v>45</v>
      </c>
      <c r="F510" s="4" t="s">
        <v>234</v>
      </c>
      <c r="G510" s="4" t="s">
        <v>235</v>
      </c>
      <c r="H510" s="9">
        <v>86</v>
      </c>
      <c r="I510" s="10">
        <v>16.22</v>
      </c>
      <c r="J510" s="10">
        <v>1394.9199999999998</v>
      </c>
      <c r="K510" s="5">
        <v>0.15801487420650237</v>
      </c>
      <c r="L510" s="10">
        <v>220.41810832813425</v>
      </c>
      <c r="M510" s="10">
        <v>1174.5018916718657</v>
      </c>
      <c r="N510" s="10">
        <v>8.5399999999999991</v>
      </c>
      <c r="O510" s="10">
        <v>734.43999999999994</v>
      </c>
      <c r="P510" s="10">
        <v>440.06189167186574</v>
      </c>
      <c r="Q510" s="5">
        <v>0.37467959378545723</v>
      </c>
      <c r="R510" s="5">
        <v>1.4999999999999999E-2</v>
      </c>
      <c r="S510" s="10">
        <v>17.617528375077985</v>
      </c>
      <c r="T510" s="10">
        <v>0</v>
      </c>
      <c r="U510" s="10">
        <v>422.44436329678774</v>
      </c>
      <c r="V510" s="5">
        <v>0.35967959378545722</v>
      </c>
      <c r="W510" s="4" t="s">
        <v>491</v>
      </c>
      <c r="X510" s="4" t="s">
        <v>97</v>
      </c>
    </row>
    <row r="511" spans="1:24">
      <c r="A511" s="4" t="s">
        <v>999</v>
      </c>
      <c r="B511" s="8">
        <v>45916</v>
      </c>
      <c r="C511" s="4" t="s">
        <v>371</v>
      </c>
      <c r="D511" s="4" t="s">
        <v>168</v>
      </c>
      <c r="E511" s="4" t="s">
        <v>45</v>
      </c>
      <c r="F511" s="4" t="s">
        <v>242</v>
      </c>
      <c r="G511" s="4" t="s">
        <v>111</v>
      </c>
      <c r="H511" s="9">
        <v>22</v>
      </c>
      <c r="I511" s="10">
        <v>7.76</v>
      </c>
      <c r="J511" s="10">
        <v>170.72</v>
      </c>
      <c r="K511" s="5">
        <v>0.21563247365325139</v>
      </c>
      <c r="L511" s="10">
        <v>36.812775902083075</v>
      </c>
      <c r="M511" s="10">
        <v>133.90722409791692</v>
      </c>
      <c r="N511" s="10">
        <v>3.98</v>
      </c>
      <c r="O511" s="10">
        <v>87.56</v>
      </c>
      <c r="P511" s="10">
        <v>46.347224097916921</v>
      </c>
      <c r="Q511" s="5">
        <v>0.34611444162285421</v>
      </c>
      <c r="R511" s="5">
        <v>1.4999999999999999E-2</v>
      </c>
      <c r="S511" s="10">
        <v>2.0086083614687538</v>
      </c>
      <c r="T511" s="10">
        <v>0</v>
      </c>
      <c r="U511" s="10">
        <v>44.338615736448169</v>
      </c>
      <c r="V511" s="5">
        <v>0.33111444162285419</v>
      </c>
      <c r="W511" s="4" t="s">
        <v>491</v>
      </c>
      <c r="X511" s="4" t="s">
        <v>97</v>
      </c>
    </row>
    <row r="512" spans="1:24">
      <c r="A512" s="4" t="s">
        <v>1000</v>
      </c>
      <c r="B512" s="8">
        <v>46186</v>
      </c>
      <c r="C512" s="4" t="s">
        <v>395</v>
      </c>
      <c r="D512" s="4" t="s">
        <v>204</v>
      </c>
      <c r="E512" s="4" t="s">
        <v>47</v>
      </c>
      <c r="F512" s="4" t="s">
        <v>276</v>
      </c>
      <c r="G512" s="4" t="s">
        <v>235</v>
      </c>
      <c r="H512" s="9">
        <v>102</v>
      </c>
      <c r="I512" s="10">
        <v>15.16</v>
      </c>
      <c r="J512" s="10">
        <v>1546.32</v>
      </c>
      <c r="K512" s="5">
        <v>8.5891238423342203E-2</v>
      </c>
      <c r="L512" s="10">
        <v>132.8153397987825</v>
      </c>
      <c r="M512" s="10">
        <v>1413.5046602012173</v>
      </c>
      <c r="N512" s="10">
        <v>9.5500000000000007</v>
      </c>
      <c r="O512" s="10">
        <v>974.1</v>
      </c>
      <c r="P512" s="10">
        <v>439.40466020121733</v>
      </c>
      <c r="Q512" s="5">
        <v>0.31086184048283683</v>
      </c>
      <c r="R512" s="5">
        <v>2.3E-2</v>
      </c>
      <c r="S512" s="10">
        <v>32.510607184628</v>
      </c>
      <c r="T512" s="10">
        <v>0</v>
      </c>
      <c r="U512" s="10">
        <v>406.89405301658934</v>
      </c>
      <c r="V512" s="5">
        <v>0.28786184048283686</v>
      </c>
      <c r="W512" s="4" t="s">
        <v>491</v>
      </c>
      <c r="X512" s="4" t="s">
        <v>97</v>
      </c>
    </row>
    <row r="513" spans="1:24">
      <c r="A513" s="4" t="s">
        <v>1001</v>
      </c>
      <c r="B513" s="8">
        <v>46144</v>
      </c>
      <c r="C513" s="4" t="s">
        <v>319</v>
      </c>
      <c r="D513" s="4" t="s">
        <v>116</v>
      </c>
      <c r="E513" s="4" t="s">
        <v>41</v>
      </c>
      <c r="F513" s="4" t="s">
        <v>234</v>
      </c>
      <c r="G513" s="4" t="s">
        <v>257</v>
      </c>
      <c r="H513" s="9">
        <v>15</v>
      </c>
      <c r="I513" s="10">
        <v>5.46</v>
      </c>
      <c r="J513" s="10">
        <v>81.900000000000006</v>
      </c>
      <c r="K513" s="5">
        <v>0.17017532051124656</v>
      </c>
      <c r="L513" s="10">
        <v>13.937358749871095</v>
      </c>
      <c r="M513" s="10">
        <v>67.962641250128911</v>
      </c>
      <c r="N513" s="10">
        <v>2.85</v>
      </c>
      <c r="O513" s="10">
        <v>42.75</v>
      </c>
      <c r="P513" s="10">
        <v>25.212641250128911</v>
      </c>
      <c r="Q513" s="5">
        <v>0.37097794886070717</v>
      </c>
      <c r="R513" s="5">
        <v>2.5999999999999999E-2</v>
      </c>
      <c r="S513" s="10">
        <v>1.7670286725033515</v>
      </c>
      <c r="T513" s="10">
        <v>0</v>
      </c>
      <c r="U513" s="10">
        <v>23.44561257762556</v>
      </c>
      <c r="V513" s="5">
        <v>0.34497794886070721</v>
      </c>
      <c r="W513" s="4" t="s">
        <v>491</v>
      </c>
      <c r="X513" s="4" t="s">
        <v>97</v>
      </c>
    </row>
    <row r="514" spans="1:24">
      <c r="A514" s="4" t="s">
        <v>1002</v>
      </c>
      <c r="B514" s="8">
        <v>46217</v>
      </c>
      <c r="C514" s="4" t="s">
        <v>240</v>
      </c>
      <c r="D514" s="4" t="s">
        <v>106</v>
      </c>
      <c r="E514" s="4" t="s">
        <v>36</v>
      </c>
      <c r="F514" s="4" t="s">
        <v>242</v>
      </c>
      <c r="G514" s="4" t="s">
        <v>235</v>
      </c>
      <c r="H514" s="9">
        <v>24</v>
      </c>
      <c r="I514" s="10">
        <v>10.77</v>
      </c>
      <c r="J514" s="10">
        <v>258.48</v>
      </c>
      <c r="K514" s="5">
        <v>0.14861376512085658</v>
      </c>
      <c r="L514" s="10">
        <v>38.413686008439015</v>
      </c>
      <c r="M514" s="10">
        <v>220.066313991561</v>
      </c>
      <c r="N514" s="10">
        <v>5.9</v>
      </c>
      <c r="O514" s="10">
        <v>141.60000000000002</v>
      </c>
      <c r="P514" s="10">
        <v>78.46631399156098</v>
      </c>
      <c r="Q514" s="5">
        <v>0.35655758743053229</v>
      </c>
      <c r="R514" s="5">
        <v>1.7999999999999999E-2</v>
      </c>
      <c r="S514" s="10">
        <v>3.9611936518480979</v>
      </c>
      <c r="T514" s="10">
        <v>0</v>
      </c>
      <c r="U514" s="10">
        <v>74.505120339712889</v>
      </c>
      <c r="V514" s="5">
        <v>0.33855758743053233</v>
      </c>
      <c r="W514" s="4" t="s">
        <v>491</v>
      </c>
      <c r="X514" s="4" t="s">
        <v>97</v>
      </c>
    </row>
    <row r="515" spans="1:24">
      <c r="A515" s="4" t="s">
        <v>1003</v>
      </c>
      <c r="B515" s="8">
        <v>46102</v>
      </c>
      <c r="C515" s="4" t="s">
        <v>327</v>
      </c>
      <c r="D515" s="4" t="s">
        <v>151</v>
      </c>
      <c r="E515" s="4" t="s">
        <v>41</v>
      </c>
      <c r="F515" s="4" t="s">
        <v>239</v>
      </c>
      <c r="G515" s="4" t="s">
        <v>257</v>
      </c>
      <c r="H515" s="9">
        <v>9</v>
      </c>
      <c r="I515" s="10">
        <v>10.37</v>
      </c>
      <c r="J515" s="10">
        <v>93.33</v>
      </c>
      <c r="K515" s="5">
        <v>0.11653850555452318</v>
      </c>
      <c r="L515" s="10">
        <v>10.876538723403648</v>
      </c>
      <c r="M515" s="10">
        <v>82.453461276596357</v>
      </c>
      <c r="N515" s="10">
        <v>6.16</v>
      </c>
      <c r="O515" s="10">
        <v>55.44</v>
      </c>
      <c r="P515" s="10">
        <v>27.01346127659636</v>
      </c>
      <c r="Q515" s="5">
        <v>0.32762070698254459</v>
      </c>
      <c r="R515" s="5">
        <v>2.5999999999999999E-2</v>
      </c>
      <c r="S515" s="10">
        <v>2.143789993191505</v>
      </c>
      <c r="T515" s="10">
        <v>0</v>
      </c>
      <c r="U515" s="10">
        <v>24.869671283404855</v>
      </c>
      <c r="V515" s="5">
        <v>0.30162070698254456</v>
      </c>
      <c r="W515" s="4" t="s">
        <v>491</v>
      </c>
      <c r="X515" s="4" t="s">
        <v>97</v>
      </c>
    </row>
    <row r="516" spans="1:24">
      <c r="A516" s="4" t="s">
        <v>1004</v>
      </c>
      <c r="B516" s="8">
        <v>46126</v>
      </c>
      <c r="C516" s="4" t="s">
        <v>371</v>
      </c>
      <c r="D516" s="4" t="s">
        <v>183</v>
      </c>
      <c r="E516" s="4" t="s">
        <v>45</v>
      </c>
      <c r="F516" s="4" t="s">
        <v>242</v>
      </c>
      <c r="G516" s="4" t="s">
        <v>111</v>
      </c>
      <c r="H516" s="9">
        <v>50</v>
      </c>
      <c r="I516" s="10">
        <v>9.1300000000000008</v>
      </c>
      <c r="J516" s="10">
        <v>456.50000000000006</v>
      </c>
      <c r="K516" s="5">
        <v>0.15718487769842404</v>
      </c>
      <c r="L516" s="10">
        <v>71.754896669330577</v>
      </c>
      <c r="M516" s="10">
        <v>384.74510333066951</v>
      </c>
      <c r="N516" s="10">
        <v>4.42</v>
      </c>
      <c r="O516" s="10">
        <v>221</v>
      </c>
      <c r="P516" s="10">
        <v>163.74510333066951</v>
      </c>
      <c r="Q516" s="5">
        <v>0.42559372923308825</v>
      </c>
      <c r="R516" s="5">
        <v>1.4999999999999999E-2</v>
      </c>
      <c r="S516" s="10">
        <v>5.7711765499600425</v>
      </c>
      <c r="T516" s="10">
        <v>0</v>
      </c>
      <c r="U516" s="10">
        <v>157.97392678070946</v>
      </c>
      <c r="V516" s="5">
        <v>0.41059372923308823</v>
      </c>
      <c r="W516" s="4" t="s">
        <v>491</v>
      </c>
      <c r="X516" s="4" t="s">
        <v>97</v>
      </c>
    </row>
    <row r="517" spans="1:24">
      <c r="A517" s="4" t="s">
        <v>1005</v>
      </c>
      <c r="B517" s="8">
        <v>46147</v>
      </c>
      <c r="C517" s="4" t="s">
        <v>397</v>
      </c>
      <c r="D517" s="4" t="s">
        <v>204</v>
      </c>
      <c r="E517" s="4" t="s">
        <v>47</v>
      </c>
      <c r="F517" s="4" t="s">
        <v>270</v>
      </c>
      <c r="G517" s="4" t="s">
        <v>111</v>
      </c>
      <c r="H517" s="9">
        <v>14</v>
      </c>
      <c r="I517" s="10">
        <v>15.15</v>
      </c>
      <c r="J517" s="10">
        <v>212.1</v>
      </c>
      <c r="K517" s="5">
        <v>0.12889965719210184</v>
      </c>
      <c r="L517" s="10">
        <v>27.339617290444799</v>
      </c>
      <c r="M517" s="10">
        <v>184.76038270955519</v>
      </c>
      <c r="N517" s="10">
        <v>9.68</v>
      </c>
      <c r="O517" s="10">
        <v>135.51999999999998</v>
      </c>
      <c r="P517" s="10">
        <v>49.240382709555206</v>
      </c>
      <c r="Q517" s="5">
        <v>0.26650942148653961</v>
      </c>
      <c r="R517" s="5">
        <v>2.3E-2</v>
      </c>
      <c r="S517" s="10">
        <v>4.2494888023197692</v>
      </c>
      <c r="T517" s="10">
        <v>3.63</v>
      </c>
      <c r="U517" s="10">
        <v>41.360893907235436</v>
      </c>
      <c r="V517" s="5">
        <v>0.22386235241921476</v>
      </c>
      <c r="W517" s="4" t="s">
        <v>493</v>
      </c>
      <c r="X517" s="4" t="s">
        <v>97</v>
      </c>
    </row>
    <row r="518" spans="1:24">
      <c r="A518" s="4" t="s">
        <v>1006</v>
      </c>
      <c r="B518" s="8">
        <v>45704</v>
      </c>
      <c r="C518" s="4" t="s">
        <v>387</v>
      </c>
      <c r="D518" s="4" t="s">
        <v>113</v>
      </c>
      <c r="E518" s="4" t="s">
        <v>45</v>
      </c>
      <c r="F518" s="4" t="s">
        <v>239</v>
      </c>
      <c r="G518" s="4" t="s">
        <v>257</v>
      </c>
      <c r="H518" s="9">
        <v>9</v>
      </c>
      <c r="I518" s="10">
        <v>16.489999999999998</v>
      </c>
      <c r="J518" s="10">
        <v>148.41</v>
      </c>
      <c r="K518" s="5">
        <v>0.13279139928273775</v>
      </c>
      <c r="L518" s="10">
        <v>19.70757156755111</v>
      </c>
      <c r="M518" s="10">
        <v>128.7024284324489</v>
      </c>
      <c r="N518" s="10">
        <v>8.7100000000000009</v>
      </c>
      <c r="O518" s="10">
        <v>78.390000000000015</v>
      </c>
      <c r="P518" s="10">
        <v>50.312428432448883</v>
      </c>
      <c r="Q518" s="5">
        <v>0.39092058359144327</v>
      </c>
      <c r="R518" s="5">
        <v>1.4999999999999999E-2</v>
      </c>
      <c r="S518" s="10">
        <v>1.9305364264867333</v>
      </c>
      <c r="T518" s="10">
        <v>0</v>
      </c>
      <c r="U518" s="10">
        <v>48.38189200596215</v>
      </c>
      <c r="V518" s="5">
        <v>0.37592058359144326</v>
      </c>
      <c r="W518" s="4" t="s">
        <v>491</v>
      </c>
      <c r="X518" s="4" t="s">
        <v>97</v>
      </c>
    </row>
    <row r="519" spans="1:24">
      <c r="A519" s="4" t="s">
        <v>1007</v>
      </c>
      <c r="B519" s="8">
        <v>46191</v>
      </c>
      <c r="C519" s="4" t="s">
        <v>341</v>
      </c>
      <c r="D519" s="4" t="s">
        <v>127</v>
      </c>
      <c r="E519" s="4" t="s">
        <v>43</v>
      </c>
      <c r="F519" s="4" t="s">
        <v>276</v>
      </c>
      <c r="G519" s="4" t="s">
        <v>111</v>
      </c>
      <c r="H519" s="9">
        <v>21</v>
      </c>
      <c r="I519" s="10">
        <v>7.76</v>
      </c>
      <c r="J519" s="10">
        <v>162.96</v>
      </c>
      <c r="K519" s="5">
        <v>6.7878957522612249E-2</v>
      </c>
      <c r="L519" s="10">
        <v>11.061554917884893</v>
      </c>
      <c r="M519" s="10">
        <v>151.8984450821151</v>
      </c>
      <c r="N519" s="10">
        <v>3.76</v>
      </c>
      <c r="O519" s="10">
        <v>78.959999999999994</v>
      </c>
      <c r="P519" s="10">
        <v>72.938445082115109</v>
      </c>
      <c r="Q519" s="5">
        <v>0.48017901067180219</v>
      </c>
      <c r="R519" s="5">
        <v>4.4999999999999998E-2</v>
      </c>
      <c r="S519" s="10">
        <v>6.8354300286951792</v>
      </c>
      <c r="T519" s="10">
        <v>0</v>
      </c>
      <c r="U519" s="10">
        <v>66.103015053419924</v>
      </c>
      <c r="V519" s="5">
        <v>0.43517901067180215</v>
      </c>
      <c r="W519" s="4" t="s">
        <v>491</v>
      </c>
      <c r="X519" s="4" t="s">
        <v>97</v>
      </c>
    </row>
    <row r="520" spans="1:24">
      <c r="A520" s="4" t="s">
        <v>1008</v>
      </c>
      <c r="B520" s="8">
        <v>45852</v>
      </c>
      <c r="C520" s="4" t="s">
        <v>295</v>
      </c>
      <c r="D520" s="4" t="s">
        <v>185</v>
      </c>
      <c r="E520" s="4" t="s">
        <v>39</v>
      </c>
      <c r="F520" s="4" t="s">
        <v>270</v>
      </c>
      <c r="G520" s="4" t="s">
        <v>257</v>
      </c>
      <c r="H520" s="9">
        <v>20</v>
      </c>
      <c r="I520" s="10">
        <v>5.13</v>
      </c>
      <c r="J520" s="10">
        <v>102.6</v>
      </c>
      <c r="K520" s="5">
        <v>0.14930624271282156</v>
      </c>
      <c r="L520" s="10">
        <v>15.318820502335491</v>
      </c>
      <c r="M520" s="10">
        <v>87.28117949766451</v>
      </c>
      <c r="N520" s="10">
        <v>2.1800000000000002</v>
      </c>
      <c r="O520" s="10">
        <v>43.6</v>
      </c>
      <c r="P520" s="10">
        <v>43.681179497664509</v>
      </c>
      <c r="Q520" s="5">
        <v>0.50046504583308637</v>
      </c>
      <c r="R520" s="5">
        <v>2.1000000000000001E-2</v>
      </c>
      <c r="S520" s="10">
        <v>1.8329047694509548</v>
      </c>
      <c r="T520" s="10">
        <v>1.35</v>
      </c>
      <c r="U520" s="10">
        <v>40.498274728213552</v>
      </c>
      <c r="V520" s="5">
        <v>0.46399779381186312</v>
      </c>
      <c r="W520" s="4" t="s">
        <v>493</v>
      </c>
      <c r="X520" s="4" t="s">
        <v>97</v>
      </c>
    </row>
    <row r="521" spans="1:24">
      <c r="A521" s="4" t="s">
        <v>1009</v>
      </c>
      <c r="B521" s="8">
        <v>45757</v>
      </c>
      <c r="C521" s="4" t="s">
        <v>279</v>
      </c>
      <c r="D521" s="4" t="s">
        <v>127</v>
      </c>
      <c r="E521" s="4" t="s">
        <v>39</v>
      </c>
      <c r="F521" s="4" t="s">
        <v>273</v>
      </c>
      <c r="G521" s="4" t="s">
        <v>111</v>
      </c>
      <c r="H521" s="9">
        <v>10</v>
      </c>
      <c r="I521" s="10">
        <v>7.44</v>
      </c>
      <c r="J521" s="10">
        <v>74.400000000000006</v>
      </c>
      <c r="K521" s="5">
        <v>8.0654075809693151E-2</v>
      </c>
      <c r="L521" s="10">
        <v>6.0006632402411713</v>
      </c>
      <c r="M521" s="10">
        <v>68.399336759758839</v>
      </c>
      <c r="N521" s="10">
        <v>3.57</v>
      </c>
      <c r="O521" s="10">
        <v>35.699999999999996</v>
      </c>
      <c r="P521" s="10">
        <v>32.699336759758843</v>
      </c>
      <c r="Q521" s="5">
        <v>0.47806511449971745</v>
      </c>
      <c r="R521" s="5">
        <v>2.1000000000000001E-2</v>
      </c>
      <c r="S521" s="10">
        <v>1.4363860719549357</v>
      </c>
      <c r="T521" s="10">
        <v>0</v>
      </c>
      <c r="U521" s="10">
        <v>31.262950687803908</v>
      </c>
      <c r="V521" s="5">
        <v>0.45706511449971748</v>
      </c>
      <c r="W521" s="4" t="s">
        <v>491</v>
      </c>
      <c r="X521" s="4" t="s">
        <v>97</v>
      </c>
    </row>
    <row r="522" spans="1:24">
      <c r="A522" s="4" t="s">
        <v>1010</v>
      </c>
      <c r="B522" s="8">
        <v>45917</v>
      </c>
      <c r="C522" s="4" t="s">
        <v>258</v>
      </c>
      <c r="D522" s="4" t="s">
        <v>135</v>
      </c>
      <c r="E522" s="4" t="s">
        <v>36</v>
      </c>
      <c r="F522" s="4" t="s">
        <v>239</v>
      </c>
      <c r="G522" s="4" t="s">
        <v>257</v>
      </c>
      <c r="H522" s="9">
        <v>11</v>
      </c>
      <c r="I522" s="10">
        <v>9.8000000000000007</v>
      </c>
      <c r="J522" s="10">
        <v>107.80000000000001</v>
      </c>
      <c r="K522" s="5">
        <v>0.14309155372394772</v>
      </c>
      <c r="L522" s="10">
        <v>15.425269491441565</v>
      </c>
      <c r="M522" s="10">
        <v>92.374730508558443</v>
      </c>
      <c r="N522" s="10">
        <v>4.5199999999999996</v>
      </c>
      <c r="O522" s="10">
        <v>49.72</v>
      </c>
      <c r="P522" s="10">
        <v>42.654730508558444</v>
      </c>
      <c r="Q522" s="5">
        <v>0.46175756371604804</v>
      </c>
      <c r="R522" s="5">
        <v>1.7999999999999999E-2</v>
      </c>
      <c r="S522" s="10">
        <v>1.6627451491540519</v>
      </c>
      <c r="T522" s="10">
        <v>0</v>
      </c>
      <c r="U522" s="10">
        <v>40.991985359404396</v>
      </c>
      <c r="V522" s="5">
        <v>0.44375756371604808</v>
      </c>
      <c r="W522" s="4" t="s">
        <v>491</v>
      </c>
      <c r="X522" s="4" t="s">
        <v>97</v>
      </c>
    </row>
    <row r="523" spans="1:24">
      <c r="A523" s="4" t="s">
        <v>1011</v>
      </c>
      <c r="B523" s="8">
        <v>45982</v>
      </c>
      <c r="C523" s="4" t="s">
        <v>353</v>
      </c>
      <c r="D523" s="4" t="s">
        <v>176</v>
      </c>
      <c r="E523" s="4" t="s">
        <v>43</v>
      </c>
      <c r="F523" s="4" t="s">
        <v>276</v>
      </c>
      <c r="G523" s="4" t="s">
        <v>257</v>
      </c>
      <c r="H523" s="9">
        <v>14</v>
      </c>
      <c r="I523" s="10">
        <v>11.28</v>
      </c>
      <c r="J523" s="10">
        <v>157.91999999999999</v>
      </c>
      <c r="K523" s="5">
        <v>7.7738849045579331E-2</v>
      </c>
      <c r="L523" s="10">
        <v>12.276519041277886</v>
      </c>
      <c r="M523" s="10">
        <v>145.64348095872211</v>
      </c>
      <c r="N523" s="10">
        <v>5.49</v>
      </c>
      <c r="O523" s="10">
        <v>76.86</v>
      </c>
      <c r="P523" s="10">
        <v>68.783480958722109</v>
      </c>
      <c r="Q523" s="5">
        <v>0.47227298129613188</v>
      </c>
      <c r="R523" s="5">
        <v>4.4999999999999998E-2</v>
      </c>
      <c r="S523" s="10">
        <v>6.5539566431424943</v>
      </c>
      <c r="T523" s="10">
        <v>3.76</v>
      </c>
      <c r="U523" s="10">
        <v>58.469524315579619</v>
      </c>
      <c r="V523" s="5">
        <v>0.4014565151196221</v>
      </c>
      <c r="W523" s="4" t="s">
        <v>493</v>
      </c>
      <c r="X523" s="4" t="s">
        <v>97</v>
      </c>
    </row>
    <row r="524" spans="1:24">
      <c r="A524" s="4" t="s">
        <v>1012</v>
      </c>
      <c r="B524" s="8">
        <v>45785</v>
      </c>
      <c r="C524" s="4" t="s">
        <v>377</v>
      </c>
      <c r="D524" s="4" t="s">
        <v>158</v>
      </c>
      <c r="E524" s="4" t="s">
        <v>45</v>
      </c>
      <c r="F524" s="4" t="s">
        <v>242</v>
      </c>
      <c r="G524" s="4" t="s">
        <v>111</v>
      </c>
      <c r="H524" s="9">
        <v>14</v>
      </c>
      <c r="I524" s="10">
        <v>7.55</v>
      </c>
      <c r="J524" s="10">
        <v>105.7</v>
      </c>
      <c r="K524" s="5">
        <v>0.17172946115026283</v>
      </c>
      <c r="L524" s="10">
        <v>18.151804043582782</v>
      </c>
      <c r="M524" s="10">
        <v>87.548195956417217</v>
      </c>
      <c r="N524" s="10">
        <v>4.1100000000000003</v>
      </c>
      <c r="O524" s="10">
        <v>57.540000000000006</v>
      </c>
      <c r="P524" s="10">
        <v>30.008195956417211</v>
      </c>
      <c r="Q524" s="5">
        <v>0.34276201386669047</v>
      </c>
      <c r="R524" s="5">
        <v>1.4999999999999999E-2</v>
      </c>
      <c r="S524" s="10">
        <v>1.3132229393462582</v>
      </c>
      <c r="T524" s="10">
        <v>0</v>
      </c>
      <c r="U524" s="10">
        <v>28.694973017070954</v>
      </c>
      <c r="V524" s="5">
        <v>0.32776201386669046</v>
      </c>
      <c r="W524" s="4" t="s">
        <v>491</v>
      </c>
      <c r="X524" s="4" t="s">
        <v>97</v>
      </c>
    </row>
    <row r="525" spans="1:24">
      <c r="A525" s="4" t="s">
        <v>1013</v>
      </c>
      <c r="B525" s="8">
        <v>45862</v>
      </c>
      <c r="C525" s="4" t="s">
        <v>264</v>
      </c>
      <c r="D525" s="4" t="s">
        <v>185</v>
      </c>
      <c r="E525" s="4" t="s">
        <v>36</v>
      </c>
      <c r="F525" s="4" t="s">
        <v>239</v>
      </c>
      <c r="G525" s="4" t="s">
        <v>257</v>
      </c>
      <c r="H525" s="9">
        <v>22</v>
      </c>
      <c r="I525" s="10">
        <v>5.19</v>
      </c>
      <c r="J525" s="10">
        <v>114.18</v>
      </c>
      <c r="K525" s="5">
        <v>0.12722163016252311</v>
      </c>
      <c r="L525" s="10">
        <v>14.526165731956889</v>
      </c>
      <c r="M525" s="10">
        <v>99.653834268043113</v>
      </c>
      <c r="N525" s="10">
        <v>2.23</v>
      </c>
      <c r="O525" s="10">
        <v>49.06</v>
      </c>
      <c r="P525" s="10">
        <v>50.593834268043111</v>
      </c>
      <c r="Q525" s="5">
        <v>0.50769581160278032</v>
      </c>
      <c r="R525" s="5">
        <v>1.7999999999999999E-2</v>
      </c>
      <c r="S525" s="10">
        <v>1.793769016824776</v>
      </c>
      <c r="T525" s="10">
        <v>0</v>
      </c>
      <c r="U525" s="10">
        <v>48.800065251218335</v>
      </c>
      <c r="V525" s="5">
        <v>0.48969581160278031</v>
      </c>
      <c r="W525" s="4" t="s">
        <v>491</v>
      </c>
      <c r="X525" s="4" t="s">
        <v>97</v>
      </c>
    </row>
    <row r="526" spans="1:24">
      <c r="A526" s="4" t="s">
        <v>1014</v>
      </c>
      <c r="B526" s="8">
        <v>46168</v>
      </c>
      <c r="C526" s="4" t="s">
        <v>401</v>
      </c>
      <c r="D526" s="4" t="s">
        <v>127</v>
      </c>
      <c r="E526" s="4" t="s">
        <v>47</v>
      </c>
      <c r="F526" s="4" t="s">
        <v>276</v>
      </c>
      <c r="G526" s="4" t="s">
        <v>111</v>
      </c>
      <c r="H526" s="9">
        <v>9</v>
      </c>
      <c r="I526" s="10">
        <v>7.8</v>
      </c>
      <c r="J526" s="10">
        <v>70.2</v>
      </c>
      <c r="K526" s="5">
        <v>8.6166997193323089E-2</v>
      </c>
      <c r="L526" s="10">
        <v>6.0489232029712809</v>
      </c>
      <c r="M526" s="10">
        <v>64.151076797028722</v>
      </c>
      <c r="N526" s="10">
        <v>3.82</v>
      </c>
      <c r="O526" s="10">
        <v>34.379999999999995</v>
      </c>
      <c r="P526" s="10">
        <v>29.771076797028726</v>
      </c>
      <c r="Q526" s="5">
        <v>0.46407758502983742</v>
      </c>
      <c r="R526" s="5">
        <v>2.3E-2</v>
      </c>
      <c r="S526" s="10">
        <v>1.4754747663316605</v>
      </c>
      <c r="T526" s="10">
        <v>0</v>
      </c>
      <c r="U526" s="10">
        <v>28.295602030697065</v>
      </c>
      <c r="V526" s="5">
        <v>0.4410775850298374</v>
      </c>
      <c r="W526" s="4" t="s">
        <v>491</v>
      </c>
      <c r="X526" s="4" t="s">
        <v>97</v>
      </c>
    </row>
    <row r="527" spans="1:24">
      <c r="A527" s="4" t="s">
        <v>1015</v>
      </c>
      <c r="B527" s="8">
        <v>46195</v>
      </c>
      <c r="C527" s="4" t="s">
        <v>359</v>
      </c>
      <c r="D527" s="4" t="s">
        <v>130</v>
      </c>
      <c r="E527" s="4" t="s">
        <v>43</v>
      </c>
      <c r="F527" s="4" t="s">
        <v>276</v>
      </c>
      <c r="G527" s="4" t="s">
        <v>257</v>
      </c>
      <c r="H527" s="9">
        <v>4</v>
      </c>
      <c r="I527" s="10">
        <v>6.69</v>
      </c>
      <c r="J527" s="10">
        <v>26.76</v>
      </c>
      <c r="K527" s="5">
        <v>5.8982620735087844E-2</v>
      </c>
      <c r="L527" s="10">
        <v>1.5783749308709507</v>
      </c>
      <c r="M527" s="10">
        <v>25.181625069129051</v>
      </c>
      <c r="N527" s="10">
        <v>3.18</v>
      </c>
      <c r="O527" s="10">
        <v>12.72</v>
      </c>
      <c r="P527" s="10">
        <v>12.461625069129051</v>
      </c>
      <c r="Q527" s="5">
        <v>0.4948697724995576</v>
      </c>
      <c r="R527" s="5">
        <v>4.4999999999999998E-2</v>
      </c>
      <c r="S527" s="10">
        <v>1.1331731281108073</v>
      </c>
      <c r="T527" s="10">
        <v>0</v>
      </c>
      <c r="U527" s="10">
        <v>11.328451941018244</v>
      </c>
      <c r="V527" s="5">
        <v>0.44986977249955767</v>
      </c>
      <c r="W527" s="4" t="s">
        <v>491</v>
      </c>
      <c r="X527" s="4" t="s">
        <v>97</v>
      </c>
    </row>
    <row r="528" spans="1:24">
      <c r="A528" s="4" t="s">
        <v>1016</v>
      </c>
      <c r="B528" s="8">
        <v>46273</v>
      </c>
      <c r="C528" s="4" t="s">
        <v>339</v>
      </c>
      <c r="D528" s="4" t="s">
        <v>154</v>
      </c>
      <c r="E528" s="4" t="s">
        <v>43</v>
      </c>
      <c r="F528" s="4" t="s">
        <v>273</v>
      </c>
      <c r="G528" s="4" t="s">
        <v>111</v>
      </c>
      <c r="H528" s="9">
        <v>61</v>
      </c>
      <c r="I528" s="10">
        <v>15.99</v>
      </c>
      <c r="J528" s="10">
        <v>975.39</v>
      </c>
      <c r="K528" s="5">
        <v>7.8982919231678467E-2</v>
      </c>
      <c r="L528" s="10">
        <v>77.039149589386852</v>
      </c>
      <c r="M528" s="10">
        <v>898.35085041061313</v>
      </c>
      <c r="N528" s="10">
        <v>8.7799999999999994</v>
      </c>
      <c r="O528" s="10">
        <v>535.57999999999993</v>
      </c>
      <c r="P528" s="10">
        <v>362.77085041061321</v>
      </c>
      <c r="Q528" s="5">
        <v>0.40381867534805577</v>
      </c>
      <c r="R528" s="5">
        <v>4.4999999999999998E-2</v>
      </c>
      <c r="S528" s="10">
        <v>40.425788268477589</v>
      </c>
      <c r="T528" s="10">
        <v>0</v>
      </c>
      <c r="U528" s="10">
        <v>322.34506214213559</v>
      </c>
      <c r="V528" s="5">
        <v>0.35881867534805573</v>
      </c>
      <c r="W528" s="4" t="s">
        <v>491</v>
      </c>
      <c r="X528" s="4" t="s">
        <v>97</v>
      </c>
    </row>
    <row r="529" spans="1:24">
      <c r="A529" s="4" t="s">
        <v>1017</v>
      </c>
      <c r="B529" s="8">
        <v>45821</v>
      </c>
      <c r="C529" s="4" t="s">
        <v>237</v>
      </c>
      <c r="D529" s="4" t="s">
        <v>138</v>
      </c>
      <c r="E529" s="4" t="s">
        <v>36</v>
      </c>
      <c r="F529" s="4" t="s">
        <v>239</v>
      </c>
      <c r="G529" s="4" t="s">
        <v>235</v>
      </c>
      <c r="H529" s="9">
        <v>32</v>
      </c>
      <c r="I529" s="10">
        <v>8.18</v>
      </c>
      <c r="J529" s="10">
        <v>261.76</v>
      </c>
      <c r="K529" s="5">
        <v>0.1369400690495117</v>
      </c>
      <c r="L529" s="10">
        <v>35.845432474400184</v>
      </c>
      <c r="M529" s="10">
        <v>225.91456752559981</v>
      </c>
      <c r="N529" s="10">
        <v>4.1100000000000003</v>
      </c>
      <c r="O529" s="10">
        <v>131.52000000000001</v>
      </c>
      <c r="P529" s="10">
        <v>94.394567525599797</v>
      </c>
      <c r="Q529" s="5">
        <v>0.41783302670335037</v>
      </c>
      <c r="R529" s="5">
        <v>1.7999999999999999E-2</v>
      </c>
      <c r="S529" s="10">
        <v>4.0664622154607963</v>
      </c>
      <c r="T529" s="10">
        <v>0</v>
      </c>
      <c r="U529" s="10">
        <v>90.328105310138994</v>
      </c>
      <c r="V529" s="5">
        <v>0.39983302670335036</v>
      </c>
      <c r="W529" s="4" t="s">
        <v>491</v>
      </c>
      <c r="X529" s="4" t="s">
        <v>97</v>
      </c>
    </row>
    <row r="530" spans="1:24">
      <c r="A530" s="4" t="s">
        <v>1018</v>
      </c>
      <c r="B530" s="8">
        <v>46062</v>
      </c>
      <c r="C530" s="4" t="s">
        <v>375</v>
      </c>
      <c r="D530" s="4" t="s">
        <v>164</v>
      </c>
      <c r="E530" s="4" t="s">
        <v>45</v>
      </c>
      <c r="F530" s="4" t="s">
        <v>239</v>
      </c>
      <c r="G530" s="4" t="s">
        <v>111</v>
      </c>
      <c r="H530" s="9">
        <v>15</v>
      </c>
      <c r="I530" s="10">
        <v>6.23</v>
      </c>
      <c r="J530" s="10">
        <v>93.45</v>
      </c>
      <c r="K530" s="5">
        <v>0.20849602570947567</v>
      </c>
      <c r="L530" s="10">
        <v>19.483953602550503</v>
      </c>
      <c r="M530" s="10">
        <v>73.966046397449503</v>
      </c>
      <c r="N530" s="10">
        <v>2.93</v>
      </c>
      <c r="O530" s="10">
        <v>43.95</v>
      </c>
      <c r="P530" s="10">
        <v>30.0160463974495</v>
      </c>
      <c r="Q530" s="5">
        <v>0.40580844670487232</v>
      </c>
      <c r="R530" s="5">
        <v>1.4999999999999999E-2</v>
      </c>
      <c r="S530" s="10">
        <v>1.1094906959617425</v>
      </c>
      <c r="T530" s="10">
        <v>0</v>
      </c>
      <c r="U530" s="10">
        <v>28.906555701487758</v>
      </c>
      <c r="V530" s="5">
        <v>0.3908084467048723</v>
      </c>
      <c r="W530" s="4" t="s">
        <v>491</v>
      </c>
      <c r="X530" s="4" t="s">
        <v>97</v>
      </c>
    </row>
    <row r="531" spans="1:24">
      <c r="A531" s="4" t="s">
        <v>1019</v>
      </c>
      <c r="B531" s="8">
        <v>45715</v>
      </c>
      <c r="C531" s="4" t="s">
        <v>268</v>
      </c>
      <c r="D531" s="4" t="s">
        <v>206</v>
      </c>
      <c r="E531" s="4" t="s">
        <v>39</v>
      </c>
      <c r="F531" s="4" t="s">
        <v>270</v>
      </c>
      <c r="G531" s="4" t="s">
        <v>235</v>
      </c>
      <c r="H531" s="9">
        <v>65</v>
      </c>
      <c r="I531" s="10">
        <v>4.71</v>
      </c>
      <c r="J531" s="10">
        <v>306.14999999999998</v>
      </c>
      <c r="K531" s="5">
        <v>0.13469338397913638</v>
      </c>
      <c r="L531" s="10">
        <v>41.236379505212604</v>
      </c>
      <c r="M531" s="10">
        <v>264.91362049478738</v>
      </c>
      <c r="N531" s="10">
        <v>2.62</v>
      </c>
      <c r="O531" s="10">
        <v>170.3</v>
      </c>
      <c r="P531" s="10">
        <v>94.613620494787369</v>
      </c>
      <c r="Q531" s="5">
        <v>0.35714894658143503</v>
      </c>
      <c r="R531" s="5">
        <v>2.1000000000000001E-2</v>
      </c>
      <c r="S531" s="10">
        <v>5.5631860303905354</v>
      </c>
      <c r="T531" s="10">
        <v>7.55</v>
      </c>
      <c r="U531" s="10">
        <v>81.500434464396832</v>
      </c>
      <c r="V531" s="5">
        <v>0.30764909071936714</v>
      </c>
      <c r="W531" s="4" t="s">
        <v>493</v>
      </c>
      <c r="X531" s="4" t="s">
        <v>97</v>
      </c>
    </row>
    <row r="532" spans="1:24">
      <c r="A532" s="4" t="s">
        <v>1020</v>
      </c>
      <c r="B532" s="8">
        <v>45817</v>
      </c>
      <c r="C532" s="4" t="s">
        <v>289</v>
      </c>
      <c r="D532" s="4" t="s">
        <v>166</v>
      </c>
      <c r="E532" s="4" t="s">
        <v>39</v>
      </c>
      <c r="F532" s="4" t="s">
        <v>270</v>
      </c>
      <c r="G532" s="4" t="s">
        <v>257</v>
      </c>
      <c r="H532" s="9">
        <v>4</v>
      </c>
      <c r="I532" s="10">
        <v>9.33</v>
      </c>
      <c r="J532" s="10">
        <v>37.32</v>
      </c>
      <c r="K532" s="5">
        <v>0.1208149229893791</v>
      </c>
      <c r="L532" s="10">
        <v>4.5088129259636283</v>
      </c>
      <c r="M532" s="10">
        <v>32.811187074036368</v>
      </c>
      <c r="N532" s="10">
        <v>4.66</v>
      </c>
      <c r="O532" s="10">
        <v>18.64</v>
      </c>
      <c r="P532" s="10">
        <v>14.171187074036368</v>
      </c>
      <c r="Q532" s="5">
        <v>0.43190107819201973</v>
      </c>
      <c r="R532" s="5">
        <v>2.1000000000000001E-2</v>
      </c>
      <c r="S532" s="10">
        <v>0.68903492855476378</v>
      </c>
      <c r="T532" s="10">
        <v>0</v>
      </c>
      <c r="U532" s="10">
        <v>13.482152145481605</v>
      </c>
      <c r="V532" s="5">
        <v>0.41090107819201971</v>
      </c>
      <c r="W532" s="4" t="s">
        <v>491</v>
      </c>
      <c r="X532" s="4" t="s">
        <v>97</v>
      </c>
    </row>
    <row r="533" spans="1:24">
      <c r="A533" s="4" t="s">
        <v>1021</v>
      </c>
      <c r="B533" s="8">
        <v>45998</v>
      </c>
      <c r="C533" s="4" t="s">
        <v>303</v>
      </c>
      <c r="D533" s="4" t="s">
        <v>181</v>
      </c>
      <c r="E533" s="4" t="s">
        <v>41</v>
      </c>
      <c r="F533" s="4" t="s">
        <v>239</v>
      </c>
      <c r="G533" s="4" t="s">
        <v>235</v>
      </c>
      <c r="H533" s="9">
        <v>224</v>
      </c>
      <c r="I533" s="10">
        <v>5.6</v>
      </c>
      <c r="J533" s="10">
        <v>1254.3999999999999</v>
      </c>
      <c r="K533" s="5">
        <v>0.19109645421638677</v>
      </c>
      <c r="L533" s="10">
        <v>239.71139216903555</v>
      </c>
      <c r="M533" s="10">
        <v>1014.6886078309643</v>
      </c>
      <c r="N533" s="10">
        <v>2.73</v>
      </c>
      <c r="O533" s="10">
        <v>611.52</v>
      </c>
      <c r="P533" s="10">
        <v>403.16860783096433</v>
      </c>
      <c r="Q533" s="5">
        <v>0.39733234878116191</v>
      </c>
      <c r="R533" s="5">
        <v>2.5999999999999999E-2</v>
      </c>
      <c r="S533" s="10">
        <v>26.38190380360507</v>
      </c>
      <c r="T533" s="10">
        <v>0</v>
      </c>
      <c r="U533" s="10">
        <v>376.78670402735929</v>
      </c>
      <c r="V533" s="5">
        <v>0.37133234878116195</v>
      </c>
      <c r="W533" s="4" t="s">
        <v>491</v>
      </c>
      <c r="X533" s="4" t="s">
        <v>97</v>
      </c>
    </row>
    <row r="534" spans="1:24">
      <c r="A534" s="4" t="s">
        <v>1022</v>
      </c>
      <c r="B534" s="8">
        <v>45714</v>
      </c>
      <c r="C534" s="4" t="s">
        <v>377</v>
      </c>
      <c r="D534" s="4" t="s">
        <v>116</v>
      </c>
      <c r="E534" s="4" t="s">
        <v>45</v>
      </c>
      <c r="F534" s="4" t="s">
        <v>242</v>
      </c>
      <c r="G534" s="4" t="s">
        <v>111</v>
      </c>
      <c r="H534" s="9">
        <v>55</v>
      </c>
      <c r="I534" s="10">
        <v>5.16</v>
      </c>
      <c r="J534" s="10">
        <v>283.8</v>
      </c>
      <c r="K534" s="5">
        <v>0.19769753687059446</v>
      </c>
      <c r="L534" s="10">
        <v>56.106560963874713</v>
      </c>
      <c r="M534" s="10">
        <v>227.69343903612531</v>
      </c>
      <c r="N534" s="10">
        <v>2.72</v>
      </c>
      <c r="O534" s="10">
        <v>149.60000000000002</v>
      </c>
      <c r="P534" s="10">
        <v>78.093439036125289</v>
      </c>
      <c r="Q534" s="5">
        <v>0.34297623755305118</v>
      </c>
      <c r="R534" s="5">
        <v>1.4999999999999999E-2</v>
      </c>
      <c r="S534" s="10">
        <v>3.4154015855418796</v>
      </c>
      <c r="T534" s="10">
        <v>0</v>
      </c>
      <c r="U534" s="10">
        <v>74.678037450583403</v>
      </c>
      <c r="V534" s="5">
        <v>0.32797623755305116</v>
      </c>
      <c r="W534" s="4" t="s">
        <v>491</v>
      </c>
      <c r="X534" s="4" t="s">
        <v>97</v>
      </c>
    </row>
    <row r="535" spans="1:24">
      <c r="A535" s="4" t="s">
        <v>1023</v>
      </c>
      <c r="B535" s="8">
        <v>45708</v>
      </c>
      <c r="C535" s="4" t="s">
        <v>274</v>
      </c>
      <c r="D535" s="4" t="s">
        <v>176</v>
      </c>
      <c r="E535" s="4" t="s">
        <v>39</v>
      </c>
      <c r="F535" s="4" t="s">
        <v>276</v>
      </c>
      <c r="G535" s="4" t="s">
        <v>235</v>
      </c>
      <c r="H535" s="9">
        <v>64</v>
      </c>
      <c r="I535" s="10">
        <v>11.24</v>
      </c>
      <c r="J535" s="10">
        <v>719.36</v>
      </c>
      <c r="K535" s="5">
        <v>9.8193882552152362E-2</v>
      </c>
      <c r="L535" s="10">
        <v>70.636751352716331</v>
      </c>
      <c r="M535" s="10">
        <v>648.72324864728364</v>
      </c>
      <c r="N535" s="10">
        <v>5.59</v>
      </c>
      <c r="O535" s="10">
        <v>357.76</v>
      </c>
      <c r="P535" s="10">
        <v>290.96324864728365</v>
      </c>
      <c r="Q535" s="5">
        <v>0.44851675850063893</v>
      </c>
      <c r="R535" s="5">
        <v>2.1000000000000001E-2</v>
      </c>
      <c r="S535" s="10">
        <v>13.623188221592958</v>
      </c>
      <c r="T535" s="10">
        <v>0</v>
      </c>
      <c r="U535" s="10">
        <v>277.34006042569069</v>
      </c>
      <c r="V535" s="5">
        <v>0.42751675850063892</v>
      </c>
      <c r="W535" s="4" t="s">
        <v>491</v>
      </c>
      <c r="X535" s="4" t="s">
        <v>97</v>
      </c>
    </row>
    <row r="536" spans="1:24">
      <c r="A536" s="4" t="s">
        <v>1024</v>
      </c>
      <c r="B536" s="8">
        <v>46135</v>
      </c>
      <c r="C536" s="4" t="s">
        <v>335</v>
      </c>
      <c r="D536" s="4" t="s">
        <v>166</v>
      </c>
      <c r="E536" s="4" t="s">
        <v>43</v>
      </c>
      <c r="F536" s="4" t="s">
        <v>276</v>
      </c>
      <c r="G536" s="4" t="s">
        <v>235</v>
      </c>
      <c r="H536" s="9">
        <v>83</v>
      </c>
      <c r="I536" s="10">
        <v>9.8699999999999992</v>
      </c>
      <c r="J536" s="10">
        <v>819.20999999999992</v>
      </c>
      <c r="K536" s="5">
        <v>7.1396828364234444E-2</v>
      </c>
      <c r="L536" s="10">
        <v>58.488995764264494</v>
      </c>
      <c r="M536" s="10">
        <v>760.72100423573545</v>
      </c>
      <c r="N536" s="10">
        <v>4.79</v>
      </c>
      <c r="O536" s="10">
        <v>397.57</v>
      </c>
      <c r="P536" s="10">
        <v>363.15100423573546</v>
      </c>
      <c r="Q536" s="5">
        <v>0.47737738568238702</v>
      </c>
      <c r="R536" s="5">
        <v>4.4999999999999998E-2</v>
      </c>
      <c r="S536" s="10">
        <v>34.232445190608097</v>
      </c>
      <c r="T536" s="10">
        <v>0</v>
      </c>
      <c r="U536" s="10">
        <v>328.91855904512738</v>
      </c>
      <c r="V536" s="5">
        <v>0.43237738568238704</v>
      </c>
      <c r="W536" s="4" t="s">
        <v>491</v>
      </c>
      <c r="X536" s="4" t="s">
        <v>97</v>
      </c>
    </row>
    <row r="537" spans="1:24">
      <c r="A537" s="4" t="s">
        <v>1025</v>
      </c>
      <c r="B537" s="8">
        <v>46250</v>
      </c>
      <c r="C537" s="4" t="s">
        <v>271</v>
      </c>
      <c r="D537" s="4" t="s">
        <v>106</v>
      </c>
      <c r="E537" s="4" t="s">
        <v>39</v>
      </c>
      <c r="F537" s="4" t="s">
        <v>273</v>
      </c>
      <c r="G537" s="4" t="s">
        <v>235</v>
      </c>
      <c r="H537" s="9">
        <v>27</v>
      </c>
      <c r="I537" s="10">
        <v>10.86</v>
      </c>
      <c r="J537" s="10">
        <v>293.21999999999997</v>
      </c>
      <c r="K537" s="5">
        <v>0.11085458906422904</v>
      </c>
      <c r="L537" s="10">
        <v>32.504782605413233</v>
      </c>
      <c r="M537" s="10">
        <v>260.71521739458672</v>
      </c>
      <c r="N537" s="10">
        <v>5.82</v>
      </c>
      <c r="O537" s="10">
        <v>157.14000000000001</v>
      </c>
      <c r="P537" s="10">
        <v>103.5752173945867</v>
      </c>
      <c r="Q537" s="5">
        <v>0.39727338676141755</v>
      </c>
      <c r="R537" s="5">
        <v>2.1000000000000001E-2</v>
      </c>
      <c r="S537" s="10">
        <v>5.4750195652863214</v>
      </c>
      <c r="T537" s="10">
        <v>0</v>
      </c>
      <c r="U537" s="10">
        <v>98.100197829300384</v>
      </c>
      <c r="V537" s="5">
        <v>0.37627338676141753</v>
      </c>
      <c r="W537" s="4" t="s">
        <v>491</v>
      </c>
      <c r="X537" s="4" t="s">
        <v>97</v>
      </c>
    </row>
    <row r="538" spans="1:24">
      <c r="A538" s="4" t="s">
        <v>1026</v>
      </c>
      <c r="B538" s="8">
        <v>45846</v>
      </c>
      <c r="C538" s="4" t="s">
        <v>387</v>
      </c>
      <c r="D538" s="4" t="s">
        <v>166</v>
      </c>
      <c r="E538" s="4" t="s">
        <v>45</v>
      </c>
      <c r="F538" s="4" t="s">
        <v>239</v>
      </c>
      <c r="G538" s="4" t="s">
        <v>257</v>
      </c>
      <c r="H538" s="9">
        <v>22</v>
      </c>
      <c r="I538" s="10">
        <v>9.31</v>
      </c>
      <c r="J538" s="10">
        <v>204.82000000000002</v>
      </c>
      <c r="K538" s="5">
        <v>0.16746099080901675</v>
      </c>
      <c r="L538" s="10">
        <v>34.299360137502816</v>
      </c>
      <c r="M538" s="10">
        <v>170.52063986249721</v>
      </c>
      <c r="N538" s="10">
        <v>4.7</v>
      </c>
      <c r="O538" s="10">
        <v>103.4</v>
      </c>
      <c r="P538" s="10">
        <v>67.1206398624972</v>
      </c>
      <c r="Q538" s="5">
        <v>0.39362179215736753</v>
      </c>
      <c r="R538" s="5">
        <v>1.4999999999999999E-2</v>
      </c>
      <c r="S538" s="10">
        <v>2.557809597937458</v>
      </c>
      <c r="T538" s="10">
        <v>0</v>
      </c>
      <c r="U538" s="10">
        <v>64.562830264559736</v>
      </c>
      <c r="V538" s="5">
        <v>0.37862179215736752</v>
      </c>
      <c r="W538" s="4" t="s">
        <v>491</v>
      </c>
      <c r="X538" s="4" t="s">
        <v>97</v>
      </c>
    </row>
    <row r="539" spans="1:24">
      <c r="A539" s="4" t="s">
        <v>1027</v>
      </c>
      <c r="B539" s="8">
        <v>46248</v>
      </c>
      <c r="C539" s="4" t="s">
        <v>291</v>
      </c>
      <c r="D539" s="4" t="s">
        <v>179</v>
      </c>
      <c r="E539" s="4" t="s">
        <v>39</v>
      </c>
      <c r="F539" s="4" t="s">
        <v>273</v>
      </c>
      <c r="G539" s="4" t="s">
        <v>257</v>
      </c>
      <c r="H539" s="9">
        <v>33</v>
      </c>
      <c r="I539" s="10">
        <v>18.420000000000002</v>
      </c>
      <c r="J539" s="10">
        <v>607.86</v>
      </c>
      <c r="K539" s="5">
        <v>7.2582934401142815E-2</v>
      </c>
      <c r="L539" s="10">
        <v>44.120262505078671</v>
      </c>
      <c r="M539" s="10">
        <v>563.73973749492131</v>
      </c>
      <c r="N539" s="10">
        <v>8.81</v>
      </c>
      <c r="O539" s="10">
        <v>290.73</v>
      </c>
      <c r="P539" s="10">
        <v>273.0097374949213</v>
      </c>
      <c r="Q539" s="5">
        <v>0.48428329481985616</v>
      </c>
      <c r="R539" s="5">
        <v>2.1000000000000001E-2</v>
      </c>
      <c r="S539" s="10">
        <v>11.838534487393348</v>
      </c>
      <c r="T539" s="10">
        <v>0</v>
      </c>
      <c r="U539" s="10">
        <v>261.17120300752794</v>
      </c>
      <c r="V539" s="5">
        <v>0.46328329481985614</v>
      </c>
      <c r="W539" s="4" t="s">
        <v>491</v>
      </c>
      <c r="X539" s="4" t="s">
        <v>97</v>
      </c>
    </row>
    <row r="540" spans="1:24">
      <c r="A540" s="4" t="s">
        <v>1028</v>
      </c>
      <c r="B540" s="8">
        <v>46113</v>
      </c>
      <c r="C540" s="4" t="s">
        <v>355</v>
      </c>
      <c r="D540" s="4" t="s">
        <v>195</v>
      </c>
      <c r="E540" s="4" t="s">
        <v>43</v>
      </c>
      <c r="F540" s="4" t="s">
        <v>270</v>
      </c>
      <c r="G540" s="4" t="s">
        <v>257</v>
      </c>
      <c r="H540" s="9">
        <v>10</v>
      </c>
      <c r="I540" s="10">
        <v>9.26</v>
      </c>
      <c r="J540" s="10">
        <v>92.6</v>
      </c>
      <c r="K540" s="5">
        <v>6.3354994767800946E-2</v>
      </c>
      <c r="L540" s="10">
        <v>5.866672515498367</v>
      </c>
      <c r="M540" s="10">
        <v>86.733327484501629</v>
      </c>
      <c r="N540" s="10">
        <v>4.2</v>
      </c>
      <c r="O540" s="10">
        <v>42</v>
      </c>
      <c r="P540" s="10">
        <v>44.733327484501629</v>
      </c>
      <c r="Q540" s="5">
        <v>0.51575707726069919</v>
      </c>
      <c r="R540" s="5">
        <v>4.4999999999999998E-2</v>
      </c>
      <c r="S540" s="10">
        <v>3.9029997368025731</v>
      </c>
      <c r="T540" s="10">
        <v>0</v>
      </c>
      <c r="U540" s="10">
        <v>40.830327747699059</v>
      </c>
      <c r="V540" s="5">
        <v>0.47075707726069921</v>
      </c>
      <c r="W540" s="4" t="s">
        <v>491</v>
      </c>
      <c r="X540" s="4" t="s">
        <v>97</v>
      </c>
    </row>
    <row r="541" spans="1:24">
      <c r="A541" s="4" t="s">
        <v>1029</v>
      </c>
      <c r="B541" s="8">
        <v>45797</v>
      </c>
      <c r="C541" s="4" t="s">
        <v>393</v>
      </c>
      <c r="D541" s="4" t="s">
        <v>144</v>
      </c>
      <c r="E541" s="4" t="s">
        <v>47</v>
      </c>
      <c r="F541" s="4" t="s">
        <v>273</v>
      </c>
      <c r="G541" s="4" t="s">
        <v>235</v>
      </c>
      <c r="H541" s="9">
        <v>11</v>
      </c>
      <c r="I541" s="10">
        <v>14.53</v>
      </c>
      <c r="J541" s="10">
        <v>159.82999999999998</v>
      </c>
      <c r="K541" s="5">
        <v>0.13342258853275002</v>
      </c>
      <c r="L541" s="10">
        <v>21.324932325189433</v>
      </c>
      <c r="M541" s="10">
        <v>138.50506767481056</v>
      </c>
      <c r="N541" s="10">
        <v>8.14</v>
      </c>
      <c r="O541" s="10">
        <v>89.54</v>
      </c>
      <c r="P541" s="10">
        <v>48.965067674810555</v>
      </c>
      <c r="Q541" s="5">
        <v>0.35352545937000152</v>
      </c>
      <c r="R541" s="5">
        <v>2.3E-2</v>
      </c>
      <c r="S541" s="10">
        <v>3.1856165565206429</v>
      </c>
      <c r="T541" s="10">
        <v>2.5099999999999998</v>
      </c>
      <c r="U541" s="10">
        <v>43.269451118289915</v>
      </c>
      <c r="V541" s="5">
        <v>0.31240337876936169</v>
      </c>
      <c r="W541" s="4" t="s">
        <v>493</v>
      </c>
      <c r="X541" s="4" t="s">
        <v>97</v>
      </c>
    </row>
    <row r="542" spans="1:24">
      <c r="A542" s="4" t="s">
        <v>1030</v>
      </c>
      <c r="B542" s="8">
        <v>45916</v>
      </c>
      <c r="C542" s="4" t="s">
        <v>279</v>
      </c>
      <c r="D542" s="4" t="s">
        <v>151</v>
      </c>
      <c r="E542" s="4" t="s">
        <v>39</v>
      </c>
      <c r="F542" s="4" t="s">
        <v>273</v>
      </c>
      <c r="G542" s="4" t="s">
        <v>111</v>
      </c>
      <c r="H542" s="9">
        <v>59</v>
      </c>
      <c r="I542" s="10">
        <v>9.84</v>
      </c>
      <c r="J542" s="10">
        <v>580.55999999999995</v>
      </c>
      <c r="K542" s="5">
        <v>0.11697180513204475</v>
      </c>
      <c r="L542" s="10">
        <v>67.909151187459898</v>
      </c>
      <c r="M542" s="10">
        <v>512.65084881254006</v>
      </c>
      <c r="N542" s="10">
        <v>5.89</v>
      </c>
      <c r="O542" s="10">
        <v>347.51</v>
      </c>
      <c r="P542" s="10">
        <v>165.14084881254007</v>
      </c>
      <c r="Q542" s="5">
        <v>0.32213123063203347</v>
      </c>
      <c r="R542" s="5">
        <v>2.1000000000000001E-2</v>
      </c>
      <c r="S542" s="10">
        <v>10.765667825063343</v>
      </c>
      <c r="T542" s="10">
        <v>0</v>
      </c>
      <c r="U542" s="10">
        <v>154.37518098747674</v>
      </c>
      <c r="V542" s="5">
        <v>0.30113123063203351</v>
      </c>
      <c r="W542" s="4" t="s">
        <v>491</v>
      </c>
      <c r="X542" s="4" t="s">
        <v>97</v>
      </c>
    </row>
    <row r="543" spans="1:24">
      <c r="A543" s="4" t="s">
        <v>1031</v>
      </c>
      <c r="B543" s="8">
        <v>45959</v>
      </c>
      <c r="C543" s="4" t="s">
        <v>417</v>
      </c>
      <c r="D543" s="4" t="s">
        <v>176</v>
      </c>
      <c r="E543" s="4" t="s">
        <v>47</v>
      </c>
      <c r="F543" s="4" t="s">
        <v>273</v>
      </c>
      <c r="G543" s="4" t="s">
        <v>257</v>
      </c>
      <c r="H543" s="9">
        <v>13</v>
      </c>
      <c r="I543" s="10">
        <v>11.49</v>
      </c>
      <c r="J543" s="10">
        <v>149.37</v>
      </c>
      <c r="K543" s="5">
        <v>0.10016548600793042</v>
      </c>
      <c r="L543" s="10">
        <v>14.961718645004566</v>
      </c>
      <c r="M543" s="10">
        <v>134.40828135499544</v>
      </c>
      <c r="N543" s="10">
        <v>5.62</v>
      </c>
      <c r="O543" s="10">
        <v>73.06</v>
      </c>
      <c r="P543" s="10">
        <v>61.348281354995436</v>
      </c>
      <c r="Q543" s="5">
        <v>0.45643230265673923</v>
      </c>
      <c r="R543" s="5">
        <v>2.3E-2</v>
      </c>
      <c r="S543" s="10">
        <v>3.0913904711648952</v>
      </c>
      <c r="T543" s="10">
        <v>0</v>
      </c>
      <c r="U543" s="10">
        <v>58.256890883830543</v>
      </c>
      <c r="V543" s="5">
        <v>0.43343230265673921</v>
      </c>
      <c r="W543" s="4" t="s">
        <v>491</v>
      </c>
      <c r="X543" s="4" t="s">
        <v>97</v>
      </c>
    </row>
    <row r="544" spans="1:24">
      <c r="A544" s="4" t="s">
        <v>1032</v>
      </c>
      <c r="B544" s="8">
        <v>46155</v>
      </c>
      <c r="C544" s="4" t="s">
        <v>315</v>
      </c>
      <c r="D544" s="4" t="s">
        <v>123</v>
      </c>
      <c r="E544" s="4" t="s">
        <v>41</v>
      </c>
      <c r="F544" s="4" t="s">
        <v>239</v>
      </c>
      <c r="G544" s="4" t="s">
        <v>111</v>
      </c>
      <c r="H544" s="9">
        <v>35</v>
      </c>
      <c r="I544" s="10">
        <v>4.91</v>
      </c>
      <c r="J544" s="10">
        <v>171.85</v>
      </c>
      <c r="K544" s="5">
        <v>0.17934850404934921</v>
      </c>
      <c r="L544" s="10">
        <v>30.82104042088066</v>
      </c>
      <c r="M544" s="10">
        <v>141.02895957911934</v>
      </c>
      <c r="N544" s="10">
        <v>2.39</v>
      </c>
      <c r="O544" s="10">
        <v>83.65</v>
      </c>
      <c r="P544" s="10">
        <v>57.378959579119339</v>
      </c>
      <c r="Q544" s="5">
        <v>0.40685941206939763</v>
      </c>
      <c r="R544" s="5">
        <v>2.5999999999999999E-2</v>
      </c>
      <c r="S544" s="10">
        <v>3.6667529490571029</v>
      </c>
      <c r="T544" s="10">
        <v>0</v>
      </c>
      <c r="U544" s="10">
        <v>53.712206630062234</v>
      </c>
      <c r="V544" s="5">
        <v>0.38085941206939761</v>
      </c>
      <c r="W544" s="4" t="s">
        <v>491</v>
      </c>
      <c r="X544" s="4" t="s">
        <v>97</v>
      </c>
    </row>
    <row r="545" spans="1:24">
      <c r="A545" s="4" t="s">
        <v>1033</v>
      </c>
      <c r="B545" s="8">
        <v>46207</v>
      </c>
      <c r="C545" s="4" t="s">
        <v>377</v>
      </c>
      <c r="D545" s="4" t="s">
        <v>187</v>
      </c>
      <c r="E545" s="4" t="s">
        <v>45</v>
      </c>
      <c r="F545" s="4" t="s">
        <v>242</v>
      </c>
      <c r="G545" s="4" t="s">
        <v>111</v>
      </c>
      <c r="H545" s="9">
        <v>44</v>
      </c>
      <c r="I545" s="10">
        <v>8.36</v>
      </c>
      <c r="J545" s="10">
        <v>367.84</v>
      </c>
      <c r="K545" s="5">
        <v>0.17776859920039501</v>
      </c>
      <c r="L545" s="10">
        <v>65.390401529873301</v>
      </c>
      <c r="M545" s="10">
        <v>302.44959847012666</v>
      </c>
      <c r="N545" s="10">
        <v>3.59</v>
      </c>
      <c r="O545" s="10">
        <v>157.95999999999998</v>
      </c>
      <c r="P545" s="10">
        <v>144.48959847012668</v>
      </c>
      <c r="Q545" s="5">
        <v>0.47773116314584263</v>
      </c>
      <c r="R545" s="5">
        <v>1.4999999999999999E-2</v>
      </c>
      <c r="S545" s="10">
        <v>4.5367439770518994</v>
      </c>
      <c r="T545" s="10">
        <v>0</v>
      </c>
      <c r="U545" s="10">
        <v>139.95285449307477</v>
      </c>
      <c r="V545" s="5">
        <v>0.46273116314584262</v>
      </c>
      <c r="W545" s="4" t="s">
        <v>491</v>
      </c>
      <c r="X545" s="4" t="s">
        <v>97</v>
      </c>
    </row>
    <row r="546" spans="1:24">
      <c r="A546" s="4" t="s">
        <v>1034</v>
      </c>
      <c r="B546" s="8">
        <v>46169</v>
      </c>
      <c r="C546" s="4" t="s">
        <v>411</v>
      </c>
      <c r="D546" s="4" t="s">
        <v>160</v>
      </c>
      <c r="E546" s="4" t="s">
        <v>47</v>
      </c>
      <c r="F546" s="4" t="s">
        <v>273</v>
      </c>
      <c r="G546" s="4" t="s">
        <v>257</v>
      </c>
      <c r="H546" s="9">
        <v>9</v>
      </c>
      <c r="I546" s="10">
        <v>4.6500000000000004</v>
      </c>
      <c r="J546" s="10">
        <v>41.85</v>
      </c>
      <c r="K546" s="5">
        <v>0.14704135571418669</v>
      </c>
      <c r="L546" s="10">
        <v>6.1536807366387132</v>
      </c>
      <c r="M546" s="10">
        <v>35.696319263361289</v>
      </c>
      <c r="N546" s="10">
        <v>2.29</v>
      </c>
      <c r="O546" s="10">
        <v>20.61</v>
      </c>
      <c r="P546" s="10">
        <v>15.08631926336129</v>
      </c>
      <c r="Q546" s="5">
        <v>0.42262954765887839</v>
      </c>
      <c r="R546" s="5">
        <v>2.3E-2</v>
      </c>
      <c r="S546" s="10">
        <v>0.82101534305730961</v>
      </c>
      <c r="T546" s="10">
        <v>1</v>
      </c>
      <c r="U546" s="10">
        <v>13.26530392030398</v>
      </c>
      <c r="V546" s="5">
        <v>0.3716154548718274</v>
      </c>
      <c r="W546" s="4" t="s">
        <v>493</v>
      </c>
      <c r="X546" s="4" t="s">
        <v>97</v>
      </c>
    </row>
    <row r="547" spans="1:24">
      <c r="A547" s="4" t="s">
        <v>1035</v>
      </c>
      <c r="B547" s="8">
        <v>45960</v>
      </c>
      <c r="C547" s="4" t="s">
        <v>313</v>
      </c>
      <c r="D547" s="4" t="s">
        <v>113</v>
      </c>
      <c r="E547" s="4" t="s">
        <v>41</v>
      </c>
      <c r="F547" s="4" t="s">
        <v>234</v>
      </c>
      <c r="G547" s="4" t="s">
        <v>111</v>
      </c>
      <c r="H547" s="9">
        <v>79</v>
      </c>
      <c r="I547" s="10">
        <v>16.12</v>
      </c>
      <c r="J547" s="10">
        <v>1273.48</v>
      </c>
      <c r="K547" s="5">
        <v>0.20515606885260565</v>
      </c>
      <c r="L547" s="10">
        <v>261.26215056241625</v>
      </c>
      <c r="M547" s="10">
        <v>1012.2178494375837</v>
      </c>
      <c r="N547" s="10">
        <v>8.65</v>
      </c>
      <c r="O547" s="10">
        <v>683.35</v>
      </c>
      <c r="P547" s="10">
        <v>328.86784943758369</v>
      </c>
      <c r="Q547" s="5">
        <v>0.32489829103518753</v>
      </c>
      <c r="R547" s="5">
        <v>2.5999999999999999E-2</v>
      </c>
      <c r="S547" s="10">
        <v>26.317664085377174</v>
      </c>
      <c r="T547" s="10">
        <v>23.54</v>
      </c>
      <c r="U547" s="10">
        <v>279.01018535220652</v>
      </c>
      <c r="V547" s="5">
        <v>0.27564242767229635</v>
      </c>
      <c r="W547" s="4" t="s">
        <v>493</v>
      </c>
      <c r="X547" s="4" t="s">
        <v>97</v>
      </c>
    </row>
    <row r="548" spans="1:24">
      <c r="A548" s="4" t="s">
        <v>1036</v>
      </c>
      <c r="B548" s="8">
        <v>45886</v>
      </c>
      <c r="C548" s="4" t="s">
        <v>237</v>
      </c>
      <c r="D548" s="4" t="s">
        <v>206</v>
      </c>
      <c r="E548" s="4" t="s">
        <v>36</v>
      </c>
      <c r="F548" s="4" t="s">
        <v>239</v>
      </c>
      <c r="G548" s="4" t="s">
        <v>235</v>
      </c>
      <c r="H548" s="9">
        <v>18</v>
      </c>
      <c r="I548" s="10">
        <v>4.6900000000000004</v>
      </c>
      <c r="J548" s="10">
        <v>84.42</v>
      </c>
      <c r="K548" s="5">
        <v>0.12688347293312602</v>
      </c>
      <c r="L548" s="10">
        <v>10.711502785014499</v>
      </c>
      <c r="M548" s="10">
        <v>73.708497214985499</v>
      </c>
      <c r="N548" s="10">
        <v>2.58</v>
      </c>
      <c r="O548" s="10">
        <v>46.44</v>
      </c>
      <c r="P548" s="10">
        <v>27.268497214985501</v>
      </c>
      <c r="Q548" s="5">
        <v>0.36995052463831279</v>
      </c>
      <c r="R548" s="5">
        <v>1.7999999999999999E-2</v>
      </c>
      <c r="S548" s="10">
        <v>1.3267529498697388</v>
      </c>
      <c r="T548" s="10">
        <v>0</v>
      </c>
      <c r="U548" s="10">
        <v>25.941744265115762</v>
      </c>
      <c r="V548" s="5">
        <v>0.35195052463831278</v>
      </c>
      <c r="W548" s="4" t="s">
        <v>491</v>
      </c>
      <c r="X548" s="4" t="s">
        <v>97</v>
      </c>
    </row>
    <row r="549" spans="1:24">
      <c r="A549" s="4" t="s">
        <v>1037</v>
      </c>
      <c r="B549" s="8">
        <v>45718</v>
      </c>
      <c r="C549" s="4" t="s">
        <v>393</v>
      </c>
      <c r="D549" s="4" t="s">
        <v>106</v>
      </c>
      <c r="E549" s="4" t="s">
        <v>47</v>
      </c>
      <c r="F549" s="4" t="s">
        <v>273</v>
      </c>
      <c r="G549" s="4" t="s">
        <v>235</v>
      </c>
      <c r="H549" s="9">
        <v>125</v>
      </c>
      <c r="I549" s="10">
        <v>10.55</v>
      </c>
      <c r="J549" s="10">
        <v>1318.75</v>
      </c>
      <c r="K549" s="5">
        <v>0.11943393250711865</v>
      </c>
      <c r="L549" s="10">
        <v>157.50349849376272</v>
      </c>
      <c r="M549" s="10">
        <v>1161.2465015062373</v>
      </c>
      <c r="N549" s="10">
        <v>5.52</v>
      </c>
      <c r="O549" s="10">
        <v>690</v>
      </c>
      <c r="P549" s="10">
        <v>471.24650150623734</v>
      </c>
      <c r="Q549" s="5">
        <v>0.40581091171856259</v>
      </c>
      <c r="R549" s="5">
        <v>2.3E-2</v>
      </c>
      <c r="S549" s="10">
        <v>26.708669534643459</v>
      </c>
      <c r="T549" s="10">
        <v>0</v>
      </c>
      <c r="U549" s="10">
        <v>444.5378319715939</v>
      </c>
      <c r="V549" s="5">
        <v>0.38281091171856263</v>
      </c>
      <c r="W549" s="4" t="s">
        <v>491</v>
      </c>
      <c r="X549" s="4" t="s">
        <v>97</v>
      </c>
    </row>
    <row r="550" spans="1:24">
      <c r="A550" s="4" t="s">
        <v>1038</v>
      </c>
      <c r="B550" s="8">
        <v>45982</v>
      </c>
      <c r="C550" s="4" t="s">
        <v>325</v>
      </c>
      <c r="D550" s="4" t="s">
        <v>206</v>
      </c>
      <c r="E550" s="4" t="s">
        <v>41</v>
      </c>
      <c r="F550" s="4" t="s">
        <v>234</v>
      </c>
      <c r="G550" s="4" t="s">
        <v>257</v>
      </c>
      <c r="H550" s="9">
        <v>4</v>
      </c>
      <c r="I550" s="10">
        <v>4.7</v>
      </c>
      <c r="J550" s="10">
        <v>18.8</v>
      </c>
      <c r="K550" s="5">
        <v>0.13165395403881769</v>
      </c>
      <c r="L550" s="10">
        <v>2.4750943359297728</v>
      </c>
      <c r="M550" s="10">
        <v>16.324905664070229</v>
      </c>
      <c r="N550" s="10">
        <v>2.59</v>
      </c>
      <c r="O550" s="10">
        <v>10.36</v>
      </c>
      <c r="P550" s="10">
        <v>5.9649056640702298</v>
      </c>
      <c r="Q550" s="5">
        <v>0.36538683817319051</v>
      </c>
      <c r="R550" s="5">
        <v>2.5999999999999999E-2</v>
      </c>
      <c r="S550" s="10">
        <v>0.42444754726582595</v>
      </c>
      <c r="T550" s="10">
        <v>0</v>
      </c>
      <c r="U550" s="10">
        <v>5.5404581168044036</v>
      </c>
      <c r="V550" s="5">
        <v>0.33938683817319049</v>
      </c>
      <c r="W550" s="4" t="s">
        <v>491</v>
      </c>
      <c r="X550" s="4" t="s">
        <v>97</v>
      </c>
    </row>
    <row r="551" spans="1:24">
      <c r="A551" s="4" t="s">
        <v>1039</v>
      </c>
      <c r="B551" s="8">
        <v>46020</v>
      </c>
      <c r="C551" s="4" t="s">
        <v>367</v>
      </c>
      <c r="D551" s="4" t="s">
        <v>179</v>
      </c>
      <c r="E551" s="4" t="s">
        <v>45</v>
      </c>
      <c r="F551" s="4" t="s">
        <v>234</v>
      </c>
      <c r="G551" s="4" t="s">
        <v>111</v>
      </c>
      <c r="H551" s="9">
        <v>8</v>
      </c>
      <c r="I551" s="10">
        <v>17.579999999999998</v>
      </c>
      <c r="J551" s="10">
        <v>140.63999999999999</v>
      </c>
      <c r="K551" s="5">
        <v>0.19334480398020962</v>
      </c>
      <c r="L551" s="10">
        <v>27.192013231776677</v>
      </c>
      <c r="M551" s="10">
        <v>113.4479867682233</v>
      </c>
      <c r="N551" s="10">
        <v>8.59</v>
      </c>
      <c r="O551" s="10">
        <v>68.72</v>
      </c>
      <c r="P551" s="10">
        <v>44.727986768223303</v>
      </c>
      <c r="Q551" s="5">
        <v>0.39425985460282825</v>
      </c>
      <c r="R551" s="5">
        <v>1.4999999999999999E-2</v>
      </c>
      <c r="S551" s="10">
        <v>1.7017198015233495</v>
      </c>
      <c r="T551" s="10">
        <v>0</v>
      </c>
      <c r="U551" s="10">
        <v>43.026266966699957</v>
      </c>
      <c r="V551" s="5">
        <v>0.37925985460282829</v>
      </c>
      <c r="W551" s="4" t="s">
        <v>491</v>
      </c>
      <c r="X551" s="4" t="s">
        <v>97</v>
      </c>
    </row>
    <row r="552" spans="1:24">
      <c r="A552" s="4" t="s">
        <v>1040</v>
      </c>
      <c r="B552" s="8">
        <v>46112</v>
      </c>
      <c r="C552" s="4" t="s">
        <v>309</v>
      </c>
      <c r="D552" s="4" t="s">
        <v>183</v>
      </c>
      <c r="E552" s="4" t="s">
        <v>41</v>
      </c>
      <c r="F552" s="4" t="s">
        <v>239</v>
      </c>
      <c r="G552" s="4" t="s">
        <v>111</v>
      </c>
      <c r="H552" s="9">
        <v>59</v>
      </c>
      <c r="I552" s="10">
        <v>8.9</v>
      </c>
      <c r="J552" s="10">
        <v>525.1</v>
      </c>
      <c r="K552" s="5">
        <v>0.15258458575566608</v>
      </c>
      <c r="L552" s="10">
        <v>80.122165980300267</v>
      </c>
      <c r="M552" s="10">
        <v>444.97783401969974</v>
      </c>
      <c r="N552" s="10">
        <v>4.49</v>
      </c>
      <c r="O552" s="10">
        <v>264.91000000000003</v>
      </c>
      <c r="P552" s="10">
        <v>180.06783401969972</v>
      </c>
      <c r="Q552" s="5">
        <v>0.40466697496605614</v>
      </c>
      <c r="R552" s="5">
        <v>2.5999999999999999E-2</v>
      </c>
      <c r="S552" s="10">
        <v>11.569423684512193</v>
      </c>
      <c r="T552" s="10">
        <v>0</v>
      </c>
      <c r="U552" s="10">
        <v>168.49841033518751</v>
      </c>
      <c r="V552" s="5">
        <v>0.37866697496605611</v>
      </c>
      <c r="W552" s="4" t="s">
        <v>491</v>
      </c>
      <c r="X552" s="4" t="s">
        <v>97</v>
      </c>
    </row>
    <row r="553" spans="1:24">
      <c r="A553" s="4" t="s">
        <v>1041</v>
      </c>
      <c r="B553" s="8">
        <v>45957</v>
      </c>
      <c r="C553" s="4" t="s">
        <v>349</v>
      </c>
      <c r="D553" s="4" t="s">
        <v>179</v>
      </c>
      <c r="E553" s="4" t="s">
        <v>43</v>
      </c>
      <c r="F553" s="4" t="s">
        <v>270</v>
      </c>
      <c r="G553" s="4" t="s">
        <v>257</v>
      </c>
      <c r="H553" s="9">
        <v>11</v>
      </c>
      <c r="I553" s="10">
        <v>17.559999999999999</v>
      </c>
      <c r="J553" s="10">
        <v>193.16</v>
      </c>
      <c r="K553" s="5">
        <v>2.4683274669419494E-2</v>
      </c>
      <c r="L553" s="10">
        <v>4.7678213351450696</v>
      </c>
      <c r="M553" s="10">
        <v>188.39217866485492</v>
      </c>
      <c r="N553" s="10">
        <v>8.59</v>
      </c>
      <c r="O553" s="10">
        <v>94.49</v>
      </c>
      <c r="P553" s="10">
        <v>93.902178664854929</v>
      </c>
      <c r="Q553" s="5">
        <v>0.49843989984268194</v>
      </c>
      <c r="R553" s="5">
        <v>4.4999999999999998E-2</v>
      </c>
      <c r="S553" s="10">
        <v>8.4776480399184706</v>
      </c>
      <c r="T553" s="10">
        <v>0</v>
      </c>
      <c r="U553" s="10">
        <v>85.424530624936466</v>
      </c>
      <c r="V553" s="5">
        <v>0.45343989984268196</v>
      </c>
      <c r="W553" s="4" t="s">
        <v>491</v>
      </c>
      <c r="X553" s="4" t="s">
        <v>97</v>
      </c>
    </row>
    <row r="554" spans="1:24">
      <c r="A554" s="4" t="s">
        <v>1042</v>
      </c>
      <c r="B554" s="8">
        <v>46202</v>
      </c>
      <c r="C554" s="4" t="s">
        <v>353</v>
      </c>
      <c r="D554" s="4" t="s">
        <v>214</v>
      </c>
      <c r="E554" s="4" t="s">
        <v>43</v>
      </c>
      <c r="F554" s="4" t="s">
        <v>276</v>
      </c>
      <c r="G554" s="4" t="s">
        <v>257</v>
      </c>
      <c r="H554" s="9">
        <v>22</v>
      </c>
      <c r="I554" s="10">
        <v>5.95</v>
      </c>
      <c r="J554" s="10">
        <v>130.9</v>
      </c>
      <c r="K554" s="5">
        <v>3.6796185373473116E-2</v>
      </c>
      <c r="L554" s="10">
        <v>4.8166206653876307</v>
      </c>
      <c r="M554" s="10">
        <v>126.08337933461237</v>
      </c>
      <c r="N554" s="10">
        <v>3.04</v>
      </c>
      <c r="O554" s="10">
        <v>66.88</v>
      </c>
      <c r="P554" s="10">
        <v>59.203379334612379</v>
      </c>
      <c r="Q554" s="5">
        <v>0.46955736471412834</v>
      </c>
      <c r="R554" s="5">
        <v>4.4999999999999998E-2</v>
      </c>
      <c r="S554" s="10">
        <v>5.6737520700575566</v>
      </c>
      <c r="T554" s="10">
        <v>0</v>
      </c>
      <c r="U554" s="10">
        <v>53.529627264554819</v>
      </c>
      <c r="V554" s="5">
        <v>0.42455736471412836</v>
      </c>
      <c r="W554" s="4" t="s">
        <v>491</v>
      </c>
      <c r="X554" s="4" t="s">
        <v>97</v>
      </c>
    </row>
    <row r="555" spans="1:24">
      <c r="A555" s="4" t="s">
        <v>1043</v>
      </c>
      <c r="B555" s="8">
        <v>46198</v>
      </c>
      <c r="C555" s="4" t="s">
        <v>291</v>
      </c>
      <c r="D555" s="4" t="s">
        <v>189</v>
      </c>
      <c r="E555" s="4" t="s">
        <v>39</v>
      </c>
      <c r="F555" s="4" t="s">
        <v>273</v>
      </c>
      <c r="G555" s="4" t="s">
        <v>257</v>
      </c>
      <c r="H555" s="9">
        <v>6</v>
      </c>
      <c r="I555" s="10">
        <v>7.11</v>
      </c>
      <c r="J555" s="10">
        <v>42.660000000000004</v>
      </c>
      <c r="K555" s="5">
        <v>6.5803692761151375E-2</v>
      </c>
      <c r="L555" s="10">
        <v>2.8071855331907178</v>
      </c>
      <c r="M555" s="10">
        <v>39.852814466809285</v>
      </c>
      <c r="N555" s="10">
        <v>3</v>
      </c>
      <c r="O555" s="10">
        <v>18</v>
      </c>
      <c r="P555" s="10">
        <v>21.852814466809285</v>
      </c>
      <c r="Q555" s="5">
        <v>0.54833804736699376</v>
      </c>
      <c r="R555" s="5">
        <v>2.1000000000000001E-2</v>
      </c>
      <c r="S555" s="10">
        <v>0.83690910380299499</v>
      </c>
      <c r="T555" s="10">
        <v>0</v>
      </c>
      <c r="U555" s="10">
        <v>21.01590536300629</v>
      </c>
      <c r="V555" s="5">
        <v>0.52733804736699375</v>
      </c>
      <c r="W555" s="4" t="s">
        <v>491</v>
      </c>
      <c r="X555" s="4" t="s">
        <v>97</v>
      </c>
    </row>
    <row r="556" spans="1:24">
      <c r="A556" s="4" t="s">
        <v>1044</v>
      </c>
      <c r="B556" s="8">
        <v>45984</v>
      </c>
      <c r="C556" s="4" t="s">
        <v>333</v>
      </c>
      <c r="D556" s="4" t="s">
        <v>162</v>
      </c>
      <c r="E556" s="4" t="s">
        <v>43</v>
      </c>
      <c r="F556" s="4" t="s">
        <v>273</v>
      </c>
      <c r="G556" s="4" t="s">
        <v>235</v>
      </c>
      <c r="H556" s="9">
        <v>21</v>
      </c>
      <c r="I556" s="10">
        <v>7.13</v>
      </c>
      <c r="J556" s="10">
        <v>149.72999999999999</v>
      </c>
      <c r="K556" s="5">
        <v>7.4133745829765757E-2</v>
      </c>
      <c r="L556" s="10">
        <v>11.100045763090826</v>
      </c>
      <c r="M556" s="10">
        <v>138.62995423690916</v>
      </c>
      <c r="N556" s="10">
        <v>3.47</v>
      </c>
      <c r="O556" s="10">
        <v>72.87</v>
      </c>
      <c r="P556" s="10">
        <v>65.759954236909152</v>
      </c>
      <c r="Q556" s="5">
        <v>0.47435602643660885</v>
      </c>
      <c r="R556" s="5">
        <v>4.4999999999999998E-2</v>
      </c>
      <c r="S556" s="10">
        <v>6.2383479406609119</v>
      </c>
      <c r="T556" s="10">
        <v>0</v>
      </c>
      <c r="U556" s="10">
        <v>59.521606296248237</v>
      </c>
      <c r="V556" s="5">
        <v>0.42935602643660881</v>
      </c>
      <c r="W556" s="4" t="s">
        <v>491</v>
      </c>
      <c r="X556" s="4" t="s">
        <v>97</v>
      </c>
    </row>
    <row r="557" spans="1:24">
      <c r="A557" s="4" t="s">
        <v>1045</v>
      </c>
      <c r="B557" s="8">
        <v>46045</v>
      </c>
      <c r="C557" s="4" t="s">
        <v>232</v>
      </c>
      <c r="D557" s="4" t="s">
        <v>191</v>
      </c>
      <c r="E557" s="4" t="s">
        <v>36</v>
      </c>
      <c r="F557" s="4" t="s">
        <v>234</v>
      </c>
      <c r="G557" s="4" t="s">
        <v>235</v>
      </c>
      <c r="H557" s="9">
        <v>9</v>
      </c>
      <c r="I557" s="10">
        <v>11.24</v>
      </c>
      <c r="J557" s="10">
        <v>101.16</v>
      </c>
      <c r="K557" s="5">
        <v>0.15214822788647708</v>
      </c>
      <c r="L557" s="10">
        <v>15.391314732996021</v>
      </c>
      <c r="M557" s="10">
        <v>85.768685267003974</v>
      </c>
      <c r="N557" s="10">
        <v>4.76</v>
      </c>
      <c r="O557" s="10">
        <v>42.839999999999996</v>
      </c>
      <c r="P557" s="10">
        <v>42.928685267003978</v>
      </c>
      <c r="Q557" s="5">
        <v>0.50051700260256937</v>
      </c>
      <c r="R557" s="5">
        <v>1.7999999999999999E-2</v>
      </c>
      <c r="S557" s="10">
        <v>1.5438363348060715</v>
      </c>
      <c r="T557" s="10">
        <v>0</v>
      </c>
      <c r="U557" s="10">
        <v>41.384848932197905</v>
      </c>
      <c r="V557" s="5">
        <v>0.4825170026025693</v>
      </c>
      <c r="W557" s="4" t="s">
        <v>491</v>
      </c>
      <c r="X557" s="4" t="s">
        <v>97</v>
      </c>
    </row>
    <row r="558" spans="1:24">
      <c r="A558" s="4" t="s">
        <v>1046</v>
      </c>
      <c r="B558" s="8">
        <v>45916</v>
      </c>
      <c r="C558" s="4" t="s">
        <v>375</v>
      </c>
      <c r="D558" s="4" t="s">
        <v>142</v>
      </c>
      <c r="E558" s="4" t="s">
        <v>45</v>
      </c>
      <c r="F558" s="4" t="s">
        <v>239</v>
      </c>
      <c r="G558" s="4" t="s">
        <v>111</v>
      </c>
      <c r="H558" s="9">
        <v>22</v>
      </c>
      <c r="I558" s="10">
        <v>8.08</v>
      </c>
      <c r="J558" s="10">
        <v>177.76</v>
      </c>
      <c r="K558" s="5">
        <v>0.1948909037361414</v>
      </c>
      <c r="L558" s="10">
        <v>34.643807048136495</v>
      </c>
      <c r="M558" s="10">
        <v>143.1161929518635</v>
      </c>
      <c r="N558" s="10">
        <v>4.0999999999999996</v>
      </c>
      <c r="O558" s="10">
        <v>90.199999999999989</v>
      </c>
      <c r="P558" s="10">
        <v>52.916192951863508</v>
      </c>
      <c r="Q558" s="5">
        <v>0.36974287717156951</v>
      </c>
      <c r="R558" s="5">
        <v>1.4999999999999999E-2</v>
      </c>
      <c r="S558" s="10">
        <v>2.1467428942779523</v>
      </c>
      <c r="T558" s="10">
        <v>0</v>
      </c>
      <c r="U558" s="10">
        <v>50.769450057585559</v>
      </c>
      <c r="V558" s="5">
        <v>0.35474287717156955</v>
      </c>
      <c r="W558" s="4" t="s">
        <v>491</v>
      </c>
      <c r="X558" s="4" t="s">
        <v>97</v>
      </c>
    </row>
    <row r="559" spans="1:24">
      <c r="A559" s="4" t="s">
        <v>1047</v>
      </c>
      <c r="B559" s="8">
        <v>45718</v>
      </c>
      <c r="C559" s="4" t="s">
        <v>245</v>
      </c>
      <c r="D559" s="4" t="s">
        <v>224</v>
      </c>
      <c r="E559" s="4" t="s">
        <v>36</v>
      </c>
      <c r="F559" s="4" t="s">
        <v>239</v>
      </c>
      <c r="G559" s="4" t="s">
        <v>111</v>
      </c>
      <c r="H559" s="9">
        <v>4</v>
      </c>
      <c r="I559" s="10">
        <v>20.5</v>
      </c>
      <c r="J559" s="10">
        <v>82</v>
      </c>
      <c r="K559" s="5">
        <v>0.16114924315961346</v>
      </c>
      <c r="L559" s="10">
        <v>13.214237939088303</v>
      </c>
      <c r="M559" s="10">
        <v>68.785762060911694</v>
      </c>
      <c r="N559" s="10">
        <v>11.71</v>
      </c>
      <c r="O559" s="10">
        <v>46.84</v>
      </c>
      <c r="P559" s="10">
        <v>21.94576206091169</v>
      </c>
      <c r="Q559" s="5">
        <v>0.31904512508676014</v>
      </c>
      <c r="R559" s="5">
        <v>1.7999999999999999E-2</v>
      </c>
      <c r="S559" s="10">
        <v>1.2381437170964105</v>
      </c>
      <c r="T559" s="10">
        <v>0</v>
      </c>
      <c r="U559" s="10">
        <v>20.70761834381528</v>
      </c>
      <c r="V559" s="5">
        <v>0.30104512508676012</v>
      </c>
      <c r="W559" s="4" t="s">
        <v>491</v>
      </c>
      <c r="X559" s="4" t="s">
        <v>97</v>
      </c>
    </row>
    <row r="560" spans="1:24">
      <c r="A560" s="4" t="s">
        <v>1048</v>
      </c>
      <c r="B560" s="8">
        <v>46143</v>
      </c>
      <c r="C560" s="4" t="s">
        <v>295</v>
      </c>
      <c r="D560" s="4" t="s">
        <v>162</v>
      </c>
      <c r="E560" s="4" t="s">
        <v>39</v>
      </c>
      <c r="F560" s="4" t="s">
        <v>270</v>
      </c>
      <c r="G560" s="4" t="s">
        <v>257</v>
      </c>
      <c r="H560" s="9">
        <v>16</v>
      </c>
      <c r="I560" s="10">
        <v>7.41</v>
      </c>
      <c r="J560" s="10">
        <v>118.56</v>
      </c>
      <c r="K560" s="5">
        <v>0.10693601569542564</v>
      </c>
      <c r="L560" s="10">
        <v>12.678334020849665</v>
      </c>
      <c r="M560" s="10">
        <v>105.88166597915034</v>
      </c>
      <c r="N560" s="10">
        <v>3.63</v>
      </c>
      <c r="O560" s="10">
        <v>58.08</v>
      </c>
      <c r="P560" s="10">
        <v>47.801665979150343</v>
      </c>
      <c r="Q560" s="5">
        <v>0.45146310777319271</v>
      </c>
      <c r="R560" s="5">
        <v>2.1000000000000001E-2</v>
      </c>
      <c r="S560" s="10">
        <v>2.2235149855621574</v>
      </c>
      <c r="T560" s="10">
        <v>0</v>
      </c>
      <c r="U560" s="10">
        <v>45.578150993588189</v>
      </c>
      <c r="V560" s="5">
        <v>0.43046310777319274</v>
      </c>
      <c r="W560" s="4" t="s">
        <v>491</v>
      </c>
      <c r="X560" s="4" t="s">
        <v>97</v>
      </c>
    </row>
    <row r="561" spans="1:24">
      <c r="A561" s="4" t="s">
        <v>1049</v>
      </c>
      <c r="B561" s="8">
        <v>45774</v>
      </c>
      <c r="C561" s="4" t="s">
        <v>355</v>
      </c>
      <c r="D561" s="4" t="s">
        <v>212</v>
      </c>
      <c r="E561" s="4" t="s">
        <v>43</v>
      </c>
      <c r="F561" s="4" t="s">
        <v>270</v>
      </c>
      <c r="G561" s="4" t="s">
        <v>257</v>
      </c>
      <c r="H561" s="9">
        <v>18</v>
      </c>
      <c r="I561" s="10">
        <v>6.71</v>
      </c>
      <c r="J561" s="10">
        <v>120.78</v>
      </c>
      <c r="K561" s="5">
        <v>4.1745104645025934E-2</v>
      </c>
      <c r="L561" s="10">
        <v>5.0419737390262327</v>
      </c>
      <c r="M561" s="10">
        <v>115.73802626097377</v>
      </c>
      <c r="N561" s="10">
        <v>3.39</v>
      </c>
      <c r="O561" s="10">
        <v>61.02</v>
      </c>
      <c r="P561" s="10">
        <v>54.718026260973765</v>
      </c>
      <c r="Q561" s="5">
        <v>0.47277483493274658</v>
      </c>
      <c r="R561" s="5">
        <v>4.4999999999999998E-2</v>
      </c>
      <c r="S561" s="10">
        <v>5.2082111817438195</v>
      </c>
      <c r="T561" s="10">
        <v>0</v>
      </c>
      <c r="U561" s="10">
        <v>49.509815079229945</v>
      </c>
      <c r="V561" s="5">
        <v>0.42777483493274659</v>
      </c>
      <c r="W561" s="4" t="s">
        <v>491</v>
      </c>
      <c r="X561" s="4" t="s">
        <v>97</v>
      </c>
    </row>
    <row r="562" spans="1:24">
      <c r="A562" s="4" t="s">
        <v>1050</v>
      </c>
      <c r="B562" s="8">
        <v>46169</v>
      </c>
      <c r="C562" s="4" t="s">
        <v>343</v>
      </c>
      <c r="D562" s="4" t="s">
        <v>183</v>
      </c>
      <c r="E562" s="4" t="s">
        <v>43</v>
      </c>
      <c r="F562" s="4" t="s">
        <v>270</v>
      </c>
      <c r="G562" s="4" t="s">
        <v>111</v>
      </c>
      <c r="H562" s="9">
        <v>81</v>
      </c>
      <c r="I562" s="10">
        <v>8.99</v>
      </c>
      <c r="J562" s="10">
        <v>728.19</v>
      </c>
      <c r="K562" s="5">
        <v>6.4730511537293381E-2</v>
      </c>
      <c r="L562" s="10">
        <v>47.136111196341673</v>
      </c>
      <c r="M562" s="10">
        <v>681.05388880365842</v>
      </c>
      <c r="N562" s="10">
        <v>4.47</v>
      </c>
      <c r="O562" s="10">
        <v>362.07</v>
      </c>
      <c r="P562" s="10">
        <v>318.98388880365843</v>
      </c>
      <c r="Q562" s="5">
        <v>0.46836806021912103</v>
      </c>
      <c r="R562" s="5">
        <v>4.4999999999999998E-2</v>
      </c>
      <c r="S562" s="10">
        <v>30.647424996164627</v>
      </c>
      <c r="T562" s="10">
        <v>0</v>
      </c>
      <c r="U562" s="10">
        <v>288.33646380749383</v>
      </c>
      <c r="V562" s="5">
        <v>0.42336806021912105</v>
      </c>
      <c r="W562" s="4" t="s">
        <v>491</v>
      </c>
      <c r="X562" s="4" t="s">
        <v>97</v>
      </c>
    </row>
    <row r="563" spans="1:24">
      <c r="A563" s="4" t="s">
        <v>1051</v>
      </c>
      <c r="B563" s="8">
        <v>45693</v>
      </c>
      <c r="C563" s="4" t="s">
        <v>309</v>
      </c>
      <c r="D563" s="4" t="s">
        <v>193</v>
      </c>
      <c r="E563" s="4" t="s">
        <v>41</v>
      </c>
      <c r="F563" s="4" t="s">
        <v>239</v>
      </c>
      <c r="G563" s="4" t="s">
        <v>111</v>
      </c>
      <c r="H563" s="9">
        <v>19</v>
      </c>
      <c r="I563" s="10">
        <v>8.85</v>
      </c>
      <c r="J563" s="10">
        <v>168.15</v>
      </c>
      <c r="K563" s="5">
        <v>0.12578645869665009</v>
      </c>
      <c r="L563" s="10">
        <v>21.150993029841715</v>
      </c>
      <c r="M563" s="10">
        <v>146.99900697015829</v>
      </c>
      <c r="N563" s="10">
        <v>4.21</v>
      </c>
      <c r="O563" s="10">
        <v>79.989999999999995</v>
      </c>
      <c r="P563" s="10">
        <v>67.009006970158296</v>
      </c>
      <c r="Q563" s="5">
        <v>0.45584666421427961</v>
      </c>
      <c r="R563" s="5">
        <v>2.5999999999999999E-2</v>
      </c>
      <c r="S563" s="10">
        <v>3.8219741812241153</v>
      </c>
      <c r="T563" s="10">
        <v>0</v>
      </c>
      <c r="U563" s="10">
        <v>63.187032788934182</v>
      </c>
      <c r="V563" s="5">
        <v>0.42984666421427964</v>
      </c>
      <c r="W563" s="4" t="s">
        <v>491</v>
      </c>
      <c r="X563" s="4" t="s">
        <v>97</v>
      </c>
    </row>
    <row r="564" spans="1:24">
      <c r="A564" s="4" t="s">
        <v>1052</v>
      </c>
      <c r="B564" s="8">
        <v>46235</v>
      </c>
      <c r="C564" s="4" t="s">
        <v>395</v>
      </c>
      <c r="D564" s="4" t="s">
        <v>160</v>
      </c>
      <c r="E564" s="4" t="s">
        <v>47</v>
      </c>
      <c r="F564" s="4" t="s">
        <v>276</v>
      </c>
      <c r="G564" s="4" t="s">
        <v>235</v>
      </c>
      <c r="H564" s="9">
        <v>77</v>
      </c>
      <c r="I564" s="10">
        <v>4.76</v>
      </c>
      <c r="J564" s="10">
        <v>366.52</v>
      </c>
      <c r="K564" s="5">
        <v>0.12034653737863821</v>
      </c>
      <c r="L564" s="10">
        <v>44.109412880018475</v>
      </c>
      <c r="M564" s="10">
        <v>322.41058711998153</v>
      </c>
      <c r="N564" s="10">
        <v>2.27</v>
      </c>
      <c r="O564" s="10">
        <v>174.79</v>
      </c>
      <c r="P564" s="10">
        <v>147.62058711998154</v>
      </c>
      <c r="Q564" s="5">
        <v>0.45786519741377529</v>
      </c>
      <c r="R564" s="5">
        <v>2.3E-2</v>
      </c>
      <c r="S564" s="10">
        <v>7.4154435037595752</v>
      </c>
      <c r="T564" s="10">
        <v>0</v>
      </c>
      <c r="U564" s="10">
        <v>140.20514361622196</v>
      </c>
      <c r="V564" s="5">
        <v>0.43486519741377527</v>
      </c>
      <c r="W564" s="4" t="s">
        <v>491</v>
      </c>
      <c r="X564" s="4" t="s">
        <v>97</v>
      </c>
    </row>
    <row r="565" spans="1:24">
      <c r="A565" s="4" t="s">
        <v>1053</v>
      </c>
      <c r="B565" s="8">
        <v>45714</v>
      </c>
      <c r="C565" s="4" t="s">
        <v>377</v>
      </c>
      <c r="D565" s="4" t="s">
        <v>158</v>
      </c>
      <c r="E565" s="4" t="s">
        <v>45</v>
      </c>
      <c r="F565" s="4" t="s">
        <v>242</v>
      </c>
      <c r="G565" s="4" t="s">
        <v>111</v>
      </c>
      <c r="H565" s="9">
        <v>37</v>
      </c>
      <c r="I565" s="10">
        <v>7.56</v>
      </c>
      <c r="J565" s="10">
        <v>279.71999999999997</v>
      </c>
      <c r="K565" s="5">
        <v>0.14849246006470079</v>
      </c>
      <c r="L565" s="10">
        <v>41.536310929298104</v>
      </c>
      <c r="M565" s="10">
        <v>238.18368907070186</v>
      </c>
      <c r="N565" s="10">
        <v>4.1100000000000003</v>
      </c>
      <c r="O565" s="10">
        <v>152.07000000000002</v>
      </c>
      <c r="P565" s="10">
        <v>86.113689070701838</v>
      </c>
      <c r="Q565" s="5">
        <v>0.36154318293869425</v>
      </c>
      <c r="R565" s="5">
        <v>1.4999999999999999E-2</v>
      </c>
      <c r="S565" s="10">
        <v>3.5727553360605278</v>
      </c>
      <c r="T565" s="10">
        <v>0</v>
      </c>
      <c r="U565" s="10">
        <v>82.540933734641314</v>
      </c>
      <c r="V565" s="5">
        <v>0.34654318293869429</v>
      </c>
      <c r="W565" s="4" t="s">
        <v>491</v>
      </c>
      <c r="X565" s="4" t="s">
        <v>97</v>
      </c>
    </row>
    <row r="566" spans="1:24">
      <c r="A566" s="4" t="s">
        <v>1054</v>
      </c>
      <c r="B566" s="8">
        <v>46257</v>
      </c>
      <c r="C566" s="4" t="s">
        <v>309</v>
      </c>
      <c r="D566" s="4" t="s">
        <v>187</v>
      </c>
      <c r="E566" s="4" t="s">
        <v>41</v>
      </c>
      <c r="F566" s="4" t="s">
        <v>239</v>
      </c>
      <c r="G566" s="4" t="s">
        <v>111</v>
      </c>
      <c r="H566" s="9">
        <v>94</v>
      </c>
      <c r="I566" s="10">
        <v>8.44</v>
      </c>
      <c r="J566" s="10">
        <v>793.3599999999999</v>
      </c>
      <c r="K566" s="5">
        <v>0.13841939466339251</v>
      </c>
      <c r="L566" s="10">
        <v>109.81641095014906</v>
      </c>
      <c r="M566" s="10">
        <v>683.54358904985088</v>
      </c>
      <c r="N566" s="10">
        <v>3.7</v>
      </c>
      <c r="O566" s="10">
        <v>347.8</v>
      </c>
      <c r="P566" s="10">
        <v>335.74358904985087</v>
      </c>
      <c r="Q566" s="5">
        <v>0.49118094943520135</v>
      </c>
      <c r="R566" s="5">
        <v>2.5999999999999999E-2</v>
      </c>
      <c r="S566" s="10">
        <v>17.772133315296124</v>
      </c>
      <c r="T566" s="10">
        <v>0</v>
      </c>
      <c r="U566" s="10">
        <v>317.97145573455475</v>
      </c>
      <c r="V566" s="5">
        <v>0.46518094943520139</v>
      </c>
      <c r="W566" s="4" t="s">
        <v>491</v>
      </c>
      <c r="X566" s="4" t="s">
        <v>97</v>
      </c>
    </row>
    <row r="567" spans="1:24">
      <c r="A567" s="4" t="s">
        <v>1055</v>
      </c>
      <c r="B567" s="8">
        <v>45973</v>
      </c>
      <c r="C567" s="4" t="s">
        <v>305</v>
      </c>
      <c r="D567" s="4" t="s">
        <v>151</v>
      </c>
      <c r="E567" s="4" t="s">
        <v>41</v>
      </c>
      <c r="F567" s="4" t="s">
        <v>242</v>
      </c>
      <c r="G567" s="4" t="s">
        <v>235</v>
      </c>
      <c r="H567" s="9">
        <v>152</v>
      </c>
      <c r="I567" s="10">
        <v>10.02</v>
      </c>
      <c r="J567" s="10">
        <v>1523.04</v>
      </c>
      <c r="K567" s="5">
        <v>0.20564851264865527</v>
      </c>
      <c r="L567" s="10">
        <v>313.21091070440792</v>
      </c>
      <c r="M567" s="10">
        <v>1209.829089295592</v>
      </c>
      <c r="N567" s="10">
        <v>5.93</v>
      </c>
      <c r="O567" s="10">
        <v>901.3599999999999</v>
      </c>
      <c r="P567" s="10">
        <v>308.46908929559208</v>
      </c>
      <c r="Q567" s="5">
        <v>0.25496914566271039</v>
      </c>
      <c r="R567" s="5">
        <v>2.5999999999999999E-2</v>
      </c>
      <c r="S567" s="10">
        <v>31.455556321685389</v>
      </c>
      <c r="T567" s="10">
        <v>29.89</v>
      </c>
      <c r="U567" s="10">
        <v>247.12353297390672</v>
      </c>
      <c r="V567" s="5">
        <v>0.20426317664240604</v>
      </c>
      <c r="W567" s="4" t="s">
        <v>493</v>
      </c>
      <c r="X567" s="4" t="s">
        <v>97</v>
      </c>
    </row>
    <row r="568" spans="1:24">
      <c r="A568" s="4" t="s">
        <v>1056</v>
      </c>
      <c r="B568" s="8">
        <v>46198</v>
      </c>
      <c r="C568" s="4" t="s">
        <v>271</v>
      </c>
      <c r="D568" s="4" t="s">
        <v>120</v>
      </c>
      <c r="E568" s="4" t="s">
        <v>39</v>
      </c>
      <c r="F568" s="4" t="s">
        <v>273</v>
      </c>
      <c r="G568" s="4" t="s">
        <v>235</v>
      </c>
      <c r="H568" s="9">
        <v>107</v>
      </c>
      <c r="I568" s="10">
        <v>8.2899999999999991</v>
      </c>
      <c r="J568" s="10">
        <v>887.02999999999986</v>
      </c>
      <c r="K568" s="5">
        <v>9.6915511999812853E-2</v>
      </c>
      <c r="L568" s="10">
        <v>85.966966609193975</v>
      </c>
      <c r="M568" s="10">
        <v>801.06303339080591</v>
      </c>
      <c r="N568" s="10">
        <v>4.3</v>
      </c>
      <c r="O568" s="10">
        <v>460.09999999999997</v>
      </c>
      <c r="P568" s="10">
        <v>340.96303339080595</v>
      </c>
      <c r="Q568" s="5">
        <v>0.42563820720518009</v>
      </c>
      <c r="R568" s="5">
        <v>2.1000000000000001E-2</v>
      </c>
      <c r="S568" s="10">
        <v>16.822323701206926</v>
      </c>
      <c r="T568" s="10">
        <v>0</v>
      </c>
      <c r="U568" s="10">
        <v>324.14070968959902</v>
      </c>
      <c r="V568" s="5">
        <v>0.40463820720518007</v>
      </c>
      <c r="W568" s="4" t="s">
        <v>491</v>
      </c>
      <c r="X568" s="4" t="s">
        <v>97</v>
      </c>
    </row>
    <row r="569" spans="1:24">
      <c r="A569" s="4" t="s">
        <v>1057</v>
      </c>
      <c r="B569" s="8">
        <v>46161</v>
      </c>
      <c r="C569" s="4" t="s">
        <v>333</v>
      </c>
      <c r="D569" s="4" t="s">
        <v>201</v>
      </c>
      <c r="E569" s="4" t="s">
        <v>43</v>
      </c>
      <c r="F569" s="4" t="s">
        <v>273</v>
      </c>
      <c r="G569" s="4" t="s">
        <v>235</v>
      </c>
      <c r="H569" s="9">
        <v>109</v>
      </c>
      <c r="I569" s="10">
        <v>9.68</v>
      </c>
      <c r="J569" s="10">
        <v>1055.1199999999999</v>
      </c>
      <c r="K569" s="5">
        <v>5.8528840363688155E-2</v>
      </c>
      <c r="L569" s="10">
        <v>61.754950044534638</v>
      </c>
      <c r="M569" s="10">
        <v>993.36504995546522</v>
      </c>
      <c r="N569" s="10">
        <v>5.86</v>
      </c>
      <c r="O569" s="10">
        <v>638.74</v>
      </c>
      <c r="P569" s="10">
        <v>354.62504995546522</v>
      </c>
      <c r="Q569" s="5">
        <v>0.35699368522313507</v>
      </c>
      <c r="R569" s="5">
        <v>4.4999999999999998E-2</v>
      </c>
      <c r="S569" s="10">
        <v>44.70142724799593</v>
      </c>
      <c r="T569" s="10">
        <v>0</v>
      </c>
      <c r="U569" s="10">
        <v>309.92362270746929</v>
      </c>
      <c r="V569" s="5">
        <v>0.31199368522313509</v>
      </c>
      <c r="W569" s="4" t="s">
        <v>491</v>
      </c>
      <c r="X569" s="4" t="s">
        <v>97</v>
      </c>
    </row>
    <row r="570" spans="1:24">
      <c r="A570" s="4" t="s">
        <v>1058</v>
      </c>
      <c r="B570" s="8">
        <v>46075</v>
      </c>
      <c r="C570" s="4" t="s">
        <v>401</v>
      </c>
      <c r="D570" s="4" t="s">
        <v>208</v>
      </c>
      <c r="E570" s="4" t="s">
        <v>47</v>
      </c>
      <c r="F570" s="4" t="s">
        <v>276</v>
      </c>
      <c r="G570" s="4" t="s">
        <v>111</v>
      </c>
      <c r="H570" s="9">
        <v>16</v>
      </c>
      <c r="I570" s="10">
        <v>7.43</v>
      </c>
      <c r="J570" s="10">
        <v>118.88</v>
      </c>
      <c r="K570" s="5">
        <v>0.15062260334906141</v>
      </c>
      <c r="L570" s="10">
        <v>17.906015086136421</v>
      </c>
      <c r="M570" s="10">
        <v>100.97398491386357</v>
      </c>
      <c r="N570" s="10">
        <v>4.46</v>
      </c>
      <c r="O570" s="10">
        <v>71.36</v>
      </c>
      <c r="P570" s="10">
        <v>29.613984913863575</v>
      </c>
      <c r="Q570" s="5">
        <v>0.29328331390630913</v>
      </c>
      <c r="R570" s="5">
        <v>2.3E-2</v>
      </c>
      <c r="S570" s="10">
        <v>2.3224016530188623</v>
      </c>
      <c r="T570" s="10">
        <v>2.13</v>
      </c>
      <c r="U570" s="10">
        <v>25.161583260844715</v>
      </c>
      <c r="V570" s="5">
        <v>0.24918877156634894</v>
      </c>
      <c r="W570" s="4" t="s">
        <v>493</v>
      </c>
      <c r="X570" s="4" t="s">
        <v>97</v>
      </c>
    </row>
    <row r="571" spans="1:24">
      <c r="A571" s="4" t="s">
        <v>1059</v>
      </c>
      <c r="B571" s="8">
        <v>46058</v>
      </c>
      <c r="C571" s="4" t="s">
        <v>397</v>
      </c>
      <c r="D571" s="4" t="s">
        <v>158</v>
      </c>
      <c r="E571" s="4" t="s">
        <v>47</v>
      </c>
      <c r="F571" s="4" t="s">
        <v>270</v>
      </c>
      <c r="G571" s="4" t="s">
        <v>111</v>
      </c>
      <c r="H571" s="9">
        <v>30</v>
      </c>
      <c r="I571" s="10">
        <v>8.02</v>
      </c>
      <c r="J571" s="10">
        <v>240.6</v>
      </c>
      <c r="K571" s="5">
        <v>0.11548042121275053</v>
      </c>
      <c r="L571" s="10">
        <v>27.784589343787776</v>
      </c>
      <c r="M571" s="10">
        <v>212.81541065621221</v>
      </c>
      <c r="N571" s="10">
        <v>4.28</v>
      </c>
      <c r="O571" s="10">
        <v>128.4</v>
      </c>
      <c r="P571" s="10">
        <v>84.415410656212202</v>
      </c>
      <c r="Q571" s="5">
        <v>0.39666023431253833</v>
      </c>
      <c r="R571" s="5">
        <v>2.3E-2</v>
      </c>
      <c r="S571" s="10">
        <v>4.8947544450928806</v>
      </c>
      <c r="T571" s="10">
        <v>0</v>
      </c>
      <c r="U571" s="10">
        <v>79.520656211119316</v>
      </c>
      <c r="V571" s="5">
        <v>0.37366023431253831</v>
      </c>
      <c r="W571" s="4" t="s">
        <v>491</v>
      </c>
      <c r="X571" s="4" t="s">
        <v>97</v>
      </c>
    </row>
    <row r="572" spans="1:24">
      <c r="A572" s="4" t="s">
        <v>1060</v>
      </c>
      <c r="B572" s="8">
        <v>45733</v>
      </c>
      <c r="C572" s="4" t="s">
        <v>395</v>
      </c>
      <c r="D572" s="4" t="s">
        <v>106</v>
      </c>
      <c r="E572" s="4" t="s">
        <v>47</v>
      </c>
      <c r="F572" s="4" t="s">
        <v>276</v>
      </c>
      <c r="G572" s="4" t="s">
        <v>235</v>
      </c>
      <c r="H572" s="9">
        <v>60</v>
      </c>
      <c r="I572" s="10">
        <v>10.4</v>
      </c>
      <c r="J572" s="10">
        <v>624</v>
      </c>
      <c r="K572" s="5">
        <v>0.10334635577159298</v>
      </c>
      <c r="L572" s="10">
        <v>64.488126001474029</v>
      </c>
      <c r="M572" s="10">
        <v>559.51187399852597</v>
      </c>
      <c r="N572" s="10">
        <v>5.48</v>
      </c>
      <c r="O572" s="10">
        <v>328.8</v>
      </c>
      <c r="P572" s="10">
        <v>230.71187399852596</v>
      </c>
      <c r="Q572" s="5">
        <v>0.41234491119867417</v>
      </c>
      <c r="R572" s="5">
        <v>2.3E-2</v>
      </c>
      <c r="S572" s="10">
        <v>12.868773101966097</v>
      </c>
      <c r="T572" s="10">
        <v>0</v>
      </c>
      <c r="U572" s="10">
        <v>217.84310089655986</v>
      </c>
      <c r="V572" s="5">
        <v>0.38934491119867415</v>
      </c>
      <c r="W572" s="4" t="s">
        <v>491</v>
      </c>
      <c r="X572" s="4" t="s">
        <v>97</v>
      </c>
    </row>
    <row r="573" spans="1:24">
      <c r="A573" s="4" t="s">
        <v>1061</v>
      </c>
      <c r="B573" s="8">
        <v>45838</v>
      </c>
      <c r="C573" s="4" t="s">
        <v>355</v>
      </c>
      <c r="D573" s="4" t="s">
        <v>179</v>
      </c>
      <c r="E573" s="4" t="s">
        <v>43</v>
      </c>
      <c r="F573" s="4" t="s">
        <v>270</v>
      </c>
      <c r="G573" s="4" t="s">
        <v>257</v>
      </c>
      <c r="H573" s="9">
        <v>5</v>
      </c>
      <c r="I573" s="10">
        <v>17.440000000000001</v>
      </c>
      <c r="J573" s="10">
        <v>87.2</v>
      </c>
      <c r="K573" s="5">
        <v>7.2692534657949837E-2</v>
      </c>
      <c r="L573" s="10">
        <v>6.3387890221732262</v>
      </c>
      <c r="M573" s="10">
        <v>80.861210977826772</v>
      </c>
      <c r="N573" s="10">
        <v>8.67</v>
      </c>
      <c r="O573" s="10">
        <v>43.35</v>
      </c>
      <c r="P573" s="10">
        <v>37.511210977826771</v>
      </c>
      <c r="Q573" s="5">
        <v>0.46389623064280905</v>
      </c>
      <c r="R573" s="5">
        <v>4.4999999999999998E-2</v>
      </c>
      <c r="S573" s="10">
        <v>3.6387544940022045</v>
      </c>
      <c r="T573" s="10">
        <v>0</v>
      </c>
      <c r="U573" s="10">
        <v>33.872456483824564</v>
      </c>
      <c r="V573" s="5">
        <v>0.41889623064280901</v>
      </c>
      <c r="W573" s="4" t="s">
        <v>491</v>
      </c>
      <c r="X573" s="4" t="s">
        <v>97</v>
      </c>
    </row>
    <row r="574" spans="1:24">
      <c r="A574" s="4" t="s">
        <v>1062</v>
      </c>
      <c r="B574" s="8">
        <v>46205</v>
      </c>
      <c r="C574" s="4" t="s">
        <v>285</v>
      </c>
      <c r="D574" s="4" t="s">
        <v>142</v>
      </c>
      <c r="E574" s="4" t="s">
        <v>39</v>
      </c>
      <c r="F574" s="4" t="s">
        <v>273</v>
      </c>
      <c r="G574" s="4" t="s">
        <v>111</v>
      </c>
      <c r="H574" s="9">
        <v>22</v>
      </c>
      <c r="I574" s="10">
        <v>8.56</v>
      </c>
      <c r="J574" s="10">
        <v>188.32000000000002</v>
      </c>
      <c r="K574" s="5">
        <v>9.2990424787866191E-2</v>
      </c>
      <c r="L574" s="10">
        <v>17.511956796050963</v>
      </c>
      <c r="M574" s="10">
        <v>170.80804320394907</v>
      </c>
      <c r="N574" s="10">
        <v>4.3</v>
      </c>
      <c r="O574" s="10">
        <v>94.6</v>
      </c>
      <c r="P574" s="10">
        <v>76.208043203949074</v>
      </c>
      <c r="Q574" s="5">
        <v>0.44616191236940034</v>
      </c>
      <c r="R574" s="5">
        <v>2.1000000000000001E-2</v>
      </c>
      <c r="S574" s="10">
        <v>3.5869689072829307</v>
      </c>
      <c r="T574" s="10">
        <v>0</v>
      </c>
      <c r="U574" s="10">
        <v>72.621074296666137</v>
      </c>
      <c r="V574" s="5">
        <v>0.42516191236940032</v>
      </c>
      <c r="W574" s="4" t="s">
        <v>491</v>
      </c>
      <c r="X574" s="4" t="s">
        <v>97</v>
      </c>
    </row>
    <row r="575" spans="1:24">
      <c r="A575" s="4" t="s">
        <v>1063</v>
      </c>
      <c r="B575" s="8">
        <v>45977</v>
      </c>
      <c r="C575" s="4" t="s">
        <v>393</v>
      </c>
      <c r="D575" s="4" t="s">
        <v>151</v>
      </c>
      <c r="E575" s="4" t="s">
        <v>47</v>
      </c>
      <c r="F575" s="4" t="s">
        <v>273</v>
      </c>
      <c r="G575" s="4" t="s">
        <v>235</v>
      </c>
      <c r="H575" s="9">
        <v>66</v>
      </c>
      <c r="I575" s="10">
        <v>9.84</v>
      </c>
      <c r="J575" s="10">
        <v>649.43999999999994</v>
      </c>
      <c r="K575" s="5">
        <v>9.192610851247382E-2</v>
      </c>
      <c r="L575" s="10">
        <v>59.700491912340993</v>
      </c>
      <c r="M575" s="10">
        <v>589.73950808765892</v>
      </c>
      <c r="N575" s="10">
        <v>5.91</v>
      </c>
      <c r="O575" s="10">
        <v>390.06</v>
      </c>
      <c r="P575" s="10">
        <v>199.67950808765892</v>
      </c>
      <c r="Q575" s="5">
        <v>0.33858933537479491</v>
      </c>
      <c r="R575" s="5">
        <v>2.3E-2</v>
      </c>
      <c r="S575" s="10">
        <v>13.564008686016155</v>
      </c>
      <c r="T575" s="10">
        <v>0</v>
      </c>
      <c r="U575" s="10">
        <v>186.11549940164275</v>
      </c>
      <c r="V575" s="5">
        <v>0.31558933537479489</v>
      </c>
      <c r="W575" s="4" t="s">
        <v>491</v>
      </c>
      <c r="X575" s="4" t="s">
        <v>97</v>
      </c>
    </row>
    <row r="576" spans="1:24">
      <c r="A576" s="4" t="s">
        <v>1064</v>
      </c>
      <c r="B576" s="8">
        <v>46035</v>
      </c>
      <c r="C576" s="4" t="s">
        <v>240</v>
      </c>
      <c r="D576" s="4" t="s">
        <v>151</v>
      </c>
      <c r="E576" s="4" t="s">
        <v>36</v>
      </c>
      <c r="F576" s="4" t="s">
        <v>242</v>
      </c>
      <c r="G576" s="4" t="s">
        <v>235</v>
      </c>
      <c r="H576" s="9">
        <v>14</v>
      </c>
      <c r="I576" s="10">
        <v>10.38</v>
      </c>
      <c r="J576" s="10">
        <v>145.32000000000002</v>
      </c>
      <c r="K576" s="5">
        <v>0.14424105175097562</v>
      </c>
      <c r="L576" s="10">
        <v>20.961109640451781</v>
      </c>
      <c r="M576" s="10">
        <v>124.35889035954824</v>
      </c>
      <c r="N576" s="10">
        <v>6.03</v>
      </c>
      <c r="O576" s="10">
        <v>84.42</v>
      </c>
      <c r="P576" s="10">
        <v>39.938890359548239</v>
      </c>
      <c r="Q576" s="5">
        <v>0.32115830435665949</v>
      </c>
      <c r="R576" s="5">
        <v>1.7999999999999999E-2</v>
      </c>
      <c r="S576" s="10">
        <v>2.2384600264718681</v>
      </c>
      <c r="T576" s="10">
        <v>0</v>
      </c>
      <c r="U576" s="10">
        <v>37.700430333076369</v>
      </c>
      <c r="V576" s="5">
        <v>0.30315830435665947</v>
      </c>
      <c r="W576" s="4" t="s">
        <v>491</v>
      </c>
      <c r="X576" s="4" t="s">
        <v>97</v>
      </c>
    </row>
    <row r="577" spans="1:24">
      <c r="A577" s="4" t="s">
        <v>1065</v>
      </c>
      <c r="B577" s="8">
        <v>46034</v>
      </c>
      <c r="C577" s="4" t="s">
        <v>401</v>
      </c>
      <c r="D577" s="4" t="s">
        <v>120</v>
      </c>
      <c r="E577" s="4" t="s">
        <v>47</v>
      </c>
      <c r="F577" s="4" t="s">
        <v>276</v>
      </c>
      <c r="G577" s="4" t="s">
        <v>111</v>
      </c>
      <c r="H577" s="9">
        <v>17</v>
      </c>
      <c r="I577" s="10">
        <v>8.23</v>
      </c>
      <c r="J577" s="10">
        <v>139.91</v>
      </c>
      <c r="K577" s="5">
        <v>7.0209998249410127E-2</v>
      </c>
      <c r="L577" s="10">
        <v>9.82308085507497</v>
      </c>
      <c r="M577" s="10">
        <v>130.08691914492502</v>
      </c>
      <c r="N577" s="10">
        <v>4.18</v>
      </c>
      <c r="O577" s="10">
        <v>71.06</v>
      </c>
      <c r="P577" s="10">
        <v>59.026919144925017</v>
      </c>
      <c r="Q577" s="5">
        <v>0.45374984305044008</v>
      </c>
      <c r="R577" s="5">
        <v>2.3E-2</v>
      </c>
      <c r="S577" s="10">
        <v>2.9919991403332755</v>
      </c>
      <c r="T577" s="10">
        <v>0</v>
      </c>
      <c r="U577" s="10">
        <v>56.03492000459174</v>
      </c>
      <c r="V577" s="5">
        <v>0.43074984305044006</v>
      </c>
      <c r="W577" s="4" t="s">
        <v>491</v>
      </c>
      <c r="X577" s="4" t="s">
        <v>97</v>
      </c>
    </row>
    <row r="578" spans="1:24">
      <c r="A578" s="4" t="s">
        <v>1066</v>
      </c>
      <c r="B578" s="8">
        <v>45829</v>
      </c>
      <c r="C578" s="4" t="s">
        <v>347</v>
      </c>
      <c r="D578" s="4" t="s">
        <v>160</v>
      </c>
      <c r="E578" s="4" t="s">
        <v>43</v>
      </c>
      <c r="F578" s="4" t="s">
        <v>276</v>
      </c>
      <c r="G578" s="4" t="s">
        <v>111</v>
      </c>
      <c r="H578" s="9">
        <v>19</v>
      </c>
      <c r="I578" s="10">
        <v>4.5199999999999996</v>
      </c>
      <c r="J578" s="10">
        <v>85.88</v>
      </c>
      <c r="K578" s="5">
        <v>7.00512521625659E-2</v>
      </c>
      <c r="L578" s="10">
        <v>6.0160015357211591</v>
      </c>
      <c r="M578" s="10">
        <v>79.863998464278836</v>
      </c>
      <c r="N578" s="10">
        <v>2.1800000000000002</v>
      </c>
      <c r="O578" s="10">
        <v>41.42</v>
      </c>
      <c r="P578" s="10">
        <v>38.443998464278835</v>
      </c>
      <c r="Q578" s="5">
        <v>0.48136831618158804</v>
      </c>
      <c r="R578" s="5">
        <v>4.4999999999999998E-2</v>
      </c>
      <c r="S578" s="10">
        <v>3.5938799308925473</v>
      </c>
      <c r="T578" s="10">
        <v>0</v>
      </c>
      <c r="U578" s="10">
        <v>34.850118533386286</v>
      </c>
      <c r="V578" s="5">
        <v>0.436368316181588</v>
      </c>
      <c r="W578" s="4" t="s">
        <v>491</v>
      </c>
      <c r="X578" s="4" t="s">
        <v>97</v>
      </c>
    </row>
    <row r="579" spans="1:24">
      <c r="A579" s="4" t="s">
        <v>1067</v>
      </c>
      <c r="B579" s="8">
        <v>46187</v>
      </c>
      <c r="C579" s="4" t="s">
        <v>365</v>
      </c>
      <c r="D579" s="4" t="s">
        <v>106</v>
      </c>
      <c r="E579" s="4" t="s">
        <v>45</v>
      </c>
      <c r="F579" s="4" t="s">
        <v>242</v>
      </c>
      <c r="G579" s="4" t="s">
        <v>235</v>
      </c>
      <c r="H579" s="9">
        <v>56</v>
      </c>
      <c r="I579" s="10">
        <v>11</v>
      </c>
      <c r="J579" s="10">
        <v>616</v>
      </c>
      <c r="K579" s="5">
        <v>0.22263626137314327</v>
      </c>
      <c r="L579" s="10">
        <v>137.14393700585626</v>
      </c>
      <c r="M579" s="10">
        <v>478.85606299414371</v>
      </c>
      <c r="N579" s="10">
        <v>5.81</v>
      </c>
      <c r="O579" s="10">
        <v>325.35999999999996</v>
      </c>
      <c r="P579" s="10">
        <v>153.49606299414376</v>
      </c>
      <c r="Q579" s="5">
        <v>0.32054739379173525</v>
      </c>
      <c r="R579" s="5">
        <v>1.4999999999999999E-2</v>
      </c>
      <c r="S579" s="10">
        <v>7.1828409449121553</v>
      </c>
      <c r="T579" s="10">
        <v>0</v>
      </c>
      <c r="U579" s="10">
        <v>146.3132220492316</v>
      </c>
      <c r="V579" s="5">
        <v>0.30554739379173523</v>
      </c>
      <c r="W579" s="4" t="s">
        <v>491</v>
      </c>
      <c r="X579" s="4" t="s">
        <v>97</v>
      </c>
    </row>
    <row r="580" spans="1:24">
      <c r="A580" s="4" t="s">
        <v>1068</v>
      </c>
      <c r="B580" s="8">
        <v>46221</v>
      </c>
      <c r="C580" s="4" t="s">
        <v>277</v>
      </c>
      <c r="D580" s="4" t="s">
        <v>206</v>
      </c>
      <c r="E580" s="4" t="s">
        <v>39</v>
      </c>
      <c r="F580" s="4" t="s">
        <v>270</v>
      </c>
      <c r="G580" s="4" t="s">
        <v>111</v>
      </c>
      <c r="H580" s="9">
        <v>21</v>
      </c>
      <c r="I580" s="10">
        <v>4.7699999999999996</v>
      </c>
      <c r="J580" s="10">
        <v>100.16999999999999</v>
      </c>
      <c r="K580" s="5">
        <v>0.13354121420468223</v>
      </c>
      <c r="L580" s="10">
        <v>13.376823426883018</v>
      </c>
      <c r="M580" s="10">
        <v>86.793176573116966</v>
      </c>
      <c r="N580" s="10">
        <v>2.74</v>
      </c>
      <c r="O580" s="10">
        <v>57.540000000000006</v>
      </c>
      <c r="P580" s="10">
        <v>29.25317657311696</v>
      </c>
      <c r="Q580" s="5">
        <v>0.33704465867167882</v>
      </c>
      <c r="R580" s="5">
        <v>2.1000000000000001E-2</v>
      </c>
      <c r="S580" s="10">
        <v>1.8226567080354563</v>
      </c>
      <c r="T580" s="10">
        <v>2.2400000000000002</v>
      </c>
      <c r="U580" s="10">
        <v>25.190519865081505</v>
      </c>
      <c r="V580" s="5">
        <v>0.29023617823067366</v>
      </c>
      <c r="W580" s="4" t="s">
        <v>493</v>
      </c>
      <c r="X580" s="4" t="s">
        <v>97</v>
      </c>
    </row>
    <row r="581" spans="1:24">
      <c r="A581" s="4" t="s">
        <v>1069</v>
      </c>
      <c r="B581" s="8">
        <v>45862</v>
      </c>
      <c r="C581" s="4" t="s">
        <v>295</v>
      </c>
      <c r="D581" s="4" t="s">
        <v>135</v>
      </c>
      <c r="E581" s="4" t="s">
        <v>39</v>
      </c>
      <c r="F581" s="4" t="s">
        <v>270</v>
      </c>
      <c r="G581" s="4" t="s">
        <v>257</v>
      </c>
      <c r="H581" s="9">
        <v>15</v>
      </c>
      <c r="I581" s="10">
        <v>9.86</v>
      </c>
      <c r="J581" s="10">
        <v>147.89999999999998</v>
      </c>
      <c r="K581" s="5">
        <v>0.11034024799360276</v>
      </c>
      <c r="L581" s="10">
        <v>16.319322678253844</v>
      </c>
      <c r="M581" s="10">
        <v>131.58067732174612</v>
      </c>
      <c r="N581" s="10">
        <v>4.6399999999999997</v>
      </c>
      <c r="O581" s="10">
        <v>69.599999999999994</v>
      </c>
      <c r="P581" s="10">
        <v>61.980677321746128</v>
      </c>
      <c r="Q581" s="5">
        <v>0.47104695448700723</v>
      </c>
      <c r="R581" s="5">
        <v>2.1000000000000001E-2</v>
      </c>
      <c r="S581" s="10">
        <v>2.7631942237566687</v>
      </c>
      <c r="T581" s="10">
        <v>3.63</v>
      </c>
      <c r="U581" s="10">
        <v>55.587483097989455</v>
      </c>
      <c r="V581" s="5">
        <v>0.4224593171994761</v>
      </c>
      <c r="W581" s="4" t="s">
        <v>493</v>
      </c>
      <c r="X581" s="4" t="s">
        <v>97</v>
      </c>
    </row>
    <row r="582" spans="1:24">
      <c r="A582" s="4" t="s">
        <v>1070</v>
      </c>
      <c r="B582" s="8">
        <v>45965</v>
      </c>
      <c r="C582" s="4" t="s">
        <v>335</v>
      </c>
      <c r="D582" s="4" t="s">
        <v>142</v>
      </c>
      <c r="E582" s="4" t="s">
        <v>43</v>
      </c>
      <c r="F582" s="4" t="s">
        <v>276</v>
      </c>
      <c r="G582" s="4" t="s">
        <v>235</v>
      </c>
      <c r="H582" s="9">
        <v>19</v>
      </c>
      <c r="I582" s="10">
        <v>8.27</v>
      </c>
      <c r="J582" s="10">
        <v>157.13</v>
      </c>
      <c r="K582" s="5">
        <v>8.3797831855594529E-2</v>
      </c>
      <c r="L582" s="10">
        <v>13.167153319469568</v>
      </c>
      <c r="M582" s="10">
        <v>143.96284668053042</v>
      </c>
      <c r="N582" s="10">
        <v>4.13</v>
      </c>
      <c r="O582" s="10">
        <v>78.47</v>
      </c>
      <c r="P582" s="10">
        <v>65.49284668053042</v>
      </c>
      <c r="Q582" s="5">
        <v>0.45492881108322575</v>
      </c>
      <c r="R582" s="5">
        <v>4.4999999999999998E-2</v>
      </c>
      <c r="S582" s="10">
        <v>6.4783281006238687</v>
      </c>
      <c r="T582" s="10">
        <v>0</v>
      </c>
      <c r="U582" s="10">
        <v>59.01451857990655</v>
      </c>
      <c r="V582" s="5">
        <v>0.40992881108322576</v>
      </c>
      <c r="W582" s="4" t="s">
        <v>491</v>
      </c>
      <c r="X582" s="4" t="s">
        <v>97</v>
      </c>
    </row>
    <row r="583" spans="1:24">
      <c r="A583" s="4" t="s">
        <v>1071</v>
      </c>
      <c r="B583" s="8">
        <v>45962</v>
      </c>
      <c r="C583" s="4" t="s">
        <v>391</v>
      </c>
      <c r="D583" s="4" t="s">
        <v>210</v>
      </c>
      <c r="E583" s="4" t="s">
        <v>47</v>
      </c>
      <c r="F583" s="4" t="s">
        <v>270</v>
      </c>
      <c r="G583" s="4" t="s">
        <v>235</v>
      </c>
      <c r="H583" s="9">
        <v>41</v>
      </c>
      <c r="I583" s="10">
        <v>4.33</v>
      </c>
      <c r="J583" s="10">
        <v>177.53</v>
      </c>
      <c r="K583" s="5">
        <v>0.12109030679790184</v>
      </c>
      <c r="L583" s="10">
        <v>21.497162165831512</v>
      </c>
      <c r="M583" s="10">
        <v>156.0328378341685</v>
      </c>
      <c r="N583" s="10">
        <v>2.34</v>
      </c>
      <c r="O583" s="10">
        <v>95.94</v>
      </c>
      <c r="P583" s="10">
        <v>60.092837834168506</v>
      </c>
      <c r="Q583" s="5">
        <v>0.38512942960144769</v>
      </c>
      <c r="R583" s="5">
        <v>2.3E-2</v>
      </c>
      <c r="S583" s="10">
        <v>3.5887552701858754</v>
      </c>
      <c r="T583" s="10">
        <v>0</v>
      </c>
      <c r="U583" s="10">
        <v>56.504082563982628</v>
      </c>
      <c r="V583" s="5">
        <v>0.36212942960144767</v>
      </c>
      <c r="W583" s="4" t="s">
        <v>491</v>
      </c>
      <c r="X583" s="4" t="s">
        <v>97</v>
      </c>
    </row>
    <row r="584" spans="1:24">
      <c r="A584" s="4" t="s">
        <v>1072</v>
      </c>
      <c r="B584" s="8">
        <v>46158</v>
      </c>
      <c r="C584" s="4" t="s">
        <v>262</v>
      </c>
      <c r="D584" s="4" t="s">
        <v>206</v>
      </c>
      <c r="E584" s="4" t="s">
        <v>36</v>
      </c>
      <c r="F584" s="4" t="s">
        <v>234</v>
      </c>
      <c r="G584" s="4" t="s">
        <v>257</v>
      </c>
      <c r="H584" s="9">
        <v>22</v>
      </c>
      <c r="I584" s="10">
        <v>4.8899999999999997</v>
      </c>
      <c r="J584" s="10">
        <v>107.58</v>
      </c>
      <c r="K584" s="5">
        <v>0.17634734169104449</v>
      </c>
      <c r="L584" s="10">
        <v>18.971447019122564</v>
      </c>
      <c r="M584" s="10">
        <v>88.608552980877434</v>
      </c>
      <c r="N584" s="10">
        <v>2.69</v>
      </c>
      <c r="O584" s="10">
        <v>59.18</v>
      </c>
      <c r="P584" s="10">
        <v>29.428552980877434</v>
      </c>
      <c r="Q584" s="5">
        <v>0.3321186498466846</v>
      </c>
      <c r="R584" s="5">
        <v>1.7999999999999999E-2</v>
      </c>
      <c r="S584" s="10">
        <v>1.5949539536557937</v>
      </c>
      <c r="T584" s="10">
        <v>1.51</v>
      </c>
      <c r="U584" s="10">
        <v>26.32359902722164</v>
      </c>
      <c r="V584" s="5">
        <v>0.29707740552881529</v>
      </c>
      <c r="W584" s="4" t="s">
        <v>493</v>
      </c>
      <c r="X584" s="4" t="s">
        <v>97</v>
      </c>
    </row>
    <row r="585" spans="1:24">
      <c r="A585" s="4" t="s">
        <v>1073</v>
      </c>
      <c r="B585" s="8">
        <v>46042</v>
      </c>
      <c r="C585" s="4" t="s">
        <v>271</v>
      </c>
      <c r="D585" s="4" t="s">
        <v>138</v>
      </c>
      <c r="E585" s="4" t="s">
        <v>39</v>
      </c>
      <c r="F585" s="4" t="s">
        <v>273</v>
      </c>
      <c r="G585" s="4" t="s">
        <v>235</v>
      </c>
      <c r="H585" s="9">
        <v>76</v>
      </c>
      <c r="I585" s="10">
        <v>8.4</v>
      </c>
      <c r="J585" s="10">
        <v>638.4</v>
      </c>
      <c r="K585" s="5">
        <v>0.1452424090433205</v>
      </c>
      <c r="L585" s="10">
        <v>92.722753933255802</v>
      </c>
      <c r="M585" s="10">
        <v>545.67724606674415</v>
      </c>
      <c r="N585" s="10">
        <v>4.28</v>
      </c>
      <c r="O585" s="10">
        <v>325.28000000000003</v>
      </c>
      <c r="P585" s="10">
        <v>220.39724606674412</v>
      </c>
      <c r="Q585" s="5">
        <v>0.40389671303938957</v>
      </c>
      <c r="R585" s="5">
        <v>2.1000000000000001E-2</v>
      </c>
      <c r="S585" s="10">
        <v>11.459222167401627</v>
      </c>
      <c r="T585" s="10">
        <v>0</v>
      </c>
      <c r="U585" s="10">
        <v>208.93802389934248</v>
      </c>
      <c r="V585" s="5">
        <v>0.38289671303938955</v>
      </c>
      <c r="W585" s="4" t="s">
        <v>491</v>
      </c>
      <c r="X585" s="4" t="s">
        <v>97</v>
      </c>
    </row>
    <row r="586" spans="1:24">
      <c r="A586" s="4" t="s">
        <v>1074</v>
      </c>
      <c r="B586" s="8">
        <v>45801</v>
      </c>
      <c r="C586" s="4" t="s">
        <v>371</v>
      </c>
      <c r="D586" s="4" t="s">
        <v>197</v>
      </c>
      <c r="E586" s="4" t="s">
        <v>45</v>
      </c>
      <c r="F586" s="4" t="s">
        <v>242</v>
      </c>
      <c r="G586" s="4" t="s">
        <v>111</v>
      </c>
      <c r="H586" s="9">
        <v>10</v>
      </c>
      <c r="I586" s="10">
        <v>15.67</v>
      </c>
      <c r="J586" s="10">
        <v>156.69999999999999</v>
      </c>
      <c r="K586" s="5">
        <v>0.21807507280658806</v>
      </c>
      <c r="L586" s="10">
        <v>34.172363908792349</v>
      </c>
      <c r="M586" s="10">
        <v>122.52763609120764</v>
      </c>
      <c r="N586" s="10">
        <v>8.01</v>
      </c>
      <c r="O586" s="10">
        <v>80.099999999999994</v>
      </c>
      <c r="P586" s="10">
        <v>42.427636091207646</v>
      </c>
      <c r="Q586" s="5">
        <v>0.34626993096990122</v>
      </c>
      <c r="R586" s="5">
        <v>1.4999999999999999E-2</v>
      </c>
      <c r="S586" s="10">
        <v>1.8379145413681146</v>
      </c>
      <c r="T586" s="10">
        <v>0</v>
      </c>
      <c r="U586" s="10">
        <v>40.589721549839531</v>
      </c>
      <c r="V586" s="5">
        <v>0.33126993096990121</v>
      </c>
      <c r="W586" s="4" t="s">
        <v>491</v>
      </c>
      <c r="X586" s="4" t="s">
        <v>97</v>
      </c>
    </row>
    <row r="587" spans="1:24">
      <c r="A587" s="4" t="s">
        <v>1075</v>
      </c>
      <c r="B587" s="8">
        <v>45940</v>
      </c>
      <c r="C587" s="4" t="s">
        <v>264</v>
      </c>
      <c r="D587" s="4" t="s">
        <v>151</v>
      </c>
      <c r="E587" s="4" t="s">
        <v>36</v>
      </c>
      <c r="F587" s="4" t="s">
        <v>239</v>
      </c>
      <c r="G587" s="4" t="s">
        <v>257</v>
      </c>
      <c r="H587" s="9">
        <v>7</v>
      </c>
      <c r="I587" s="10">
        <v>9.83</v>
      </c>
      <c r="J587" s="10">
        <v>68.81</v>
      </c>
      <c r="K587" s="5">
        <v>0.1284936253216401</v>
      </c>
      <c r="L587" s="10">
        <v>8.8416463583820555</v>
      </c>
      <c r="M587" s="10">
        <v>59.968353641617945</v>
      </c>
      <c r="N587" s="10">
        <v>5.93</v>
      </c>
      <c r="O587" s="10">
        <v>41.51</v>
      </c>
      <c r="P587" s="10">
        <v>18.458353641617947</v>
      </c>
      <c r="Q587" s="5">
        <v>0.30780157400899327</v>
      </c>
      <c r="R587" s="5">
        <v>1.7999999999999999E-2</v>
      </c>
      <c r="S587" s="10">
        <v>1.0794303655491229</v>
      </c>
      <c r="T587" s="10">
        <v>0</v>
      </c>
      <c r="U587" s="10">
        <v>17.378923276068825</v>
      </c>
      <c r="V587" s="5">
        <v>0.28980157400899331</v>
      </c>
      <c r="W587" s="4" t="s">
        <v>491</v>
      </c>
      <c r="X587" s="4" t="s">
        <v>97</v>
      </c>
    </row>
    <row r="588" spans="1:24">
      <c r="A588" s="4" t="s">
        <v>1076</v>
      </c>
      <c r="B588" s="8">
        <v>46159</v>
      </c>
      <c r="C588" s="4" t="s">
        <v>339</v>
      </c>
      <c r="D588" s="4" t="s">
        <v>210</v>
      </c>
      <c r="E588" s="4" t="s">
        <v>43</v>
      </c>
      <c r="F588" s="4" t="s">
        <v>273</v>
      </c>
      <c r="G588" s="4" t="s">
        <v>111</v>
      </c>
      <c r="H588" s="9">
        <v>21</v>
      </c>
      <c r="I588" s="10">
        <v>4.4800000000000004</v>
      </c>
      <c r="J588" s="10">
        <v>94.080000000000013</v>
      </c>
      <c r="K588" s="5">
        <v>7.682098090201249E-2</v>
      </c>
      <c r="L588" s="10">
        <v>7.2273178832613363</v>
      </c>
      <c r="M588" s="10">
        <v>86.852682116738677</v>
      </c>
      <c r="N588" s="10">
        <v>2.4500000000000002</v>
      </c>
      <c r="O588" s="10">
        <v>51.45</v>
      </c>
      <c r="P588" s="10">
        <v>35.402682116738674</v>
      </c>
      <c r="Q588" s="5">
        <v>0.40761760320946605</v>
      </c>
      <c r="R588" s="5">
        <v>4.4999999999999998E-2</v>
      </c>
      <c r="S588" s="10">
        <v>3.9083706952532404</v>
      </c>
      <c r="T588" s="10">
        <v>0</v>
      </c>
      <c r="U588" s="10">
        <v>31.494311421485435</v>
      </c>
      <c r="V588" s="5">
        <v>0.36261760320946607</v>
      </c>
      <c r="W588" s="4" t="s">
        <v>491</v>
      </c>
      <c r="X588" s="4" t="s">
        <v>97</v>
      </c>
    </row>
    <row r="589" spans="1:24">
      <c r="A589" s="4" t="s">
        <v>1077</v>
      </c>
      <c r="B589" s="8">
        <v>45791</v>
      </c>
      <c r="C589" s="4" t="s">
        <v>419</v>
      </c>
      <c r="D589" s="4" t="s">
        <v>174</v>
      </c>
      <c r="E589" s="4" t="s">
        <v>47</v>
      </c>
      <c r="F589" s="4" t="s">
        <v>276</v>
      </c>
      <c r="G589" s="4" t="s">
        <v>257</v>
      </c>
      <c r="H589" s="9">
        <v>3</v>
      </c>
      <c r="I589" s="10">
        <v>21.53</v>
      </c>
      <c r="J589" s="10">
        <v>64.59</v>
      </c>
      <c r="K589" s="5">
        <v>9.3529136606531005E-2</v>
      </c>
      <c r="L589" s="10">
        <v>6.0410469334158376</v>
      </c>
      <c r="M589" s="10">
        <v>58.548953066584168</v>
      </c>
      <c r="N589" s="10">
        <v>12.58</v>
      </c>
      <c r="O589" s="10">
        <v>37.74</v>
      </c>
      <c r="P589" s="10">
        <v>20.808953066584166</v>
      </c>
      <c r="Q589" s="5">
        <v>0.35541118972561997</v>
      </c>
      <c r="R589" s="5">
        <v>2.3E-2</v>
      </c>
      <c r="S589" s="10">
        <v>1.3466259205314359</v>
      </c>
      <c r="T589" s="10">
        <v>0</v>
      </c>
      <c r="U589" s="10">
        <v>19.462327146052729</v>
      </c>
      <c r="V589" s="5">
        <v>0.33241118972561995</v>
      </c>
      <c r="W589" s="4" t="s">
        <v>491</v>
      </c>
      <c r="X589" s="4" t="s">
        <v>97</v>
      </c>
    </row>
    <row r="590" spans="1:24">
      <c r="A590" s="4" t="s">
        <v>1078</v>
      </c>
      <c r="B590" s="8">
        <v>45976</v>
      </c>
      <c r="C590" s="4" t="s">
        <v>321</v>
      </c>
      <c r="D590" s="4" t="s">
        <v>176</v>
      </c>
      <c r="E590" s="4" t="s">
        <v>41</v>
      </c>
      <c r="F590" s="4" t="s">
        <v>239</v>
      </c>
      <c r="G590" s="4" t="s">
        <v>257</v>
      </c>
      <c r="H590" s="9">
        <v>15</v>
      </c>
      <c r="I590" s="10">
        <v>11.46</v>
      </c>
      <c r="J590" s="10">
        <v>171.9</v>
      </c>
      <c r="K590" s="5">
        <v>0.13571623018875326</v>
      </c>
      <c r="L590" s="10">
        <v>23.329619969446686</v>
      </c>
      <c r="M590" s="10">
        <v>148.57038003055331</v>
      </c>
      <c r="N590" s="10">
        <v>5.56</v>
      </c>
      <c r="O590" s="10">
        <v>83.399999999999991</v>
      </c>
      <c r="P590" s="10">
        <v>65.170380030553318</v>
      </c>
      <c r="Q590" s="5">
        <v>0.43864988443289377</v>
      </c>
      <c r="R590" s="5">
        <v>2.5999999999999999E-2</v>
      </c>
      <c r="S590" s="10">
        <v>3.8628298807943859</v>
      </c>
      <c r="T590" s="10">
        <v>0</v>
      </c>
      <c r="U590" s="10">
        <v>61.307550149758931</v>
      </c>
      <c r="V590" s="5">
        <v>0.41264988443289374</v>
      </c>
      <c r="W590" s="4" t="s">
        <v>491</v>
      </c>
      <c r="X590" s="4" t="s">
        <v>97</v>
      </c>
    </row>
    <row r="591" spans="1:24">
      <c r="A591" s="4" t="s">
        <v>1079</v>
      </c>
      <c r="B591" s="8">
        <v>46014</v>
      </c>
      <c r="C591" s="4" t="s">
        <v>279</v>
      </c>
      <c r="D591" s="4" t="s">
        <v>123</v>
      </c>
      <c r="E591" s="4" t="s">
        <v>39</v>
      </c>
      <c r="F591" s="4" t="s">
        <v>273</v>
      </c>
      <c r="G591" s="4" t="s">
        <v>111</v>
      </c>
      <c r="H591" s="9">
        <v>51</v>
      </c>
      <c r="I591" s="10">
        <v>4.8099999999999996</v>
      </c>
      <c r="J591" s="10">
        <v>245.30999999999997</v>
      </c>
      <c r="K591" s="5">
        <v>8.8405921850384303E-2</v>
      </c>
      <c r="L591" s="10">
        <v>21.686856689117771</v>
      </c>
      <c r="M591" s="10">
        <v>223.6231433108822</v>
      </c>
      <c r="N591" s="10">
        <v>2.2799999999999998</v>
      </c>
      <c r="O591" s="10">
        <v>116.27999999999999</v>
      </c>
      <c r="P591" s="10">
        <v>107.34314331088221</v>
      </c>
      <c r="Q591" s="5">
        <v>0.48001804161053735</v>
      </c>
      <c r="R591" s="5">
        <v>2.1000000000000001E-2</v>
      </c>
      <c r="S591" s="10">
        <v>4.6960860095285266</v>
      </c>
      <c r="T591" s="10">
        <v>0</v>
      </c>
      <c r="U591" s="10">
        <v>102.64705730135368</v>
      </c>
      <c r="V591" s="5">
        <v>0.45901804161053733</v>
      </c>
      <c r="W591" s="4" t="s">
        <v>491</v>
      </c>
      <c r="X591" s="4" t="s">
        <v>97</v>
      </c>
    </row>
    <row r="592" spans="1:24">
      <c r="A592" s="4" t="s">
        <v>1080</v>
      </c>
      <c r="B592" s="8">
        <v>45703</v>
      </c>
      <c r="C592" s="4" t="s">
        <v>385</v>
      </c>
      <c r="D592" s="4" t="s">
        <v>187</v>
      </c>
      <c r="E592" s="4" t="s">
        <v>45</v>
      </c>
      <c r="F592" s="4" t="s">
        <v>234</v>
      </c>
      <c r="G592" s="4" t="s">
        <v>257</v>
      </c>
      <c r="H592" s="9">
        <v>8</v>
      </c>
      <c r="I592" s="10">
        <v>8.1</v>
      </c>
      <c r="J592" s="10">
        <v>64.8</v>
      </c>
      <c r="K592" s="5">
        <v>0.20397918028701431</v>
      </c>
      <c r="L592" s="10">
        <v>13.217850882598526</v>
      </c>
      <c r="M592" s="10">
        <v>51.582149117401471</v>
      </c>
      <c r="N592" s="10">
        <v>3.46</v>
      </c>
      <c r="O592" s="10">
        <v>27.68</v>
      </c>
      <c r="P592" s="10">
        <v>23.902149117401471</v>
      </c>
      <c r="Q592" s="5">
        <v>0.4633802492990346</v>
      </c>
      <c r="R592" s="5">
        <v>1.4999999999999999E-2</v>
      </c>
      <c r="S592" s="10">
        <v>0.77373223676102199</v>
      </c>
      <c r="T592" s="10">
        <v>0</v>
      </c>
      <c r="U592" s="10">
        <v>23.128416880640451</v>
      </c>
      <c r="V592" s="5">
        <v>0.44838024929903464</v>
      </c>
      <c r="W592" s="4" t="s">
        <v>491</v>
      </c>
      <c r="X592" s="4" t="s">
        <v>97</v>
      </c>
    </row>
    <row r="593" spans="1:24">
      <c r="A593" s="4" t="s">
        <v>1081</v>
      </c>
      <c r="B593" s="8">
        <v>45828</v>
      </c>
      <c r="C593" s="4" t="s">
        <v>349</v>
      </c>
      <c r="D593" s="4" t="s">
        <v>201</v>
      </c>
      <c r="E593" s="4" t="s">
        <v>43</v>
      </c>
      <c r="F593" s="4" t="s">
        <v>270</v>
      </c>
      <c r="G593" s="4" t="s">
        <v>257</v>
      </c>
      <c r="H593" s="9">
        <v>27</v>
      </c>
      <c r="I593" s="10">
        <v>9.5399999999999991</v>
      </c>
      <c r="J593" s="10">
        <v>257.58</v>
      </c>
      <c r="K593" s="5">
        <v>3.4380176657120502E-2</v>
      </c>
      <c r="L593" s="10">
        <v>8.8556459033410988</v>
      </c>
      <c r="M593" s="10">
        <v>248.72435409665889</v>
      </c>
      <c r="N593" s="10">
        <v>5.66</v>
      </c>
      <c r="O593" s="10">
        <v>152.82</v>
      </c>
      <c r="P593" s="10">
        <v>95.904354096658892</v>
      </c>
      <c r="Q593" s="5">
        <v>0.3855848955562618</v>
      </c>
      <c r="R593" s="5">
        <v>4.4999999999999998E-2</v>
      </c>
      <c r="S593" s="10">
        <v>11.192595934349649</v>
      </c>
      <c r="T593" s="10">
        <v>0</v>
      </c>
      <c r="U593" s="10">
        <v>84.711758162309238</v>
      </c>
      <c r="V593" s="5">
        <v>0.34058489555626176</v>
      </c>
      <c r="W593" s="4" t="s">
        <v>491</v>
      </c>
      <c r="X593" s="4" t="s">
        <v>97</v>
      </c>
    </row>
    <row r="594" spans="1:24">
      <c r="A594" s="4" t="s">
        <v>1082</v>
      </c>
      <c r="B594" s="8">
        <v>45707</v>
      </c>
      <c r="C594" s="4" t="s">
        <v>393</v>
      </c>
      <c r="D594" s="4" t="s">
        <v>222</v>
      </c>
      <c r="E594" s="4" t="s">
        <v>47</v>
      </c>
      <c r="F594" s="4" t="s">
        <v>273</v>
      </c>
      <c r="G594" s="4" t="s">
        <v>235</v>
      </c>
      <c r="H594" s="9">
        <v>15</v>
      </c>
      <c r="I594" s="10">
        <v>13.06</v>
      </c>
      <c r="J594" s="10">
        <v>195.9</v>
      </c>
      <c r="K594" s="5">
        <v>0.12472055806464685</v>
      </c>
      <c r="L594" s="10">
        <v>24.432757324864319</v>
      </c>
      <c r="M594" s="10">
        <v>171.46724267513568</v>
      </c>
      <c r="N594" s="10">
        <v>8.06</v>
      </c>
      <c r="O594" s="10">
        <v>120.9</v>
      </c>
      <c r="P594" s="10">
        <v>50.567242675135674</v>
      </c>
      <c r="Q594" s="5">
        <v>0.29490905601684575</v>
      </c>
      <c r="R594" s="5">
        <v>2.3E-2</v>
      </c>
      <c r="S594" s="10">
        <v>3.9437465815281207</v>
      </c>
      <c r="T594" s="10">
        <v>0</v>
      </c>
      <c r="U594" s="10">
        <v>46.623496093607557</v>
      </c>
      <c r="V594" s="5">
        <v>0.27190905601684578</v>
      </c>
      <c r="W594" s="4" t="s">
        <v>491</v>
      </c>
      <c r="X594" s="4" t="s">
        <v>97</v>
      </c>
    </row>
    <row r="595" spans="1:24">
      <c r="A595" s="4" t="s">
        <v>1083</v>
      </c>
      <c r="B595" s="8">
        <v>45821</v>
      </c>
      <c r="C595" s="4" t="s">
        <v>371</v>
      </c>
      <c r="D595" s="4" t="s">
        <v>123</v>
      </c>
      <c r="E595" s="4" t="s">
        <v>45</v>
      </c>
      <c r="F595" s="4" t="s">
        <v>242</v>
      </c>
      <c r="G595" s="4" t="s">
        <v>111</v>
      </c>
      <c r="H595" s="9">
        <v>17</v>
      </c>
      <c r="I595" s="10">
        <v>4.82</v>
      </c>
      <c r="J595" s="10">
        <v>81.94</v>
      </c>
      <c r="K595" s="5">
        <v>0.24259566039215372</v>
      </c>
      <c r="L595" s="10">
        <v>19.878288412533074</v>
      </c>
      <c r="M595" s="10">
        <v>62.061711587466924</v>
      </c>
      <c r="N595" s="10">
        <v>2.2799999999999998</v>
      </c>
      <c r="O595" s="10">
        <v>38.76</v>
      </c>
      <c r="P595" s="10">
        <v>23.301711587466926</v>
      </c>
      <c r="Q595" s="5">
        <v>0.37546034409035861</v>
      </c>
      <c r="R595" s="5">
        <v>1.4999999999999999E-2</v>
      </c>
      <c r="S595" s="10">
        <v>0.93092567381200386</v>
      </c>
      <c r="T595" s="10">
        <v>1.66</v>
      </c>
      <c r="U595" s="10">
        <v>20.71078591365492</v>
      </c>
      <c r="V595" s="5">
        <v>0.33371277368762364</v>
      </c>
      <c r="W595" s="4" t="s">
        <v>493</v>
      </c>
      <c r="X595" s="4" t="s">
        <v>97</v>
      </c>
    </row>
    <row r="596" spans="1:24">
      <c r="A596" s="4" t="s">
        <v>1084</v>
      </c>
      <c r="B596" s="8">
        <v>46036</v>
      </c>
      <c r="C596" s="4" t="s">
        <v>333</v>
      </c>
      <c r="D596" s="4" t="s">
        <v>199</v>
      </c>
      <c r="E596" s="4" t="s">
        <v>43</v>
      </c>
      <c r="F596" s="4" t="s">
        <v>273</v>
      </c>
      <c r="G596" s="4" t="s">
        <v>235</v>
      </c>
      <c r="H596" s="9">
        <v>21</v>
      </c>
      <c r="I596" s="10">
        <v>25.22</v>
      </c>
      <c r="J596" s="10">
        <v>529.62</v>
      </c>
      <c r="K596" s="5">
        <v>5.8645813385905264E-2</v>
      </c>
      <c r="L596" s="10">
        <v>31.059995685443145</v>
      </c>
      <c r="M596" s="10">
        <v>498.56000431455686</v>
      </c>
      <c r="N596" s="10">
        <v>12.47</v>
      </c>
      <c r="O596" s="10">
        <v>261.87</v>
      </c>
      <c r="P596" s="10">
        <v>236.69000431455686</v>
      </c>
      <c r="Q596" s="5">
        <v>0.47474727668933075</v>
      </c>
      <c r="R596" s="5">
        <v>4.4999999999999998E-2</v>
      </c>
      <c r="S596" s="10">
        <v>22.435200194155058</v>
      </c>
      <c r="T596" s="10">
        <v>0</v>
      </c>
      <c r="U596" s="10">
        <v>214.25480412040179</v>
      </c>
      <c r="V596" s="5">
        <v>0.42974727668933072</v>
      </c>
      <c r="W596" s="4" t="s">
        <v>491</v>
      </c>
      <c r="X596" s="4" t="s">
        <v>97</v>
      </c>
    </row>
    <row r="597" spans="1:24">
      <c r="A597" s="4" t="s">
        <v>1085</v>
      </c>
      <c r="B597" s="8">
        <v>45734</v>
      </c>
      <c r="C597" s="4" t="s">
        <v>367</v>
      </c>
      <c r="D597" s="4" t="s">
        <v>179</v>
      </c>
      <c r="E597" s="4" t="s">
        <v>45</v>
      </c>
      <c r="F597" s="4" t="s">
        <v>234</v>
      </c>
      <c r="G597" s="4" t="s">
        <v>111</v>
      </c>
      <c r="H597" s="9">
        <v>168</v>
      </c>
      <c r="I597" s="10">
        <v>17.46</v>
      </c>
      <c r="J597" s="10">
        <v>2933.28</v>
      </c>
      <c r="K597" s="5">
        <v>0.16787087142718057</v>
      </c>
      <c r="L597" s="10">
        <v>492.41226973992025</v>
      </c>
      <c r="M597" s="10">
        <v>2440.86773026008</v>
      </c>
      <c r="N597" s="10">
        <v>8.49</v>
      </c>
      <c r="O597" s="10">
        <v>1426.32</v>
      </c>
      <c r="P597" s="10">
        <v>1014.54773026008</v>
      </c>
      <c r="Q597" s="5">
        <v>0.41565043352512088</v>
      </c>
      <c r="R597" s="5">
        <v>1.4999999999999999E-2</v>
      </c>
      <c r="S597" s="10">
        <v>36.613015953901197</v>
      </c>
      <c r="T597" s="10">
        <v>0</v>
      </c>
      <c r="U597" s="10">
        <v>977.93471430617888</v>
      </c>
      <c r="V597" s="5">
        <v>0.40065043352512092</v>
      </c>
      <c r="W597" s="4" t="s">
        <v>491</v>
      </c>
      <c r="X597" s="4" t="s">
        <v>97</v>
      </c>
    </row>
    <row r="598" spans="1:24">
      <c r="A598" s="4" t="s">
        <v>1086</v>
      </c>
      <c r="B598" s="8">
        <v>45910</v>
      </c>
      <c r="C598" s="4" t="s">
        <v>413</v>
      </c>
      <c r="D598" s="4" t="s">
        <v>158</v>
      </c>
      <c r="E598" s="4" t="s">
        <v>47</v>
      </c>
      <c r="F598" s="4" t="s">
        <v>276</v>
      </c>
      <c r="G598" s="4" t="s">
        <v>257</v>
      </c>
      <c r="H598" s="9">
        <v>11</v>
      </c>
      <c r="I598" s="10">
        <v>7.65</v>
      </c>
      <c r="J598" s="10">
        <v>84.15</v>
      </c>
      <c r="K598" s="5">
        <v>5.9855861344366844E-2</v>
      </c>
      <c r="L598" s="10">
        <v>5.0368707321284703</v>
      </c>
      <c r="M598" s="10">
        <v>79.113129267871528</v>
      </c>
      <c r="N598" s="10">
        <v>4.13</v>
      </c>
      <c r="O598" s="10">
        <v>45.43</v>
      </c>
      <c r="P598" s="10">
        <v>33.683129267871529</v>
      </c>
      <c r="Q598" s="5">
        <v>0.4257590311441582</v>
      </c>
      <c r="R598" s="5">
        <v>2.3E-2</v>
      </c>
      <c r="S598" s="10">
        <v>1.8196019731610451</v>
      </c>
      <c r="T598" s="10">
        <v>0</v>
      </c>
      <c r="U598" s="10">
        <v>31.863527294710483</v>
      </c>
      <c r="V598" s="5">
        <v>0.40275903114415823</v>
      </c>
      <c r="W598" s="4" t="s">
        <v>491</v>
      </c>
      <c r="X598" s="4" t="s">
        <v>97</v>
      </c>
    </row>
    <row r="599" spans="1:24">
      <c r="A599" s="4" t="s">
        <v>1087</v>
      </c>
      <c r="B599" s="8">
        <v>45957</v>
      </c>
      <c r="C599" s="4" t="s">
        <v>319</v>
      </c>
      <c r="D599" s="4" t="s">
        <v>156</v>
      </c>
      <c r="E599" s="4" t="s">
        <v>41</v>
      </c>
      <c r="F599" s="4" t="s">
        <v>234</v>
      </c>
      <c r="G599" s="4" t="s">
        <v>257</v>
      </c>
      <c r="H599" s="9">
        <v>30</v>
      </c>
      <c r="I599" s="10">
        <v>5</v>
      </c>
      <c r="J599" s="10">
        <v>150</v>
      </c>
      <c r="K599" s="5">
        <v>9.6720336859232953E-2</v>
      </c>
      <c r="L599" s="10">
        <v>14.508050528884944</v>
      </c>
      <c r="M599" s="10">
        <v>135.49194947111505</v>
      </c>
      <c r="N599" s="10">
        <v>2.73</v>
      </c>
      <c r="O599" s="10">
        <v>81.900000000000006</v>
      </c>
      <c r="P599" s="10">
        <v>53.591949471115043</v>
      </c>
      <c r="Q599" s="5">
        <v>0.39553604240184087</v>
      </c>
      <c r="R599" s="5">
        <v>2.5999999999999999E-2</v>
      </c>
      <c r="S599" s="10">
        <v>3.5227906862489911</v>
      </c>
      <c r="T599" s="10">
        <v>0</v>
      </c>
      <c r="U599" s="10">
        <v>50.069158784866055</v>
      </c>
      <c r="V599" s="5">
        <v>0.3695360424018409</v>
      </c>
      <c r="W599" s="4" t="s">
        <v>491</v>
      </c>
      <c r="X599" s="4" t="s">
        <v>97</v>
      </c>
    </row>
    <row r="600" spans="1:24">
      <c r="A600" s="4" t="s">
        <v>1088</v>
      </c>
      <c r="B600" s="8">
        <v>46048</v>
      </c>
      <c r="C600" s="4" t="s">
        <v>399</v>
      </c>
      <c r="D600" s="4" t="s">
        <v>130</v>
      </c>
      <c r="E600" s="4" t="s">
        <v>47</v>
      </c>
      <c r="F600" s="4" t="s">
        <v>273</v>
      </c>
      <c r="G600" s="4" t="s">
        <v>111</v>
      </c>
      <c r="H600" s="9">
        <v>4</v>
      </c>
      <c r="I600" s="10">
        <v>6.55</v>
      </c>
      <c r="J600" s="10">
        <v>26.2</v>
      </c>
      <c r="K600" s="5">
        <v>0.11365310239772979</v>
      </c>
      <c r="L600" s="10">
        <v>2.9777112828205201</v>
      </c>
      <c r="M600" s="10">
        <v>23.222288717179481</v>
      </c>
      <c r="N600" s="10">
        <v>3.1</v>
      </c>
      <c r="O600" s="10">
        <v>12.4</v>
      </c>
      <c r="P600" s="10">
        <v>10.822288717179481</v>
      </c>
      <c r="Q600" s="5">
        <v>0.46603023711324898</v>
      </c>
      <c r="R600" s="5">
        <v>2.3E-2</v>
      </c>
      <c r="S600" s="10">
        <v>0.53411264049512808</v>
      </c>
      <c r="T600" s="10">
        <v>0</v>
      </c>
      <c r="U600" s="10">
        <v>10.288176076684353</v>
      </c>
      <c r="V600" s="5">
        <v>0.44303023711324901</v>
      </c>
      <c r="W600" s="4" t="s">
        <v>491</v>
      </c>
      <c r="X600" s="4" t="s">
        <v>97</v>
      </c>
    </row>
    <row r="601" spans="1:24">
      <c r="A601" s="4" t="s">
        <v>1089</v>
      </c>
      <c r="B601" s="8">
        <v>46211</v>
      </c>
      <c r="C601" s="4" t="s">
        <v>285</v>
      </c>
      <c r="D601" s="4" t="s">
        <v>120</v>
      </c>
      <c r="E601" s="4" t="s">
        <v>39</v>
      </c>
      <c r="F601" s="4" t="s">
        <v>273</v>
      </c>
      <c r="G601" s="4" t="s">
        <v>111</v>
      </c>
      <c r="H601" s="9">
        <v>33</v>
      </c>
      <c r="I601" s="10">
        <v>8.23</v>
      </c>
      <c r="J601" s="10">
        <v>271.59000000000003</v>
      </c>
      <c r="K601" s="5">
        <v>0.12683410690971031</v>
      </c>
      <c r="L601" s="10">
        <v>34.446875095608227</v>
      </c>
      <c r="M601" s="10">
        <v>237.14312490439181</v>
      </c>
      <c r="N601" s="10">
        <v>4.32</v>
      </c>
      <c r="O601" s="10">
        <v>142.56</v>
      </c>
      <c r="P601" s="10">
        <v>94.583124904391809</v>
      </c>
      <c r="Q601" s="5">
        <v>0.39884405226811687</v>
      </c>
      <c r="R601" s="5">
        <v>2.1000000000000001E-2</v>
      </c>
      <c r="S601" s="10">
        <v>4.9800056229922287</v>
      </c>
      <c r="T601" s="10">
        <v>0</v>
      </c>
      <c r="U601" s="10">
        <v>89.603119281399586</v>
      </c>
      <c r="V601" s="5">
        <v>0.37784405226811685</v>
      </c>
      <c r="W601" s="4" t="s">
        <v>491</v>
      </c>
      <c r="X601" s="4" t="s">
        <v>97</v>
      </c>
    </row>
    <row r="602" spans="1:24">
      <c r="A602" s="4" t="s">
        <v>1090</v>
      </c>
      <c r="B602" s="8">
        <v>45818</v>
      </c>
      <c r="C602" s="4" t="s">
        <v>343</v>
      </c>
      <c r="D602" s="4" t="s">
        <v>144</v>
      </c>
      <c r="E602" s="4" t="s">
        <v>43</v>
      </c>
      <c r="F602" s="4" t="s">
        <v>270</v>
      </c>
      <c r="G602" s="4" t="s">
        <v>111</v>
      </c>
      <c r="H602" s="9">
        <v>18</v>
      </c>
      <c r="I602" s="10">
        <v>14.35</v>
      </c>
      <c r="J602" s="10">
        <v>258.3</v>
      </c>
      <c r="K602" s="5">
        <v>6.2036311481749658E-2</v>
      </c>
      <c r="L602" s="10">
        <v>16.023979255735938</v>
      </c>
      <c r="M602" s="10">
        <v>242.27602074426409</v>
      </c>
      <c r="N602" s="10">
        <v>7.94</v>
      </c>
      <c r="O602" s="10">
        <v>142.92000000000002</v>
      </c>
      <c r="P602" s="10">
        <v>99.356020744264072</v>
      </c>
      <c r="Q602" s="5">
        <v>0.41009432315689187</v>
      </c>
      <c r="R602" s="5">
        <v>4.4999999999999998E-2</v>
      </c>
      <c r="S602" s="10">
        <v>10.902420933491884</v>
      </c>
      <c r="T602" s="10">
        <v>0</v>
      </c>
      <c r="U602" s="10">
        <v>88.453599810772189</v>
      </c>
      <c r="V602" s="5">
        <v>0.36509432315689189</v>
      </c>
      <c r="W602" s="4" t="s">
        <v>491</v>
      </c>
      <c r="X602" s="4" t="s">
        <v>97</v>
      </c>
    </row>
    <row r="603" spans="1:24">
      <c r="A603" s="4" t="s">
        <v>1091</v>
      </c>
      <c r="B603" s="8">
        <v>45760</v>
      </c>
      <c r="C603" s="4" t="s">
        <v>339</v>
      </c>
      <c r="D603" s="4" t="s">
        <v>135</v>
      </c>
      <c r="E603" s="4" t="s">
        <v>43</v>
      </c>
      <c r="F603" s="4" t="s">
        <v>273</v>
      </c>
      <c r="G603" s="4" t="s">
        <v>111</v>
      </c>
      <c r="H603" s="9">
        <v>30</v>
      </c>
      <c r="I603" s="10">
        <v>9.9499999999999993</v>
      </c>
      <c r="J603" s="10">
        <v>298.5</v>
      </c>
      <c r="K603" s="5">
        <v>5.9512771648157305E-2</v>
      </c>
      <c r="L603" s="10">
        <v>17.764562336974954</v>
      </c>
      <c r="M603" s="10">
        <v>280.73543766302504</v>
      </c>
      <c r="N603" s="10">
        <v>4.6100000000000003</v>
      </c>
      <c r="O603" s="10">
        <v>138.30000000000001</v>
      </c>
      <c r="P603" s="10">
        <v>142.43543766302503</v>
      </c>
      <c r="Q603" s="5">
        <v>0.50736536451801451</v>
      </c>
      <c r="R603" s="5">
        <v>4.4999999999999998E-2</v>
      </c>
      <c r="S603" s="10">
        <v>12.633094694836126</v>
      </c>
      <c r="T603" s="10">
        <v>0</v>
      </c>
      <c r="U603" s="10">
        <v>129.8023429681889</v>
      </c>
      <c r="V603" s="5">
        <v>0.46236536451801447</v>
      </c>
      <c r="W603" s="4" t="s">
        <v>491</v>
      </c>
      <c r="X603" s="4" t="s">
        <v>97</v>
      </c>
    </row>
    <row r="604" spans="1:24">
      <c r="A604" s="4" t="s">
        <v>1092</v>
      </c>
      <c r="B604" s="8">
        <v>45677</v>
      </c>
      <c r="C604" s="4" t="s">
        <v>333</v>
      </c>
      <c r="D604" s="4" t="s">
        <v>106</v>
      </c>
      <c r="E604" s="4" t="s">
        <v>43</v>
      </c>
      <c r="F604" s="4" t="s">
        <v>273</v>
      </c>
      <c r="G604" s="4" t="s">
        <v>235</v>
      </c>
      <c r="H604" s="9">
        <v>65</v>
      </c>
      <c r="I604" s="10">
        <v>10.48</v>
      </c>
      <c r="J604" s="10">
        <v>681.2</v>
      </c>
      <c r="K604" s="5">
        <v>8.6995546776376775E-2</v>
      </c>
      <c r="L604" s="10">
        <v>59.261366464067862</v>
      </c>
      <c r="M604" s="10">
        <v>621.93863353593224</v>
      </c>
      <c r="N604" s="10">
        <v>5.49</v>
      </c>
      <c r="O604" s="10">
        <v>356.85</v>
      </c>
      <c r="P604" s="10">
        <v>265.08863353593222</v>
      </c>
      <c r="Q604" s="5">
        <v>0.4262295654939674</v>
      </c>
      <c r="R604" s="5">
        <v>4.4999999999999998E-2</v>
      </c>
      <c r="S604" s="10">
        <v>27.987238509116949</v>
      </c>
      <c r="T604" s="10">
        <v>0</v>
      </c>
      <c r="U604" s="10">
        <v>237.10139502681528</v>
      </c>
      <c r="V604" s="5">
        <v>0.38122956549396741</v>
      </c>
      <c r="W604" s="4" t="s">
        <v>491</v>
      </c>
      <c r="X604" s="4" t="s">
        <v>97</v>
      </c>
    </row>
    <row r="605" spans="1:24">
      <c r="A605" s="4" t="s">
        <v>1093</v>
      </c>
      <c r="B605" s="8">
        <v>45738</v>
      </c>
      <c r="C605" s="4" t="s">
        <v>305</v>
      </c>
      <c r="D605" s="4" t="s">
        <v>158</v>
      </c>
      <c r="E605" s="4" t="s">
        <v>41</v>
      </c>
      <c r="F605" s="4" t="s">
        <v>242</v>
      </c>
      <c r="G605" s="4" t="s">
        <v>235</v>
      </c>
      <c r="H605" s="9">
        <v>177</v>
      </c>
      <c r="I605" s="10">
        <v>7.69</v>
      </c>
      <c r="J605" s="10">
        <v>1361.13</v>
      </c>
      <c r="K605" s="5">
        <v>0.19256577730959198</v>
      </c>
      <c r="L605" s="10">
        <v>262.10705646940494</v>
      </c>
      <c r="M605" s="10">
        <v>1099.0229435305951</v>
      </c>
      <c r="N605" s="10">
        <v>4.17</v>
      </c>
      <c r="O605" s="10">
        <v>738.09</v>
      </c>
      <c r="P605" s="10">
        <v>360.93294353059503</v>
      </c>
      <c r="Q605" s="5">
        <v>0.32841256468322966</v>
      </c>
      <c r="R605" s="5">
        <v>2.5999999999999999E-2</v>
      </c>
      <c r="S605" s="10">
        <v>28.574596531795471</v>
      </c>
      <c r="T605" s="10">
        <v>0</v>
      </c>
      <c r="U605" s="10">
        <v>332.35834699879956</v>
      </c>
      <c r="V605" s="5">
        <v>0.30241256468322969</v>
      </c>
      <c r="W605" s="4" t="s">
        <v>491</v>
      </c>
      <c r="X605" s="4" t="s">
        <v>97</v>
      </c>
    </row>
    <row r="606" spans="1:24">
      <c r="A606" s="4" t="s">
        <v>1094</v>
      </c>
      <c r="B606" s="8">
        <v>45759</v>
      </c>
      <c r="C606" s="4" t="s">
        <v>313</v>
      </c>
      <c r="D606" s="4" t="s">
        <v>154</v>
      </c>
      <c r="E606" s="4" t="s">
        <v>41</v>
      </c>
      <c r="F606" s="4" t="s">
        <v>234</v>
      </c>
      <c r="G606" s="4" t="s">
        <v>111</v>
      </c>
      <c r="H606" s="9">
        <v>38</v>
      </c>
      <c r="I606" s="10">
        <v>15.45</v>
      </c>
      <c r="J606" s="10">
        <v>587.1</v>
      </c>
      <c r="K606" s="5">
        <v>0.15414754694525246</v>
      </c>
      <c r="L606" s="10">
        <v>90.500024811557722</v>
      </c>
      <c r="M606" s="10">
        <v>496.59997518844227</v>
      </c>
      <c r="N606" s="10">
        <v>8.57</v>
      </c>
      <c r="O606" s="10">
        <v>325.66000000000003</v>
      </c>
      <c r="P606" s="10">
        <v>170.93997518844225</v>
      </c>
      <c r="Q606" s="5">
        <v>0.34422066800059048</v>
      </c>
      <c r="R606" s="5">
        <v>2.5999999999999999E-2</v>
      </c>
      <c r="S606" s="10">
        <v>12.911599354899499</v>
      </c>
      <c r="T606" s="10">
        <v>5.61</v>
      </c>
      <c r="U606" s="10">
        <v>152.41837583354274</v>
      </c>
      <c r="V606" s="5">
        <v>0.30692384907128784</v>
      </c>
      <c r="W606" s="4" t="s">
        <v>493</v>
      </c>
      <c r="X606" s="4" t="s">
        <v>97</v>
      </c>
    </row>
    <row r="607" spans="1:24">
      <c r="A607" s="4" t="s">
        <v>1095</v>
      </c>
      <c r="B607" s="8">
        <v>45831</v>
      </c>
      <c r="C607" s="4" t="s">
        <v>271</v>
      </c>
      <c r="D607" s="4" t="s">
        <v>135</v>
      </c>
      <c r="E607" s="4" t="s">
        <v>39</v>
      </c>
      <c r="F607" s="4" t="s">
        <v>273</v>
      </c>
      <c r="G607" s="4" t="s">
        <v>235</v>
      </c>
      <c r="H607" s="9">
        <v>23</v>
      </c>
      <c r="I607" s="10">
        <v>10.029999999999999</v>
      </c>
      <c r="J607" s="10">
        <v>230.69</v>
      </c>
      <c r="K607" s="5">
        <v>0.14427229715606785</v>
      </c>
      <c r="L607" s="10">
        <v>33.282176230933288</v>
      </c>
      <c r="M607" s="10">
        <v>197.40782376906671</v>
      </c>
      <c r="N607" s="10">
        <v>4.66</v>
      </c>
      <c r="O607" s="10">
        <v>107.18</v>
      </c>
      <c r="P607" s="10">
        <v>90.227823769066703</v>
      </c>
      <c r="Q607" s="5">
        <v>0.45706305883103082</v>
      </c>
      <c r="R607" s="5">
        <v>2.1000000000000001E-2</v>
      </c>
      <c r="S607" s="10">
        <v>4.1455642991504016</v>
      </c>
      <c r="T607" s="10">
        <v>0</v>
      </c>
      <c r="U607" s="10">
        <v>86.082259469916295</v>
      </c>
      <c r="V607" s="5">
        <v>0.4360630588310308</v>
      </c>
      <c r="W607" s="4" t="s">
        <v>491</v>
      </c>
      <c r="X607" s="4" t="s">
        <v>97</v>
      </c>
    </row>
    <row r="608" spans="1:24">
      <c r="A608" s="4" t="s">
        <v>1096</v>
      </c>
      <c r="B608" s="8">
        <v>45947</v>
      </c>
      <c r="C608" s="4" t="s">
        <v>260</v>
      </c>
      <c r="D608" s="4" t="s">
        <v>154</v>
      </c>
      <c r="E608" s="4" t="s">
        <v>36</v>
      </c>
      <c r="F608" s="4" t="s">
        <v>242</v>
      </c>
      <c r="G608" s="4" t="s">
        <v>257</v>
      </c>
      <c r="H608" s="9">
        <v>36</v>
      </c>
      <c r="I608" s="10">
        <v>15.4</v>
      </c>
      <c r="J608" s="10">
        <v>554.4</v>
      </c>
      <c r="K608" s="5">
        <v>9.6581631695887987E-2</v>
      </c>
      <c r="L608" s="10">
        <v>53.544856612200299</v>
      </c>
      <c r="M608" s="10">
        <v>500.85514338779967</v>
      </c>
      <c r="N608" s="10">
        <v>8.44</v>
      </c>
      <c r="O608" s="10">
        <v>303.83999999999997</v>
      </c>
      <c r="P608" s="10">
        <v>197.0151433877997</v>
      </c>
      <c r="Q608" s="5">
        <v>0.39335753258952916</v>
      </c>
      <c r="R608" s="5">
        <v>1.7999999999999999E-2</v>
      </c>
      <c r="S608" s="10">
        <v>9.015392580980393</v>
      </c>
      <c r="T608" s="10">
        <v>0</v>
      </c>
      <c r="U608" s="10">
        <v>187.99975080681929</v>
      </c>
      <c r="V608" s="5">
        <v>0.37535753258952914</v>
      </c>
      <c r="W608" s="4" t="s">
        <v>491</v>
      </c>
      <c r="X608" s="4" t="s">
        <v>97</v>
      </c>
    </row>
    <row r="609" spans="1:24">
      <c r="A609" s="4" t="s">
        <v>1097</v>
      </c>
      <c r="B609" s="8">
        <v>46178</v>
      </c>
      <c r="C609" s="4" t="s">
        <v>311</v>
      </c>
      <c r="D609" s="4" t="s">
        <v>214</v>
      </c>
      <c r="E609" s="4" t="s">
        <v>41</v>
      </c>
      <c r="F609" s="4" t="s">
        <v>242</v>
      </c>
      <c r="G609" s="4" t="s">
        <v>111</v>
      </c>
      <c r="H609" s="9">
        <v>28</v>
      </c>
      <c r="I609" s="10">
        <v>6.01</v>
      </c>
      <c r="J609" s="10">
        <v>168.28</v>
      </c>
      <c r="K609" s="5">
        <v>0.1538047128197505</v>
      </c>
      <c r="L609" s="10">
        <v>25.882257073307613</v>
      </c>
      <c r="M609" s="10">
        <v>142.39774292669239</v>
      </c>
      <c r="N609" s="10">
        <v>3.06</v>
      </c>
      <c r="O609" s="10">
        <v>85.68</v>
      </c>
      <c r="P609" s="10">
        <v>56.717742926692381</v>
      </c>
      <c r="Q609" s="5">
        <v>0.39830506973619079</v>
      </c>
      <c r="R609" s="5">
        <v>2.5999999999999999E-2</v>
      </c>
      <c r="S609" s="10">
        <v>3.7023413160940017</v>
      </c>
      <c r="T609" s="10">
        <v>0</v>
      </c>
      <c r="U609" s="10">
        <v>53.015401610598381</v>
      </c>
      <c r="V609" s="5">
        <v>0.37230506973619082</v>
      </c>
      <c r="W609" s="4" t="s">
        <v>491</v>
      </c>
      <c r="X609" s="4" t="s">
        <v>97</v>
      </c>
    </row>
    <row r="610" spans="1:24">
      <c r="A610" s="4" t="s">
        <v>1098</v>
      </c>
      <c r="B610" s="8">
        <v>46180</v>
      </c>
      <c r="C610" s="4" t="s">
        <v>243</v>
      </c>
      <c r="D610" s="4" t="s">
        <v>106</v>
      </c>
      <c r="E610" s="4" t="s">
        <v>36</v>
      </c>
      <c r="F610" s="4" t="s">
        <v>234</v>
      </c>
      <c r="G610" s="4" t="s">
        <v>111</v>
      </c>
      <c r="H610" s="9">
        <v>46</v>
      </c>
      <c r="I610" s="10">
        <v>10.98</v>
      </c>
      <c r="J610" s="10">
        <v>505.08000000000004</v>
      </c>
      <c r="K610" s="5">
        <v>0.14486398517704072</v>
      </c>
      <c r="L610" s="10">
        <v>73.167901633219728</v>
      </c>
      <c r="M610" s="10">
        <v>431.9120983667803</v>
      </c>
      <c r="N610" s="10">
        <v>5.73</v>
      </c>
      <c r="O610" s="10">
        <v>263.58000000000004</v>
      </c>
      <c r="P610" s="10">
        <v>168.33209836678026</v>
      </c>
      <c r="Q610" s="5">
        <v>0.38973693722242631</v>
      </c>
      <c r="R610" s="5">
        <v>1.7999999999999999E-2</v>
      </c>
      <c r="S610" s="10">
        <v>7.774417770602045</v>
      </c>
      <c r="T610" s="10">
        <v>0</v>
      </c>
      <c r="U610" s="10">
        <v>160.55768059617822</v>
      </c>
      <c r="V610" s="5">
        <v>0.37173693722242629</v>
      </c>
      <c r="W610" s="4" t="s">
        <v>491</v>
      </c>
      <c r="X610" s="4" t="s">
        <v>97</v>
      </c>
    </row>
    <row r="611" spans="1:24">
      <c r="A611" s="4" t="s">
        <v>1099</v>
      </c>
      <c r="B611" s="8">
        <v>45680</v>
      </c>
      <c r="C611" s="4" t="s">
        <v>333</v>
      </c>
      <c r="D611" s="4" t="s">
        <v>201</v>
      </c>
      <c r="E611" s="4" t="s">
        <v>43</v>
      </c>
      <c r="F611" s="4" t="s">
        <v>273</v>
      </c>
      <c r="G611" s="4" t="s">
        <v>235</v>
      </c>
      <c r="H611" s="9">
        <v>104</v>
      </c>
      <c r="I611" s="10">
        <v>9.5</v>
      </c>
      <c r="J611" s="10">
        <v>988</v>
      </c>
      <c r="K611" s="5">
        <v>6.0541187272939709E-2</v>
      </c>
      <c r="L611" s="10">
        <v>59.814693025664432</v>
      </c>
      <c r="M611" s="10">
        <v>928.18530697433562</v>
      </c>
      <c r="N611" s="10">
        <v>5.55</v>
      </c>
      <c r="O611" s="10">
        <v>577.19999999999993</v>
      </c>
      <c r="P611" s="10">
        <v>350.98530697433569</v>
      </c>
      <c r="Q611" s="5">
        <v>0.37814141673763907</v>
      </c>
      <c r="R611" s="5">
        <v>4.4999999999999998E-2</v>
      </c>
      <c r="S611" s="10">
        <v>41.768338813845098</v>
      </c>
      <c r="T611" s="10">
        <v>0</v>
      </c>
      <c r="U611" s="10">
        <v>309.21696816049058</v>
      </c>
      <c r="V611" s="5">
        <v>0.33314141673763908</v>
      </c>
      <c r="W611" s="4" t="s">
        <v>491</v>
      </c>
      <c r="X611" s="4" t="s">
        <v>97</v>
      </c>
    </row>
    <row r="612" spans="1:24">
      <c r="A612" s="4" t="s">
        <v>1100</v>
      </c>
      <c r="B612" s="8">
        <v>46195</v>
      </c>
      <c r="C612" s="4" t="s">
        <v>232</v>
      </c>
      <c r="D612" s="4" t="s">
        <v>179</v>
      </c>
      <c r="E612" s="4" t="s">
        <v>36</v>
      </c>
      <c r="F612" s="4" t="s">
        <v>234</v>
      </c>
      <c r="G612" s="4" t="s">
        <v>235</v>
      </c>
      <c r="H612" s="9">
        <v>71</v>
      </c>
      <c r="I612" s="10">
        <v>17.95</v>
      </c>
      <c r="J612" s="10">
        <v>1274.45</v>
      </c>
      <c r="K612" s="5">
        <v>0.19673825969272782</v>
      </c>
      <c r="L612" s="10">
        <v>250.73307506539697</v>
      </c>
      <c r="M612" s="10">
        <v>1023.7169249346031</v>
      </c>
      <c r="N612" s="10">
        <v>8.93</v>
      </c>
      <c r="O612" s="10">
        <v>634.03</v>
      </c>
      <c r="P612" s="10">
        <v>389.6869249346031</v>
      </c>
      <c r="Q612" s="5">
        <v>0.38065886715655994</v>
      </c>
      <c r="R612" s="5">
        <v>1.7999999999999999E-2</v>
      </c>
      <c r="S612" s="10">
        <v>18.426904648822855</v>
      </c>
      <c r="T612" s="10">
        <v>15.54</v>
      </c>
      <c r="U612" s="10">
        <v>355.72002028578021</v>
      </c>
      <c r="V612" s="5">
        <v>0.34747888954605716</v>
      </c>
      <c r="W612" s="4" t="s">
        <v>493</v>
      </c>
      <c r="X612" s="4" t="s">
        <v>97</v>
      </c>
    </row>
    <row r="613" spans="1:24">
      <c r="A613" s="4" t="s">
        <v>1101</v>
      </c>
      <c r="B613" s="8">
        <v>45815</v>
      </c>
      <c r="C613" s="4" t="s">
        <v>359</v>
      </c>
      <c r="D613" s="4" t="s">
        <v>201</v>
      </c>
      <c r="E613" s="4" t="s">
        <v>43</v>
      </c>
      <c r="F613" s="4" t="s">
        <v>276</v>
      </c>
      <c r="G613" s="4" t="s">
        <v>257</v>
      </c>
      <c r="H613" s="9">
        <v>12</v>
      </c>
      <c r="I613" s="10">
        <v>9.5</v>
      </c>
      <c r="J613" s="10">
        <v>114</v>
      </c>
      <c r="K613" s="5">
        <v>5.37465569799285E-2</v>
      </c>
      <c r="L613" s="10">
        <v>6.127107495711849</v>
      </c>
      <c r="M613" s="10">
        <v>107.87289250428815</v>
      </c>
      <c r="N613" s="10">
        <v>5.63</v>
      </c>
      <c r="O613" s="10">
        <v>67.56</v>
      </c>
      <c r="P613" s="10">
        <v>40.312892504288143</v>
      </c>
      <c r="Q613" s="5">
        <v>0.37370734730864508</v>
      </c>
      <c r="R613" s="5">
        <v>4.4999999999999998E-2</v>
      </c>
      <c r="S613" s="10">
        <v>4.8542801626929668</v>
      </c>
      <c r="T613" s="10">
        <v>1.84</v>
      </c>
      <c r="U613" s="10">
        <v>33.618612341595174</v>
      </c>
      <c r="V613" s="5">
        <v>0.31165023539401959</v>
      </c>
      <c r="W613" s="4" t="s">
        <v>493</v>
      </c>
      <c r="X613" s="4" t="s">
        <v>97</v>
      </c>
    </row>
    <row r="614" spans="1:24">
      <c r="A614" s="4" t="s">
        <v>1102</v>
      </c>
      <c r="B614" s="8">
        <v>46106</v>
      </c>
      <c r="C614" s="4" t="s">
        <v>237</v>
      </c>
      <c r="D614" s="4" t="s">
        <v>160</v>
      </c>
      <c r="E614" s="4" t="s">
        <v>36</v>
      </c>
      <c r="F614" s="4" t="s">
        <v>239</v>
      </c>
      <c r="G614" s="4" t="s">
        <v>235</v>
      </c>
      <c r="H614" s="9">
        <v>4</v>
      </c>
      <c r="I614" s="10">
        <v>4.68</v>
      </c>
      <c r="J614" s="10">
        <v>18.72</v>
      </c>
      <c r="K614" s="5">
        <v>0.16690285886959833</v>
      </c>
      <c r="L614" s="10">
        <v>3.1244215180388806</v>
      </c>
      <c r="M614" s="10">
        <v>15.595578481961118</v>
      </c>
      <c r="N614" s="10">
        <v>2.27</v>
      </c>
      <c r="O614" s="10">
        <v>9.08</v>
      </c>
      <c r="P614" s="10">
        <v>6.5155784819611178</v>
      </c>
      <c r="Q614" s="5">
        <v>0.41778370000814452</v>
      </c>
      <c r="R614" s="5">
        <v>1.7999999999999999E-2</v>
      </c>
      <c r="S614" s="10">
        <v>0.28072041267530012</v>
      </c>
      <c r="T614" s="10">
        <v>0</v>
      </c>
      <c r="U614" s="10">
        <v>6.234858069285818</v>
      </c>
      <c r="V614" s="5">
        <v>0.39978370000814456</v>
      </c>
      <c r="W614" s="4" t="s">
        <v>491</v>
      </c>
      <c r="X614" s="4" t="s">
        <v>97</v>
      </c>
    </row>
    <row r="615" spans="1:24">
      <c r="A615" s="4" t="s">
        <v>1103</v>
      </c>
      <c r="B615" s="8">
        <v>46203</v>
      </c>
      <c r="C615" s="4" t="s">
        <v>311</v>
      </c>
      <c r="D615" s="4" t="s">
        <v>212</v>
      </c>
      <c r="E615" s="4" t="s">
        <v>41</v>
      </c>
      <c r="F615" s="4" t="s">
        <v>242</v>
      </c>
      <c r="G615" s="4" t="s">
        <v>111</v>
      </c>
      <c r="H615" s="9">
        <v>46</v>
      </c>
      <c r="I615" s="10">
        <v>6.86</v>
      </c>
      <c r="J615" s="10">
        <v>315.56</v>
      </c>
      <c r="K615" s="5">
        <v>0.14534564108253695</v>
      </c>
      <c r="L615" s="10">
        <v>45.865270500005359</v>
      </c>
      <c r="M615" s="10">
        <v>269.69472949999465</v>
      </c>
      <c r="N615" s="10">
        <v>3.61</v>
      </c>
      <c r="O615" s="10">
        <v>166.06</v>
      </c>
      <c r="P615" s="10">
        <v>103.63472949999465</v>
      </c>
      <c r="Q615" s="5">
        <v>0.38426679561788285</v>
      </c>
      <c r="R615" s="5">
        <v>2.5999999999999999E-2</v>
      </c>
      <c r="S615" s="10">
        <v>7.0120629669998609</v>
      </c>
      <c r="T615" s="10">
        <v>3.94</v>
      </c>
      <c r="U615" s="10">
        <v>92.682666532994787</v>
      </c>
      <c r="V615" s="5">
        <v>0.34365768550548048</v>
      </c>
      <c r="W615" s="4" t="s">
        <v>493</v>
      </c>
      <c r="X615" s="4" t="s">
        <v>97</v>
      </c>
    </row>
    <row r="616" spans="1:24">
      <c r="A616" s="4" t="s">
        <v>1104</v>
      </c>
      <c r="B616" s="8">
        <v>46139</v>
      </c>
      <c r="C616" s="4" t="s">
        <v>405</v>
      </c>
      <c r="D616" s="4" t="s">
        <v>181</v>
      </c>
      <c r="E616" s="4" t="s">
        <v>47</v>
      </c>
      <c r="F616" s="4" t="s">
        <v>273</v>
      </c>
      <c r="G616" s="4" t="s">
        <v>111</v>
      </c>
      <c r="H616" s="9">
        <v>97</v>
      </c>
      <c r="I616" s="10">
        <v>5.83</v>
      </c>
      <c r="J616" s="10">
        <v>565.51</v>
      </c>
      <c r="K616" s="5">
        <v>0.12084064351832922</v>
      </c>
      <c r="L616" s="10">
        <v>68.336592316050357</v>
      </c>
      <c r="M616" s="10">
        <v>497.17340768394962</v>
      </c>
      <c r="N616" s="10">
        <v>2.8</v>
      </c>
      <c r="O616" s="10">
        <v>271.59999999999997</v>
      </c>
      <c r="P616" s="10">
        <v>225.57340768394965</v>
      </c>
      <c r="Q616" s="5">
        <v>0.45371173155613631</v>
      </c>
      <c r="R616" s="5">
        <v>2.3E-2</v>
      </c>
      <c r="S616" s="10">
        <v>11.434988376730841</v>
      </c>
      <c r="T616" s="10">
        <v>0</v>
      </c>
      <c r="U616" s="10">
        <v>214.13841930721881</v>
      </c>
      <c r="V616" s="5">
        <v>0.43071173155613629</v>
      </c>
      <c r="W616" s="4" t="s">
        <v>491</v>
      </c>
      <c r="X616" s="4" t="s">
        <v>97</v>
      </c>
    </row>
    <row r="617" spans="1:24">
      <c r="A617" s="4" t="s">
        <v>1105</v>
      </c>
      <c r="B617" s="8">
        <v>46133</v>
      </c>
      <c r="C617" s="4" t="s">
        <v>311</v>
      </c>
      <c r="D617" s="4" t="s">
        <v>116</v>
      </c>
      <c r="E617" s="4" t="s">
        <v>41</v>
      </c>
      <c r="F617" s="4" t="s">
        <v>242</v>
      </c>
      <c r="G617" s="4" t="s">
        <v>111</v>
      </c>
      <c r="H617" s="9">
        <v>51</v>
      </c>
      <c r="I617" s="10">
        <v>5.35</v>
      </c>
      <c r="J617" s="10">
        <v>272.84999999999997</v>
      </c>
      <c r="K617" s="5">
        <v>0.1653366409073368</v>
      </c>
      <c r="L617" s="10">
        <v>45.112102471566843</v>
      </c>
      <c r="M617" s="10">
        <v>227.73789752843311</v>
      </c>
      <c r="N617" s="10">
        <v>2.91</v>
      </c>
      <c r="O617" s="10">
        <v>148.41</v>
      </c>
      <c r="P617" s="10">
        <v>79.327897528433112</v>
      </c>
      <c r="Q617" s="5">
        <v>0.34832980540065367</v>
      </c>
      <c r="R617" s="5">
        <v>2.5999999999999999E-2</v>
      </c>
      <c r="S617" s="10">
        <v>5.9211853357392608</v>
      </c>
      <c r="T617" s="10">
        <v>0</v>
      </c>
      <c r="U617" s="10">
        <v>73.406712192693846</v>
      </c>
      <c r="V617" s="5">
        <v>0.32232980540065365</v>
      </c>
      <c r="W617" s="4" t="s">
        <v>491</v>
      </c>
      <c r="X617" s="4" t="s">
        <v>97</v>
      </c>
    </row>
    <row r="618" spans="1:24">
      <c r="A618" s="4" t="s">
        <v>1106</v>
      </c>
      <c r="B618" s="8">
        <v>45830</v>
      </c>
      <c r="C618" s="4" t="s">
        <v>375</v>
      </c>
      <c r="D618" s="4" t="s">
        <v>204</v>
      </c>
      <c r="E618" s="4" t="s">
        <v>45</v>
      </c>
      <c r="F618" s="4" t="s">
        <v>239</v>
      </c>
      <c r="G618" s="4" t="s">
        <v>111</v>
      </c>
      <c r="H618" s="9">
        <v>29</v>
      </c>
      <c r="I618" s="10">
        <v>14.84</v>
      </c>
      <c r="J618" s="10">
        <v>430.36</v>
      </c>
      <c r="K618" s="5">
        <v>0.16535532169369116</v>
      </c>
      <c r="L618" s="10">
        <v>71.162316244096928</v>
      </c>
      <c r="M618" s="10">
        <v>359.19768375590309</v>
      </c>
      <c r="N618" s="10">
        <v>9.16</v>
      </c>
      <c r="O618" s="10">
        <v>265.64</v>
      </c>
      <c r="P618" s="10">
        <v>93.557683755903099</v>
      </c>
      <c r="Q618" s="5">
        <v>0.26046293722618014</v>
      </c>
      <c r="R618" s="5">
        <v>1.4999999999999999E-2</v>
      </c>
      <c r="S618" s="10">
        <v>5.3879652563385463</v>
      </c>
      <c r="T618" s="10">
        <v>0</v>
      </c>
      <c r="U618" s="10">
        <v>88.169718499564553</v>
      </c>
      <c r="V618" s="5">
        <v>0.24546293722618015</v>
      </c>
      <c r="W618" s="4" t="s">
        <v>491</v>
      </c>
      <c r="X618" s="4" t="s">
        <v>97</v>
      </c>
    </row>
    <row r="619" spans="1:24">
      <c r="A619" s="4" t="s">
        <v>1107</v>
      </c>
      <c r="B619" s="8">
        <v>45774</v>
      </c>
      <c r="C619" s="4" t="s">
        <v>393</v>
      </c>
      <c r="D619" s="4" t="s">
        <v>208</v>
      </c>
      <c r="E619" s="4" t="s">
        <v>47</v>
      </c>
      <c r="F619" s="4" t="s">
        <v>273</v>
      </c>
      <c r="G619" s="4" t="s">
        <v>235</v>
      </c>
      <c r="H619" s="9">
        <v>35</v>
      </c>
      <c r="I619" s="10">
        <v>7.33</v>
      </c>
      <c r="J619" s="10">
        <v>256.55</v>
      </c>
      <c r="K619" s="5">
        <v>0.10629602255392137</v>
      </c>
      <c r="L619" s="10">
        <v>27.270244586208531</v>
      </c>
      <c r="M619" s="10">
        <v>229.27975541379149</v>
      </c>
      <c r="N619" s="10">
        <v>4.2300000000000004</v>
      </c>
      <c r="O619" s="10">
        <v>148.05000000000001</v>
      </c>
      <c r="P619" s="10">
        <v>81.22975541379148</v>
      </c>
      <c r="Q619" s="5">
        <v>0.35428228396001421</v>
      </c>
      <c r="R619" s="5">
        <v>2.3E-2</v>
      </c>
      <c r="S619" s="10">
        <v>5.2734343745172039</v>
      </c>
      <c r="T619" s="10">
        <v>0</v>
      </c>
      <c r="U619" s="10">
        <v>75.956321039274272</v>
      </c>
      <c r="V619" s="5">
        <v>0.33128228396001419</v>
      </c>
      <c r="W619" s="4" t="s">
        <v>491</v>
      </c>
      <c r="X619" s="4" t="s">
        <v>97</v>
      </c>
    </row>
    <row r="620" spans="1:24">
      <c r="A620" s="4" t="s">
        <v>1108</v>
      </c>
      <c r="B620" s="8">
        <v>46152</v>
      </c>
      <c r="C620" s="4" t="s">
        <v>301</v>
      </c>
      <c r="D620" s="4" t="s">
        <v>158</v>
      </c>
      <c r="E620" s="4" t="s">
        <v>41</v>
      </c>
      <c r="F620" s="4" t="s">
        <v>234</v>
      </c>
      <c r="G620" s="4" t="s">
        <v>235</v>
      </c>
      <c r="H620" s="9">
        <v>99</v>
      </c>
      <c r="I620" s="10">
        <v>7.89</v>
      </c>
      <c r="J620" s="10">
        <v>781.11</v>
      </c>
      <c r="K620" s="5">
        <v>0.14363168064661824</v>
      </c>
      <c r="L620" s="10">
        <v>112.19214206987998</v>
      </c>
      <c r="M620" s="10">
        <v>668.91785793012002</v>
      </c>
      <c r="N620" s="10">
        <v>4.3</v>
      </c>
      <c r="O620" s="10">
        <v>425.7</v>
      </c>
      <c r="P620" s="10">
        <v>243.21785793012003</v>
      </c>
      <c r="Q620" s="5">
        <v>0.36359899058865958</v>
      </c>
      <c r="R620" s="5">
        <v>2.5999999999999999E-2</v>
      </c>
      <c r="S620" s="10">
        <v>17.39186430618312</v>
      </c>
      <c r="T620" s="10">
        <v>0</v>
      </c>
      <c r="U620" s="10">
        <v>225.82599362393691</v>
      </c>
      <c r="V620" s="5">
        <v>0.33759899058865955</v>
      </c>
      <c r="W620" s="4" t="s">
        <v>491</v>
      </c>
      <c r="X620" s="4" t="s">
        <v>97</v>
      </c>
    </row>
    <row r="621" spans="1:24">
      <c r="A621" s="4" t="s">
        <v>1109</v>
      </c>
      <c r="B621" s="8">
        <v>46171</v>
      </c>
      <c r="C621" s="4" t="s">
        <v>397</v>
      </c>
      <c r="D621" s="4" t="s">
        <v>193</v>
      </c>
      <c r="E621" s="4" t="s">
        <v>47</v>
      </c>
      <c r="F621" s="4" t="s">
        <v>270</v>
      </c>
      <c r="G621" s="4" t="s">
        <v>111</v>
      </c>
      <c r="H621" s="9">
        <v>1</v>
      </c>
      <c r="I621" s="10">
        <v>9.11</v>
      </c>
      <c r="J621" s="10">
        <v>9.11</v>
      </c>
      <c r="K621" s="5">
        <v>8.516610533076685E-2</v>
      </c>
      <c r="L621" s="10">
        <v>0.77586321956328597</v>
      </c>
      <c r="M621" s="10">
        <v>8.3341367804367135</v>
      </c>
      <c r="N621" s="10">
        <v>4.3</v>
      </c>
      <c r="O621" s="10">
        <v>4.3</v>
      </c>
      <c r="P621" s="10">
        <v>4.0341367804367136</v>
      </c>
      <c r="Q621" s="5">
        <v>0.48404974464857808</v>
      </c>
      <c r="R621" s="5">
        <v>2.3E-2</v>
      </c>
      <c r="S621" s="10">
        <v>0.19168514595004441</v>
      </c>
      <c r="T621" s="10">
        <v>0</v>
      </c>
      <c r="U621" s="10">
        <v>3.842451634486669</v>
      </c>
      <c r="V621" s="5">
        <v>0.46104974464857806</v>
      </c>
      <c r="W621" s="4" t="s">
        <v>491</v>
      </c>
      <c r="X621" s="4" t="s">
        <v>97</v>
      </c>
    </row>
    <row r="622" spans="1:24">
      <c r="A622" s="4" t="s">
        <v>1110</v>
      </c>
      <c r="B622" s="8">
        <v>46144</v>
      </c>
      <c r="C622" s="4" t="s">
        <v>419</v>
      </c>
      <c r="D622" s="4" t="s">
        <v>156</v>
      </c>
      <c r="E622" s="4" t="s">
        <v>47</v>
      </c>
      <c r="F622" s="4" t="s">
        <v>276</v>
      </c>
      <c r="G622" s="4" t="s">
        <v>257</v>
      </c>
      <c r="H622" s="9">
        <v>46</v>
      </c>
      <c r="I622" s="10">
        <v>5.17</v>
      </c>
      <c r="J622" s="10">
        <v>237.82</v>
      </c>
      <c r="K622" s="5">
        <v>7.4199433445987811E-2</v>
      </c>
      <c r="L622" s="10">
        <v>17.646109262124821</v>
      </c>
      <c r="M622" s="10">
        <v>220.17389073787518</v>
      </c>
      <c r="N622" s="10">
        <v>2.81</v>
      </c>
      <c r="O622" s="10">
        <v>129.26</v>
      </c>
      <c r="P622" s="10">
        <v>90.913890737875192</v>
      </c>
      <c r="Q622" s="5">
        <v>0.41291858191356307</v>
      </c>
      <c r="R622" s="5">
        <v>2.3E-2</v>
      </c>
      <c r="S622" s="10">
        <v>5.0639994869711291</v>
      </c>
      <c r="T622" s="10">
        <v>0</v>
      </c>
      <c r="U622" s="10">
        <v>85.849891250904065</v>
      </c>
      <c r="V622" s="5">
        <v>0.38991858191356304</v>
      </c>
      <c r="W622" s="4" t="s">
        <v>491</v>
      </c>
      <c r="X622" s="4" t="s">
        <v>97</v>
      </c>
    </row>
    <row r="623" spans="1:24">
      <c r="A623" s="4" t="s">
        <v>1111</v>
      </c>
      <c r="B623" s="8">
        <v>45857</v>
      </c>
      <c r="C623" s="4" t="s">
        <v>240</v>
      </c>
      <c r="D623" s="4" t="s">
        <v>212</v>
      </c>
      <c r="E623" s="4" t="s">
        <v>36</v>
      </c>
      <c r="F623" s="4" t="s">
        <v>242</v>
      </c>
      <c r="G623" s="4" t="s">
        <v>235</v>
      </c>
      <c r="H623" s="9">
        <v>46</v>
      </c>
      <c r="I623" s="10">
        <v>6.63</v>
      </c>
      <c r="J623" s="10">
        <v>304.98</v>
      </c>
      <c r="K623" s="5">
        <v>0.13993202363231269</v>
      </c>
      <c r="L623" s="10">
        <v>42.676468567382727</v>
      </c>
      <c r="M623" s="10">
        <v>262.30353143261732</v>
      </c>
      <c r="N623" s="10">
        <v>3.41</v>
      </c>
      <c r="O623" s="10">
        <v>156.86000000000001</v>
      </c>
      <c r="P623" s="10">
        <v>105.44353143261731</v>
      </c>
      <c r="Q623" s="5">
        <v>0.40199051403051544</v>
      </c>
      <c r="R623" s="5">
        <v>1.7999999999999999E-2</v>
      </c>
      <c r="S623" s="10">
        <v>4.7214635657871113</v>
      </c>
      <c r="T623" s="10">
        <v>0</v>
      </c>
      <c r="U623" s="10">
        <v>100.7220678668302</v>
      </c>
      <c r="V623" s="5">
        <v>0.38399051403051548</v>
      </c>
      <c r="W623" s="4" t="s">
        <v>491</v>
      </c>
      <c r="X623" s="4" t="s">
        <v>97</v>
      </c>
    </row>
    <row r="624" spans="1:24">
      <c r="A624" s="4" t="s">
        <v>1112</v>
      </c>
      <c r="B624" s="8">
        <v>46005</v>
      </c>
      <c r="C624" s="4" t="s">
        <v>315</v>
      </c>
      <c r="D624" s="4" t="s">
        <v>201</v>
      </c>
      <c r="E624" s="4" t="s">
        <v>41</v>
      </c>
      <c r="F624" s="4" t="s">
        <v>239</v>
      </c>
      <c r="G624" s="4" t="s">
        <v>111</v>
      </c>
      <c r="H624" s="9">
        <v>70</v>
      </c>
      <c r="I624" s="10">
        <v>9.3800000000000008</v>
      </c>
      <c r="J624" s="10">
        <v>656.6</v>
      </c>
      <c r="K624" s="5">
        <v>0.16102272716815652</v>
      </c>
      <c r="L624" s="10">
        <v>105.72752265861158</v>
      </c>
      <c r="M624" s="10">
        <v>550.8724773413885</v>
      </c>
      <c r="N624" s="10">
        <v>5.57</v>
      </c>
      <c r="O624" s="10">
        <v>389.90000000000003</v>
      </c>
      <c r="P624" s="10">
        <v>160.97247734138847</v>
      </c>
      <c r="Q624" s="5">
        <v>0.29221368640210732</v>
      </c>
      <c r="R624" s="5">
        <v>2.5999999999999999E-2</v>
      </c>
      <c r="S624" s="10">
        <v>14.3226844108761</v>
      </c>
      <c r="T624" s="10">
        <v>0</v>
      </c>
      <c r="U624" s="10">
        <v>146.64979293051238</v>
      </c>
      <c r="V624" s="5">
        <v>0.26621368640210735</v>
      </c>
      <c r="W624" s="4" t="s">
        <v>491</v>
      </c>
      <c r="X624" s="4" t="s">
        <v>97</v>
      </c>
    </row>
    <row r="625" spans="1:24">
      <c r="A625" s="4" t="s">
        <v>1113</v>
      </c>
      <c r="B625" s="8">
        <v>46074</v>
      </c>
      <c r="C625" s="4" t="s">
        <v>253</v>
      </c>
      <c r="D625" s="4" t="s">
        <v>144</v>
      </c>
      <c r="E625" s="4" t="s">
        <v>36</v>
      </c>
      <c r="F625" s="4" t="s">
        <v>242</v>
      </c>
      <c r="G625" s="4" t="s">
        <v>111</v>
      </c>
      <c r="H625" s="9">
        <v>8</v>
      </c>
      <c r="I625" s="10">
        <v>14.98</v>
      </c>
      <c r="J625" s="10">
        <v>119.84</v>
      </c>
      <c r="K625" s="5">
        <v>0.14847585239102465</v>
      </c>
      <c r="L625" s="10">
        <v>17.793346150540394</v>
      </c>
      <c r="M625" s="10">
        <v>102.0466538494596</v>
      </c>
      <c r="N625" s="10">
        <v>8.31</v>
      </c>
      <c r="O625" s="10">
        <v>66.48</v>
      </c>
      <c r="P625" s="10">
        <v>35.566653849459598</v>
      </c>
      <c r="Q625" s="5">
        <v>0.34853326892940495</v>
      </c>
      <c r="R625" s="5">
        <v>1.7999999999999999E-2</v>
      </c>
      <c r="S625" s="10">
        <v>1.8368397692902727</v>
      </c>
      <c r="T625" s="10">
        <v>0</v>
      </c>
      <c r="U625" s="10">
        <v>33.729814080169326</v>
      </c>
      <c r="V625" s="5">
        <v>0.33053326892940493</v>
      </c>
      <c r="W625" s="4" t="s">
        <v>491</v>
      </c>
      <c r="X625" s="4" t="s">
        <v>97</v>
      </c>
    </row>
    <row r="626" spans="1:24">
      <c r="A626" s="4" t="s">
        <v>1114</v>
      </c>
      <c r="B626" s="8">
        <v>46022</v>
      </c>
      <c r="C626" s="4" t="s">
        <v>361</v>
      </c>
      <c r="D626" s="4" t="s">
        <v>191</v>
      </c>
      <c r="E626" s="4" t="s">
        <v>45</v>
      </c>
      <c r="F626" s="4" t="s">
        <v>234</v>
      </c>
      <c r="G626" s="4" t="s">
        <v>235</v>
      </c>
      <c r="H626" s="9">
        <v>58</v>
      </c>
      <c r="I626" s="10">
        <v>10.82</v>
      </c>
      <c r="J626" s="10">
        <v>627.56000000000006</v>
      </c>
      <c r="K626" s="5">
        <v>0.19156078334353138</v>
      </c>
      <c r="L626" s="10">
        <v>120.21588519506656</v>
      </c>
      <c r="M626" s="10">
        <v>507.3441148049335</v>
      </c>
      <c r="N626" s="10">
        <v>4.49</v>
      </c>
      <c r="O626" s="10">
        <v>260.42</v>
      </c>
      <c r="P626" s="10">
        <v>246.92411480493348</v>
      </c>
      <c r="Q626" s="5">
        <v>0.48669947595602298</v>
      </c>
      <c r="R626" s="5">
        <v>1.4999999999999999E-2</v>
      </c>
      <c r="S626" s="10">
        <v>7.6101617220740021</v>
      </c>
      <c r="T626" s="10">
        <v>9.74</v>
      </c>
      <c r="U626" s="10">
        <v>229.57395308285948</v>
      </c>
      <c r="V626" s="5">
        <v>0.45250146081053361</v>
      </c>
      <c r="W626" s="4" t="s">
        <v>493</v>
      </c>
      <c r="X626" s="4" t="s">
        <v>97</v>
      </c>
    </row>
    <row r="627" spans="1:24">
      <c r="A627" s="4" t="s">
        <v>1115</v>
      </c>
      <c r="B627" s="8">
        <v>46289</v>
      </c>
      <c r="C627" s="4" t="s">
        <v>341</v>
      </c>
      <c r="D627" s="4" t="s">
        <v>183</v>
      </c>
      <c r="E627" s="4" t="s">
        <v>43</v>
      </c>
      <c r="F627" s="4" t="s">
        <v>276</v>
      </c>
      <c r="G627" s="4" t="s">
        <v>111</v>
      </c>
      <c r="H627" s="9">
        <v>33</v>
      </c>
      <c r="I627" s="10">
        <v>8.8800000000000008</v>
      </c>
      <c r="J627" s="10">
        <v>293.04000000000002</v>
      </c>
      <c r="K627" s="5">
        <v>4.4015333684012288E-2</v>
      </c>
      <c r="L627" s="10">
        <v>12.898253382762961</v>
      </c>
      <c r="M627" s="10">
        <v>280.14174661723706</v>
      </c>
      <c r="N627" s="10">
        <v>4.3899999999999997</v>
      </c>
      <c r="O627" s="10">
        <v>144.86999999999998</v>
      </c>
      <c r="P627" s="10">
        <v>135.27174661723708</v>
      </c>
      <c r="Q627" s="5">
        <v>0.48286893421158472</v>
      </c>
      <c r="R627" s="5">
        <v>4.4999999999999998E-2</v>
      </c>
      <c r="S627" s="10">
        <v>12.606378597775667</v>
      </c>
      <c r="T627" s="10">
        <v>0</v>
      </c>
      <c r="U627" s="10">
        <v>122.66536801946143</v>
      </c>
      <c r="V627" s="5">
        <v>0.43786893421158479</v>
      </c>
      <c r="W627" s="4" t="s">
        <v>491</v>
      </c>
      <c r="X627" s="4" t="s">
        <v>97</v>
      </c>
    </row>
    <row r="628" spans="1:24">
      <c r="A628" s="4" t="s">
        <v>1116</v>
      </c>
      <c r="B628" s="8">
        <v>45770</v>
      </c>
      <c r="C628" s="4" t="s">
        <v>249</v>
      </c>
      <c r="D628" s="4" t="s">
        <v>168</v>
      </c>
      <c r="E628" s="4" t="s">
        <v>36</v>
      </c>
      <c r="F628" s="4" t="s">
        <v>234</v>
      </c>
      <c r="G628" s="4" t="s">
        <v>111</v>
      </c>
      <c r="H628" s="9">
        <v>10</v>
      </c>
      <c r="I628" s="10">
        <v>7.83</v>
      </c>
      <c r="J628" s="10">
        <v>78.3</v>
      </c>
      <c r="K628" s="5">
        <v>0.1563418294085665</v>
      </c>
      <c r="L628" s="10">
        <v>12.241565242690756</v>
      </c>
      <c r="M628" s="10">
        <v>66.058434757309243</v>
      </c>
      <c r="N628" s="10">
        <v>3.94</v>
      </c>
      <c r="O628" s="10">
        <v>39.4</v>
      </c>
      <c r="P628" s="10">
        <v>26.658434757309244</v>
      </c>
      <c r="Q628" s="5">
        <v>0.40355837759779101</v>
      </c>
      <c r="R628" s="5">
        <v>1.7999999999999999E-2</v>
      </c>
      <c r="S628" s="10">
        <v>1.1890518256315663</v>
      </c>
      <c r="T628" s="10">
        <v>0</v>
      </c>
      <c r="U628" s="10">
        <v>25.469382931677679</v>
      </c>
      <c r="V628" s="5">
        <v>0.38555837759779099</v>
      </c>
      <c r="W628" s="4" t="s">
        <v>491</v>
      </c>
      <c r="X628" s="4" t="s">
        <v>97</v>
      </c>
    </row>
    <row r="629" spans="1:24">
      <c r="A629" s="4" t="s">
        <v>1117</v>
      </c>
      <c r="B629" s="8">
        <v>45912</v>
      </c>
      <c r="C629" s="4" t="s">
        <v>313</v>
      </c>
      <c r="D629" s="4" t="s">
        <v>210</v>
      </c>
      <c r="E629" s="4" t="s">
        <v>41</v>
      </c>
      <c r="F629" s="4" t="s">
        <v>234</v>
      </c>
      <c r="G629" s="4" t="s">
        <v>111</v>
      </c>
      <c r="H629" s="9">
        <v>52</v>
      </c>
      <c r="I629" s="10">
        <v>4.2699999999999996</v>
      </c>
      <c r="J629" s="10">
        <v>222.03999999999996</v>
      </c>
      <c r="K629" s="5">
        <v>0.17178686867082235</v>
      </c>
      <c r="L629" s="10">
        <v>38.143556319669386</v>
      </c>
      <c r="M629" s="10">
        <v>183.89644368033058</v>
      </c>
      <c r="N629" s="10">
        <v>2.35</v>
      </c>
      <c r="O629" s="10">
        <v>122.2</v>
      </c>
      <c r="P629" s="10">
        <v>61.696443680330574</v>
      </c>
      <c r="Q629" s="5">
        <v>0.33549557808512193</v>
      </c>
      <c r="R629" s="5">
        <v>2.5999999999999999E-2</v>
      </c>
      <c r="S629" s="10">
        <v>4.7813075356885948</v>
      </c>
      <c r="T629" s="10">
        <v>0</v>
      </c>
      <c r="U629" s="10">
        <v>56.915136144641977</v>
      </c>
      <c r="V629" s="5">
        <v>0.3094955780851219</v>
      </c>
      <c r="W629" s="4" t="s">
        <v>491</v>
      </c>
      <c r="X629" s="4" t="s">
        <v>97</v>
      </c>
    </row>
    <row r="630" spans="1:24">
      <c r="A630" s="4" t="s">
        <v>1118</v>
      </c>
      <c r="B630" s="8">
        <v>46273</v>
      </c>
      <c r="C630" s="4" t="s">
        <v>407</v>
      </c>
      <c r="D630" s="4" t="s">
        <v>123</v>
      </c>
      <c r="E630" s="4" t="s">
        <v>47</v>
      </c>
      <c r="F630" s="4" t="s">
        <v>276</v>
      </c>
      <c r="G630" s="4" t="s">
        <v>111</v>
      </c>
      <c r="H630" s="9">
        <v>17</v>
      </c>
      <c r="I630" s="10">
        <v>5</v>
      </c>
      <c r="J630" s="10">
        <v>85</v>
      </c>
      <c r="K630" s="5">
        <v>9.7138304503706335E-2</v>
      </c>
      <c r="L630" s="10">
        <v>8.2567558828150389</v>
      </c>
      <c r="M630" s="10">
        <v>76.743244117184958</v>
      </c>
      <c r="N630" s="10">
        <v>2.44</v>
      </c>
      <c r="O630" s="10">
        <v>41.48</v>
      </c>
      <c r="P630" s="10">
        <v>35.263244117184961</v>
      </c>
      <c r="Q630" s="5">
        <v>0.45949639636472617</v>
      </c>
      <c r="R630" s="5">
        <v>2.3E-2</v>
      </c>
      <c r="S630" s="10">
        <v>1.765094614695254</v>
      </c>
      <c r="T630" s="10">
        <v>0</v>
      </c>
      <c r="U630" s="10">
        <v>33.49814950248971</v>
      </c>
      <c r="V630" s="5">
        <v>0.43649639636472626</v>
      </c>
      <c r="W630" s="4" t="s">
        <v>491</v>
      </c>
      <c r="X630" s="4" t="s">
        <v>97</v>
      </c>
    </row>
    <row r="631" spans="1:24">
      <c r="A631" s="4" t="s">
        <v>1119</v>
      </c>
      <c r="B631" s="8">
        <v>46156</v>
      </c>
      <c r="C631" s="4" t="s">
        <v>331</v>
      </c>
      <c r="D631" s="4" t="s">
        <v>176</v>
      </c>
      <c r="E631" s="4" t="s">
        <v>43</v>
      </c>
      <c r="F631" s="4" t="s">
        <v>270</v>
      </c>
      <c r="G631" s="4" t="s">
        <v>235</v>
      </c>
      <c r="H631" s="9">
        <v>181</v>
      </c>
      <c r="I631" s="10">
        <v>11.71</v>
      </c>
      <c r="J631" s="10">
        <v>2119.5100000000002</v>
      </c>
      <c r="K631" s="5">
        <v>5.4791850576500149E-2</v>
      </c>
      <c r="L631" s="10">
        <v>116.13187521539784</v>
      </c>
      <c r="M631" s="10">
        <v>2003.3781247846023</v>
      </c>
      <c r="N631" s="10">
        <v>5.76</v>
      </c>
      <c r="O631" s="10">
        <v>1042.56</v>
      </c>
      <c r="P631" s="10">
        <v>960.81812478460233</v>
      </c>
      <c r="Q631" s="5">
        <v>0.47959898977528609</v>
      </c>
      <c r="R631" s="5">
        <v>4.4999999999999998E-2</v>
      </c>
      <c r="S631" s="10">
        <v>90.152015615307093</v>
      </c>
      <c r="T631" s="10">
        <v>0</v>
      </c>
      <c r="U631" s="10">
        <v>870.66610916929528</v>
      </c>
      <c r="V631" s="5">
        <v>0.43459898977528616</v>
      </c>
      <c r="W631" s="4" t="s">
        <v>491</v>
      </c>
      <c r="X631" s="4" t="s">
        <v>97</v>
      </c>
    </row>
    <row r="632" spans="1:24">
      <c r="A632" s="4" t="s">
        <v>1120</v>
      </c>
      <c r="B632" s="8">
        <v>45799</v>
      </c>
      <c r="C632" s="4" t="s">
        <v>301</v>
      </c>
      <c r="D632" s="4" t="s">
        <v>195</v>
      </c>
      <c r="E632" s="4" t="s">
        <v>41</v>
      </c>
      <c r="F632" s="4" t="s">
        <v>234</v>
      </c>
      <c r="G632" s="4" t="s">
        <v>235</v>
      </c>
      <c r="H632" s="9">
        <v>22</v>
      </c>
      <c r="I632" s="10">
        <v>8.82</v>
      </c>
      <c r="J632" s="10">
        <v>194.04000000000002</v>
      </c>
      <c r="K632" s="5">
        <v>0.19530771089953408</v>
      </c>
      <c r="L632" s="10">
        <v>37.897508222945596</v>
      </c>
      <c r="M632" s="10">
        <v>156.14249177705443</v>
      </c>
      <c r="N632" s="10">
        <v>3.98</v>
      </c>
      <c r="O632" s="10">
        <v>87.56</v>
      </c>
      <c r="P632" s="10">
        <v>68.582491777054429</v>
      </c>
      <c r="Q632" s="5">
        <v>0.43923016083910615</v>
      </c>
      <c r="R632" s="5">
        <v>2.5999999999999999E-2</v>
      </c>
      <c r="S632" s="10">
        <v>4.0597047862034152</v>
      </c>
      <c r="T632" s="10">
        <v>1.57</v>
      </c>
      <c r="U632" s="10">
        <v>62.952786990851017</v>
      </c>
      <c r="V632" s="5">
        <v>0.40317524252614817</v>
      </c>
      <c r="W632" s="4" t="s">
        <v>493</v>
      </c>
      <c r="X632" s="4" t="s">
        <v>97</v>
      </c>
    </row>
    <row r="633" spans="1:24">
      <c r="A633" s="4" t="s">
        <v>1121</v>
      </c>
      <c r="B633" s="8">
        <v>45711</v>
      </c>
      <c r="C633" s="4" t="s">
        <v>251</v>
      </c>
      <c r="D633" s="4" t="s">
        <v>142</v>
      </c>
      <c r="E633" s="4" t="s">
        <v>36</v>
      </c>
      <c r="F633" s="4" t="s">
        <v>239</v>
      </c>
      <c r="G633" s="4" t="s">
        <v>111</v>
      </c>
      <c r="H633" s="9">
        <v>12</v>
      </c>
      <c r="I633" s="10">
        <v>8.32</v>
      </c>
      <c r="J633" s="10">
        <v>99.84</v>
      </c>
      <c r="K633" s="5">
        <v>0.1334058716679096</v>
      </c>
      <c r="L633" s="10">
        <v>13.319242227324095</v>
      </c>
      <c r="M633" s="10">
        <v>86.520757772675907</v>
      </c>
      <c r="N633" s="10">
        <v>4.22</v>
      </c>
      <c r="O633" s="10">
        <v>50.64</v>
      </c>
      <c r="P633" s="10">
        <v>35.880757772675906</v>
      </c>
      <c r="Q633" s="5">
        <v>0.41470692925446612</v>
      </c>
      <c r="R633" s="5">
        <v>1.7999999999999999E-2</v>
      </c>
      <c r="S633" s="10">
        <v>1.5573736399081661</v>
      </c>
      <c r="T633" s="10">
        <v>0</v>
      </c>
      <c r="U633" s="10">
        <v>34.323384132767742</v>
      </c>
      <c r="V633" s="5">
        <v>0.39670692925446616</v>
      </c>
      <c r="W633" s="4" t="s">
        <v>491</v>
      </c>
      <c r="X633" s="4" t="s">
        <v>97</v>
      </c>
    </row>
    <row r="634" spans="1:24">
      <c r="A634" s="4" t="s">
        <v>1122</v>
      </c>
      <c r="B634" s="8">
        <v>45931</v>
      </c>
      <c r="C634" s="4" t="s">
        <v>232</v>
      </c>
      <c r="D634" s="4" t="s">
        <v>212</v>
      </c>
      <c r="E634" s="4" t="s">
        <v>36</v>
      </c>
      <c r="F634" s="4" t="s">
        <v>234</v>
      </c>
      <c r="G634" s="4" t="s">
        <v>235</v>
      </c>
      <c r="H634" s="9">
        <v>184</v>
      </c>
      <c r="I634" s="10">
        <v>6.64</v>
      </c>
      <c r="J634" s="10">
        <v>1221.76</v>
      </c>
      <c r="K634" s="5">
        <v>0.17686284035384295</v>
      </c>
      <c r="L634" s="10">
        <v>216.08394383071115</v>
      </c>
      <c r="M634" s="10">
        <v>1005.6760561692888</v>
      </c>
      <c r="N634" s="10">
        <v>3.42</v>
      </c>
      <c r="O634" s="10">
        <v>629.28</v>
      </c>
      <c r="P634" s="10">
        <v>376.39605616928884</v>
      </c>
      <c r="Q634" s="5">
        <v>0.37427166915260518</v>
      </c>
      <c r="R634" s="5">
        <v>1.7999999999999999E-2</v>
      </c>
      <c r="S634" s="10">
        <v>18.102169011047199</v>
      </c>
      <c r="T634" s="10">
        <v>0</v>
      </c>
      <c r="U634" s="10">
        <v>358.29388715824166</v>
      </c>
      <c r="V634" s="5">
        <v>0.35627166915260522</v>
      </c>
      <c r="W634" s="4" t="s">
        <v>491</v>
      </c>
      <c r="X634" s="4" t="s">
        <v>97</v>
      </c>
    </row>
    <row r="635" spans="1:24">
      <c r="A635" s="4" t="s">
        <v>1123</v>
      </c>
      <c r="B635" s="8">
        <v>45845</v>
      </c>
      <c r="C635" s="4" t="s">
        <v>237</v>
      </c>
      <c r="D635" s="4" t="s">
        <v>206</v>
      </c>
      <c r="E635" s="4" t="s">
        <v>36</v>
      </c>
      <c r="F635" s="4" t="s">
        <v>239</v>
      </c>
      <c r="G635" s="4" t="s">
        <v>235</v>
      </c>
      <c r="H635" s="9">
        <v>104</v>
      </c>
      <c r="I635" s="10">
        <v>4.6500000000000004</v>
      </c>
      <c r="J635" s="10">
        <v>483.6</v>
      </c>
      <c r="K635" s="5">
        <v>0.18325159271412697</v>
      </c>
      <c r="L635" s="10">
        <v>88.62047023655181</v>
      </c>
      <c r="M635" s="10">
        <v>394.97952976344823</v>
      </c>
      <c r="N635" s="10">
        <v>2.59</v>
      </c>
      <c r="O635" s="10">
        <v>269.36</v>
      </c>
      <c r="P635" s="10">
        <v>125.61952976344821</v>
      </c>
      <c r="Q635" s="5">
        <v>0.31804060792386196</v>
      </c>
      <c r="R635" s="5">
        <v>1.7999999999999999E-2</v>
      </c>
      <c r="S635" s="10">
        <v>7.1096315357420679</v>
      </c>
      <c r="T635" s="10">
        <v>0</v>
      </c>
      <c r="U635" s="10">
        <v>118.50989822770615</v>
      </c>
      <c r="V635" s="5">
        <v>0.300040607923862</v>
      </c>
      <c r="W635" s="4" t="s">
        <v>491</v>
      </c>
      <c r="X635" s="4" t="s">
        <v>97</v>
      </c>
    </row>
    <row r="636" spans="1:24">
      <c r="A636" s="4" t="s">
        <v>1124</v>
      </c>
      <c r="B636" s="8">
        <v>45822</v>
      </c>
      <c r="C636" s="4" t="s">
        <v>349</v>
      </c>
      <c r="D636" s="4" t="s">
        <v>130</v>
      </c>
      <c r="E636" s="4" t="s">
        <v>43</v>
      </c>
      <c r="F636" s="4" t="s">
        <v>270</v>
      </c>
      <c r="G636" s="4" t="s">
        <v>257</v>
      </c>
      <c r="H636" s="9">
        <v>4</v>
      </c>
      <c r="I636" s="10">
        <v>6.45</v>
      </c>
      <c r="J636" s="10">
        <v>25.8</v>
      </c>
      <c r="K636" s="5">
        <v>6.5997293153911715E-2</v>
      </c>
      <c r="L636" s="10">
        <v>1.7027301633709222</v>
      </c>
      <c r="M636" s="10">
        <v>24.097269836629078</v>
      </c>
      <c r="N636" s="10">
        <v>2.98</v>
      </c>
      <c r="O636" s="10">
        <v>11.92</v>
      </c>
      <c r="P636" s="10">
        <v>12.177269836629078</v>
      </c>
      <c r="Q636" s="5">
        <v>0.50533815320933195</v>
      </c>
      <c r="R636" s="5">
        <v>4.4999999999999998E-2</v>
      </c>
      <c r="S636" s="10">
        <v>1.0843771426483084</v>
      </c>
      <c r="T636" s="10">
        <v>0.52</v>
      </c>
      <c r="U636" s="10">
        <v>10.572892693980769</v>
      </c>
      <c r="V636" s="5">
        <v>0.43875894512785985</v>
      </c>
      <c r="W636" s="4" t="s">
        <v>493</v>
      </c>
      <c r="X636" s="4" t="s">
        <v>97</v>
      </c>
    </row>
    <row r="637" spans="1:24">
      <c r="A637" s="4" t="s">
        <v>1125</v>
      </c>
      <c r="B637" s="8">
        <v>46227</v>
      </c>
      <c r="C637" s="4" t="s">
        <v>297</v>
      </c>
      <c r="D637" s="4" t="s">
        <v>160</v>
      </c>
      <c r="E637" s="4" t="s">
        <v>39</v>
      </c>
      <c r="F637" s="4" t="s">
        <v>273</v>
      </c>
      <c r="G637" s="4" t="s">
        <v>257</v>
      </c>
      <c r="H637" s="9">
        <v>13</v>
      </c>
      <c r="I637" s="10">
        <v>4.66</v>
      </c>
      <c r="J637" s="10">
        <v>60.58</v>
      </c>
      <c r="K637" s="5">
        <v>7.4351675364740147E-2</v>
      </c>
      <c r="L637" s="10">
        <v>4.5042244935959577</v>
      </c>
      <c r="M637" s="10">
        <v>56.075775506404042</v>
      </c>
      <c r="N637" s="10">
        <v>2.29</v>
      </c>
      <c r="O637" s="10">
        <v>29.77</v>
      </c>
      <c r="P637" s="10">
        <v>26.305775506404043</v>
      </c>
      <c r="Q637" s="5">
        <v>0.4691112208229708</v>
      </c>
      <c r="R637" s="5">
        <v>2.1000000000000001E-2</v>
      </c>
      <c r="S637" s="10">
        <v>1.177591285634485</v>
      </c>
      <c r="T637" s="10">
        <v>0</v>
      </c>
      <c r="U637" s="10">
        <v>25.128184220769558</v>
      </c>
      <c r="V637" s="5">
        <v>0.44811122082297078</v>
      </c>
      <c r="W637" s="4" t="s">
        <v>491</v>
      </c>
      <c r="X637" s="4" t="s">
        <v>97</v>
      </c>
    </row>
    <row r="638" spans="1:24">
      <c r="A638" s="4" t="s">
        <v>1126</v>
      </c>
      <c r="B638" s="8">
        <v>45674</v>
      </c>
      <c r="C638" s="4" t="s">
        <v>285</v>
      </c>
      <c r="D638" s="4" t="s">
        <v>123</v>
      </c>
      <c r="E638" s="4" t="s">
        <v>39</v>
      </c>
      <c r="F638" s="4" t="s">
        <v>273</v>
      </c>
      <c r="G638" s="4" t="s">
        <v>111</v>
      </c>
      <c r="H638" s="9">
        <v>94</v>
      </c>
      <c r="I638" s="10">
        <v>4.76</v>
      </c>
      <c r="J638" s="10">
        <v>447.44</v>
      </c>
      <c r="K638" s="5">
        <v>8.1074710603895941E-2</v>
      </c>
      <c r="L638" s="10">
        <v>36.276068512607203</v>
      </c>
      <c r="M638" s="10">
        <v>411.1639314873928</v>
      </c>
      <c r="N638" s="10">
        <v>2.3199999999999998</v>
      </c>
      <c r="O638" s="10">
        <v>218.07999999999998</v>
      </c>
      <c r="P638" s="10">
        <v>193.08393148739282</v>
      </c>
      <c r="Q638" s="5">
        <v>0.46960328156438302</v>
      </c>
      <c r="R638" s="5">
        <v>2.1000000000000001E-2</v>
      </c>
      <c r="S638" s="10">
        <v>8.6344425612352502</v>
      </c>
      <c r="T638" s="10">
        <v>0</v>
      </c>
      <c r="U638" s="10">
        <v>184.44948892615756</v>
      </c>
      <c r="V638" s="5">
        <v>0.44860328156438301</v>
      </c>
      <c r="W638" s="4" t="s">
        <v>491</v>
      </c>
      <c r="X638" s="4" t="s">
        <v>97</v>
      </c>
    </row>
    <row r="639" spans="1:24">
      <c r="A639" s="4" t="s">
        <v>1127</v>
      </c>
      <c r="B639" s="8">
        <v>45915</v>
      </c>
      <c r="C639" s="4" t="s">
        <v>266</v>
      </c>
      <c r="D639" s="4" t="s">
        <v>218</v>
      </c>
      <c r="E639" s="4" t="s">
        <v>36</v>
      </c>
      <c r="F639" s="4" t="s">
        <v>242</v>
      </c>
      <c r="G639" s="4" t="s">
        <v>257</v>
      </c>
      <c r="H639" s="9">
        <v>6</v>
      </c>
      <c r="I639" s="10">
        <v>7.44</v>
      </c>
      <c r="J639" s="10">
        <v>44.64</v>
      </c>
      <c r="K639" s="5">
        <v>9.2814189078104833E-2</v>
      </c>
      <c r="L639" s="10">
        <v>4.1432254004465996</v>
      </c>
      <c r="M639" s="10">
        <v>40.496774599553405</v>
      </c>
      <c r="N639" s="10">
        <v>4.03</v>
      </c>
      <c r="O639" s="10">
        <v>24.18</v>
      </c>
      <c r="P639" s="10">
        <v>16.316774599553405</v>
      </c>
      <c r="Q639" s="5">
        <v>0.40291541143460213</v>
      </c>
      <c r="R639" s="5">
        <v>1.7999999999999999E-2</v>
      </c>
      <c r="S639" s="10">
        <v>0.72894194279196123</v>
      </c>
      <c r="T639" s="10">
        <v>0</v>
      </c>
      <c r="U639" s="10">
        <v>15.587832656761444</v>
      </c>
      <c r="V639" s="5">
        <v>0.38491541143460212</v>
      </c>
      <c r="W639" s="4" t="s">
        <v>491</v>
      </c>
      <c r="X639" s="4" t="s">
        <v>97</v>
      </c>
    </row>
    <row r="640" spans="1:24">
      <c r="A640" s="4" t="s">
        <v>1128</v>
      </c>
      <c r="B640" s="8">
        <v>46032</v>
      </c>
      <c r="C640" s="4" t="s">
        <v>331</v>
      </c>
      <c r="D640" s="4" t="s">
        <v>179</v>
      </c>
      <c r="E640" s="4" t="s">
        <v>43</v>
      </c>
      <c r="F640" s="4" t="s">
        <v>270</v>
      </c>
      <c r="G640" s="4" t="s">
        <v>235</v>
      </c>
      <c r="H640" s="9">
        <v>35</v>
      </c>
      <c r="I640" s="10">
        <v>18.239999999999998</v>
      </c>
      <c r="J640" s="10">
        <v>638.4</v>
      </c>
      <c r="K640" s="5">
        <v>7.5640938259882828E-2</v>
      </c>
      <c r="L640" s="10">
        <v>48.289174985109199</v>
      </c>
      <c r="M640" s="10">
        <v>590.11082501489079</v>
      </c>
      <c r="N640" s="10">
        <v>8.85</v>
      </c>
      <c r="O640" s="10">
        <v>309.75</v>
      </c>
      <c r="P640" s="10">
        <v>280.36082501489079</v>
      </c>
      <c r="Q640" s="5">
        <v>0.47509859695899698</v>
      </c>
      <c r="R640" s="5">
        <v>4.4999999999999998E-2</v>
      </c>
      <c r="S640" s="10">
        <v>26.554987125670085</v>
      </c>
      <c r="T640" s="10">
        <v>0</v>
      </c>
      <c r="U640" s="10">
        <v>253.8058378892207</v>
      </c>
      <c r="V640" s="5">
        <v>0.43009859695899694</v>
      </c>
      <c r="W640" s="4" t="s">
        <v>491</v>
      </c>
      <c r="X640" s="4" t="s">
        <v>97</v>
      </c>
    </row>
    <row r="641" spans="1:24">
      <c r="A641" s="4" t="s">
        <v>1129</v>
      </c>
      <c r="B641" s="8">
        <v>45984</v>
      </c>
      <c r="C641" s="4" t="s">
        <v>365</v>
      </c>
      <c r="D641" s="4" t="s">
        <v>120</v>
      </c>
      <c r="E641" s="4" t="s">
        <v>45</v>
      </c>
      <c r="F641" s="4" t="s">
        <v>242</v>
      </c>
      <c r="G641" s="4" t="s">
        <v>235</v>
      </c>
      <c r="H641" s="9">
        <v>42</v>
      </c>
      <c r="I641" s="10">
        <v>8.11</v>
      </c>
      <c r="J641" s="10">
        <v>340.62</v>
      </c>
      <c r="K641" s="5">
        <v>0.18793091480156801</v>
      </c>
      <c r="L641" s="10">
        <v>64.013028199710092</v>
      </c>
      <c r="M641" s="10">
        <v>276.6069718002899</v>
      </c>
      <c r="N641" s="10">
        <v>4.0599999999999996</v>
      </c>
      <c r="O641" s="10">
        <v>170.51999999999998</v>
      </c>
      <c r="P641" s="10">
        <v>106.08697180028992</v>
      </c>
      <c r="Q641" s="5">
        <v>0.38352963813538532</v>
      </c>
      <c r="R641" s="5">
        <v>1.4999999999999999E-2</v>
      </c>
      <c r="S641" s="10">
        <v>4.1491045770043486</v>
      </c>
      <c r="T641" s="10">
        <v>0</v>
      </c>
      <c r="U641" s="10">
        <v>101.93786722328556</v>
      </c>
      <c r="V641" s="5">
        <v>0.36852963813538531</v>
      </c>
      <c r="W641" s="4" t="s">
        <v>491</v>
      </c>
      <c r="X641" s="4" t="s">
        <v>97</v>
      </c>
    </row>
    <row r="642" spans="1:24">
      <c r="A642" s="4" t="s">
        <v>1130</v>
      </c>
      <c r="B642" s="8">
        <v>45886</v>
      </c>
      <c r="C642" s="4" t="s">
        <v>387</v>
      </c>
      <c r="D642" s="4" t="s">
        <v>201</v>
      </c>
      <c r="E642" s="4" t="s">
        <v>45</v>
      </c>
      <c r="F642" s="4" t="s">
        <v>239</v>
      </c>
      <c r="G642" s="4" t="s">
        <v>257</v>
      </c>
      <c r="H642" s="9">
        <v>13</v>
      </c>
      <c r="I642" s="10">
        <v>9.4600000000000009</v>
      </c>
      <c r="J642" s="10">
        <v>122.98000000000002</v>
      </c>
      <c r="K642" s="5">
        <v>0.2220122680308029</v>
      </c>
      <c r="L642" s="10">
        <v>27.303068722428144</v>
      </c>
      <c r="M642" s="10">
        <v>95.676931277571867</v>
      </c>
      <c r="N642" s="10">
        <v>5.55</v>
      </c>
      <c r="O642" s="10">
        <v>72.149999999999991</v>
      </c>
      <c r="P642" s="10">
        <v>23.526931277571876</v>
      </c>
      <c r="Q642" s="5">
        <v>0.24589972696048359</v>
      </c>
      <c r="R642" s="5">
        <v>1.4999999999999999E-2</v>
      </c>
      <c r="S642" s="10">
        <v>1.435153969163578</v>
      </c>
      <c r="T642" s="10">
        <v>1.33</v>
      </c>
      <c r="U642" s="10">
        <v>20.761777308408298</v>
      </c>
      <c r="V642" s="5">
        <v>0.21699877944638027</v>
      </c>
      <c r="W642" s="4" t="s">
        <v>493</v>
      </c>
      <c r="X642" s="4" t="s">
        <v>97</v>
      </c>
    </row>
    <row r="643" spans="1:24">
      <c r="A643" s="4" t="s">
        <v>1131</v>
      </c>
      <c r="B643" s="8">
        <v>45939</v>
      </c>
      <c r="C643" s="4" t="s">
        <v>315</v>
      </c>
      <c r="D643" s="4" t="s">
        <v>106</v>
      </c>
      <c r="E643" s="4" t="s">
        <v>41</v>
      </c>
      <c r="F643" s="4" t="s">
        <v>239</v>
      </c>
      <c r="G643" s="4" t="s">
        <v>111</v>
      </c>
      <c r="H643" s="9">
        <v>60</v>
      </c>
      <c r="I643" s="10">
        <v>10.38</v>
      </c>
      <c r="J643" s="10">
        <v>622.80000000000007</v>
      </c>
      <c r="K643" s="5">
        <v>0.20107304885033608</v>
      </c>
      <c r="L643" s="10">
        <v>125.22829482398933</v>
      </c>
      <c r="M643" s="10">
        <v>497.57170517601071</v>
      </c>
      <c r="N643" s="10">
        <v>5.5</v>
      </c>
      <c r="O643" s="10">
        <v>330</v>
      </c>
      <c r="P643" s="10">
        <v>167.57170517601071</v>
      </c>
      <c r="Q643" s="5">
        <v>0.3367790077949348</v>
      </c>
      <c r="R643" s="5">
        <v>2.5999999999999999E-2</v>
      </c>
      <c r="S643" s="10">
        <v>12.936864334576278</v>
      </c>
      <c r="T643" s="10">
        <v>7.72</v>
      </c>
      <c r="U643" s="10">
        <v>146.91484084143443</v>
      </c>
      <c r="V643" s="5">
        <v>0.29526365609850114</v>
      </c>
      <c r="W643" s="4" t="s">
        <v>493</v>
      </c>
      <c r="X643" s="4" t="s">
        <v>97</v>
      </c>
    </row>
    <row r="644" spans="1:24">
      <c r="A644" s="4" t="s">
        <v>1132</v>
      </c>
      <c r="B644" s="8">
        <v>45918</v>
      </c>
      <c r="C644" s="4" t="s">
        <v>303</v>
      </c>
      <c r="D644" s="4" t="s">
        <v>193</v>
      </c>
      <c r="E644" s="4" t="s">
        <v>41</v>
      </c>
      <c r="F644" s="4" t="s">
        <v>239</v>
      </c>
      <c r="G644" s="4" t="s">
        <v>235</v>
      </c>
      <c r="H644" s="9">
        <v>13</v>
      </c>
      <c r="I644" s="10">
        <v>8.92</v>
      </c>
      <c r="J644" s="10">
        <v>115.96</v>
      </c>
      <c r="K644" s="5">
        <v>0.14381582402264054</v>
      </c>
      <c r="L644" s="10">
        <v>16.676882953665395</v>
      </c>
      <c r="M644" s="10">
        <v>99.283117046334596</v>
      </c>
      <c r="N644" s="10">
        <v>4.16</v>
      </c>
      <c r="O644" s="10">
        <v>54.08</v>
      </c>
      <c r="P644" s="10">
        <v>45.203117046334597</v>
      </c>
      <c r="Q644" s="5">
        <v>0.455295103448844</v>
      </c>
      <c r="R644" s="5">
        <v>2.5999999999999999E-2</v>
      </c>
      <c r="S644" s="10">
        <v>2.5813610432046992</v>
      </c>
      <c r="T644" s="10">
        <v>0</v>
      </c>
      <c r="U644" s="10">
        <v>42.621756003129896</v>
      </c>
      <c r="V644" s="5">
        <v>0.42929510344884397</v>
      </c>
      <c r="W644" s="4" t="s">
        <v>491</v>
      </c>
      <c r="X644" s="4" t="s">
        <v>97</v>
      </c>
    </row>
    <row r="645" spans="1:24">
      <c r="A645" s="4" t="s">
        <v>1133</v>
      </c>
      <c r="B645" s="8">
        <v>45777</v>
      </c>
      <c r="C645" s="4" t="s">
        <v>268</v>
      </c>
      <c r="D645" s="4" t="s">
        <v>212</v>
      </c>
      <c r="E645" s="4" t="s">
        <v>39</v>
      </c>
      <c r="F645" s="4" t="s">
        <v>270</v>
      </c>
      <c r="G645" s="4" t="s">
        <v>235</v>
      </c>
      <c r="H645" s="9">
        <v>63</v>
      </c>
      <c r="I645" s="10">
        <v>6.78</v>
      </c>
      <c r="J645" s="10">
        <v>427.14000000000004</v>
      </c>
      <c r="K645" s="5">
        <v>0.15220558244568091</v>
      </c>
      <c r="L645" s="10">
        <v>65.013092485848148</v>
      </c>
      <c r="M645" s="10">
        <v>362.12690751415187</v>
      </c>
      <c r="N645" s="10">
        <v>3.47</v>
      </c>
      <c r="O645" s="10">
        <v>218.61</v>
      </c>
      <c r="P645" s="10">
        <v>143.51690751415185</v>
      </c>
      <c r="Q645" s="5">
        <v>0.39631660762061222</v>
      </c>
      <c r="R645" s="5">
        <v>2.1000000000000001E-2</v>
      </c>
      <c r="S645" s="10">
        <v>7.6046650577971899</v>
      </c>
      <c r="T645" s="10">
        <v>3.61</v>
      </c>
      <c r="U645" s="10">
        <v>132.30224245635466</v>
      </c>
      <c r="V645" s="5">
        <v>0.36534772675290444</v>
      </c>
      <c r="W645" s="4" t="s">
        <v>493</v>
      </c>
      <c r="X645" s="4" t="s">
        <v>97</v>
      </c>
    </row>
    <row r="646" spans="1:24">
      <c r="A646" s="4" t="s">
        <v>1134</v>
      </c>
      <c r="B646" s="8">
        <v>46187</v>
      </c>
      <c r="C646" s="4" t="s">
        <v>313</v>
      </c>
      <c r="D646" s="4" t="s">
        <v>116</v>
      </c>
      <c r="E646" s="4" t="s">
        <v>41</v>
      </c>
      <c r="F646" s="4" t="s">
        <v>234</v>
      </c>
      <c r="G646" s="4" t="s">
        <v>111</v>
      </c>
      <c r="H646" s="9">
        <v>10</v>
      </c>
      <c r="I646" s="10">
        <v>5.31</v>
      </c>
      <c r="J646" s="10">
        <v>53.099999999999994</v>
      </c>
      <c r="K646" s="5">
        <v>0.13515818390920567</v>
      </c>
      <c r="L646" s="10">
        <v>7.1768995655788199</v>
      </c>
      <c r="M646" s="10">
        <v>45.923100434421173</v>
      </c>
      <c r="N646" s="10">
        <v>2.9</v>
      </c>
      <c r="O646" s="10">
        <v>29</v>
      </c>
      <c r="P646" s="10">
        <v>16.923100434421173</v>
      </c>
      <c r="Q646" s="5">
        <v>0.36850953603595638</v>
      </c>
      <c r="R646" s="5">
        <v>2.5999999999999999E-2</v>
      </c>
      <c r="S646" s="10">
        <v>1.1940006112949504</v>
      </c>
      <c r="T646" s="10">
        <v>0</v>
      </c>
      <c r="U646" s="10">
        <v>15.729099823126223</v>
      </c>
      <c r="V646" s="5">
        <v>0.34250953603595641</v>
      </c>
      <c r="W646" s="4" t="s">
        <v>491</v>
      </c>
      <c r="X646" s="4" t="s">
        <v>97</v>
      </c>
    </row>
    <row r="647" spans="1:24">
      <c r="A647" s="4" t="s">
        <v>1135</v>
      </c>
      <c r="B647" s="8">
        <v>46206</v>
      </c>
      <c r="C647" s="4" t="s">
        <v>281</v>
      </c>
      <c r="D647" s="4" t="s">
        <v>156</v>
      </c>
      <c r="E647" s="4" t="s">
        <v>39</v>
      </c>
      <c r="F647" s="4" t="s">
        <v>276</v>
      </c>
      <c r="G647" s="4" t="s">
        <v>111</v>
      </c>
      <c r="H647" s="9">
        <v>49</v>
      </c>
      <c r="I647" s="10">
        <v>5.13</v>
      </c>
      <c r="J647" s="10">
        <v>251.37</v>
      </c>
      <c r="K647" s="5">
        <v>0.12364157953635181</v>
      </c>
      <c r="L647" s="10">
        <v>31.079783848052756</v>
      </c>
      <c r="M647" s="10">
        <v>220.29021615194725</v>
      </c>
      <c r="N647" s="10">
        <v>2.86</v>
      </c>
      <c r="O647" s="10">
        <v>140.13999999999999</v>
      </c>
      <c r="P647" s="10">
        <v>80.150216151947262</v>
      </c>
      <c r="Q647" s="5">
        <v>0.36383920063278208</v>
      </c>
      <c r="R647" s="5">
        <v>2.1000000000000001E-2</v>
      </c>
      <c r="S647" s="10">
        <v>4.6260945391908921</v>
      </c>
      <c r="T647" s="10">
        <v>0</v>
      </c>
      <c r="U647" s="10">
        <v>75.524121612756375</v>
      </c>
      <c r="V647" s="5">
        <v>0.34283920063278206</v>
      </c>
      <c r="W647" s="4" t="s">
        <v>491</v>
      </c>
      <c r="X647" s="4" t="s">
        <v>97</v>
      </c>
    </row>
    <row r="648" spans="1:24">
      <c r="A648" s="4" t="s">
        <v>1136</v>
      </c>
      <c r="B648" s="8">
        <v>46208</v>
      </c>
      <c r="C648" s="4" t="s">
        <v>243</v>
      </c>
      <c r="D648" s="4" t="s">
        <v>168</v>
      </c>
      <c r="E648" s="4" t="s">
        <v>36</v>
      </c>
      <c r="F648" s="4" t="s">
        <v>234</v>
      </c>
      <c r="G648" s="4" t="s">
        <v>111</v>
      </c>
      <c r="H648" s="9">
        <v>17</v>
      </c>
      <c r="I648" s="10">
        <v>7.98</v>
      </c>
      <c r="J648" s="10">
        <v>135.66</v>
      </c>
      <c r="K648" s="5">
        <v>0.12331179169102609</v>
      </c>
      <c r="L648" s="10">
        <v>16.7284776608046</v>
      </c>
      <c r="M648" s="10">
        <v>118.9315223391954</v>
      </c>
      <c r="N648" s="10">
        <v>4.13</v>
      </c>
      <c r="O648" s="10">
        <v>70.209999999999994</v>
      </c>
      <c r="P648" s="10">
        <v>48.721522339195403</v>
      </c>
      <c r="Q648" s="5">
        <v>0.40966029342700683</v>
      </c>
      <c r="R648" s="5">
        <v>1.7999999999999999E-2</v>
      </c>
      <c r="S648" s="10">
        <v>2.1407674021055172</v>
      </c>
      <c r="T648" s="10">
        <v>0</v>
      </c>
      <c r="U648" s="10">
        <v>46.580754937089885</v>
      </c>
      <c r="V648" s="5">
        <v>0.39166029342700681</v>
      </c>
      <c r="W648" s="4" t="s">
        <v>491</v>
      </c>
      <c r="X648" s="4" t="s">
        <v>97</v>
      </c>
    </row>
    <row r="649" spans="1:24">
      <c r="A649" s="4" t="s">
        <v>1137</v>
      </c>
      <c r="B649" s="8">
        <v>45680</v>
      </c>
      <c r="C649" s="4" t="s">
        <v>339</v>
      </c>
      <c r="D649" s="4" t="s">
        <v>166</v>
      </c>
      <c r="E649" s="4" t="s">
        <v>43</v>
      </c>
      <c r="F649" s="4" t="s">
        <v>273</v>
      </c>
      <c r="G649" s="4" t="s">
        <v>111</v>
      </c>
      <c r="H649" s="9">
        <v>21</v>
      </c>
      <c r="I649" s="10">
        <v>9.4</v>
      </c>
      <c r="J649" s="10">
        <v>197.4</v>
      </c>
      <c r="K649" s="5">
        <v>3.3625034521045274E-2</v>
      </c>
      <c r="L649" s="10">
        <v>6.6375818144543377</v>
      </c>
      <c r="M649" s="10">
        <v>190.76241818554567</v>
      </c>
      <c r="N649" s="10">
        <v>4.7</v>
      </c>
      <c r="O649" s="10">
        <v>98.7</v>
      </c>
      <c r="P649" s="10">
        <v>92.062418185545667</v>
      </c>
      <c r="Q649" s="5">
        <v>0.48260249089524992</v>
      </c>
      <c r="R649" s="5">
        <v>4.4999999999999998E-2</v>
      </c>
      <c r="S649" s="10">
        <v>8.5843088183495553</v>
      </c>
      <c r="T649" s="10">
        <v>0</v>
      </c>
      <c r="U649" s="10">
        <v>83.478109367196112</v>
      </c>
      <c r="V649" s="5">
        <v>0.43760249089524994</v>
      </c>
      <c r="W649" s="4" t="s">
        <v>491</v>
      </c>
      <c r="X649" s="4" t="s">
        <v>97</v>
      </c>
    </row>
    <row r="650" spans="1:24">
      <c r="A650" s="4" t="s">
        <v>1138</v>
      </c>
      <c r="B650" s="8">
        <v>46222</v>
      </c>
      <c r="C650" s="4" t="s">
        <v>277</v>
      </c>
      <c r="D650" s="4" t="s">
        <v>106</v>
      </c>
      <c r="E650" s="4" t="s">
        <v>39</v>
      </c>
      <c r="F650" s="4" t="s">
        <v>270</v>
      </c>
      <c r="G650" s="4" t="s">
        <v>111</v>
      </c>
      <c r="H650" s="9">
        <v>60</v>
      </c>
      <c r="I650" s="10">
        <v>10.88</v>
      </c>
      <c r="J650" s="10">
        <v>652.80000000000007</v>
      </c>
      <c r="K650" s="5">
        <v>0.13884229493610412</v>
      </c>
      <c r="L650" s="10">
        <v>90.636250134288773</v>
      </c>
      <c r="M650" s="10">
        <v>562.16374986571134</v>
      </c>
      <c r="N650" s="10">
        <v>5.86</v>
      </c>
      <c r="O650" s="10">
        <v>351.6</v>
      </c>
      <c r="P650" s="10">
        <v>210.56374986571132</v>
      </c>
      <c r="Q650" s="5">
        <v>0.37455945872712426</v>
      </c>
      <c r="R650" s="5">
        <v>2.1000000000000001E-2</v>
      </c>
      <c r="S650" s="10">
        <v>11.805438747179938</v>
      </c>
      <c r="T650" s="10">
        <v>6.26</v>
      </c>
      <c r="U650" s="10">
        <v>192.49831111853138</v>
      </c>
      <c r="V650" s="5">
        <v>0.34242391325394961</v>
      </c>
      <c r="W650" s="4" t="s">
        <v>493</v>
      </c>
      <c r="X650" s="4" t="s">
        <v>97</v>
      </c>
    </row>
    <row r="651" spans="1:24">
      <c r="A651" s="4" t="s">
        <v>1139</v>
      </c>
      <c r="B651" s="8">
        <v>46127</v>
      </c>
      <c r="C651" s="4" t="s">
        <v>335</v>
      </c>
      <c r="D651" s="4" t="s">
        <v>189</v>
      </c>
      <c r="E651" s="4" t="s">
        <v>43</v>
      </c>
      <c r="F651" s="4" t="s">
        <v>276</v>
      </c>
      <c r="G651" s="4" t="s">
        <v>235</v>
      </c>
      <c r="H651" s="9">
        <v>62</v>
      </c>
      <c r="I651" s="10">
        <v>7.21</v>
      </c>
      <c r="J651" s="10">
        <v>447.02</v>
      </c>
      <c r="K651" s="5">
        <v>0.12942729388568261</v>
      </c>
      <c r="L651" s="10">
        <v>57.856588912777838</v>
      </c>
      <c r="M651" s="10">
        <v>389.16341108722213</v>
      </c>
      <c r="N651" s="10">
        <v>3.03</v>
      </c>
      <c r="O651" s="10">
        <v>187.85999999999999</v>
      </c>
      <c r="P651" s="10">
        <v>201.30341108722214</v>
      </c>
      <c r="Q651" s="5">
        <v>0.51727219299685023</v>
      </c>
      <c r="R651" s="5">
        <v>4.4999999999999998E-2</v>
      </c>
      <c r="S651" s="10">
        <v>17.512353498924995</v>
      </c>
      <c r="T651" s="10">
        <v>4.62</v>
      </c>
      <c r="U651" s="10">
        <v>179.17105758829715</v>
      </c>
      <c r="V651" s="5">
        <v>0.46040057334202988</v>
      </c>
      <c r="W651" s="4" t="s">
        <v>493</v>
      </c>
      <c r="X651" s="4" t="s">
        <v>97</v>
      </c>
    </row>
    <row r="652" spans="1:24">
      <c r="A652" s="4" t="s">
        <v>1140</v>
      </c>
      <c r="B652" s="8">
        <v>45941</v>
      </c>
      <c r="C652" s="4" t="s">
        <v>268</v>
      </c>
      <c r="D652" s="4" t="s">
        <v>164</v>
      </c>
      <c r="E652" s="4" t="s">
        <v>39</v>
      </c>
      <c r="F652" s="4" t="s">
        <v>270</v>
      </c>
      <c r="G652" s="4" t="s">
        <v>235</v>
      </c>
      <c r="H652" s="9">
        <v>128</v>
      </c>
      <c r="I652" s="10">
        <v>6.15</v>
      </c>
      <c r="J652" s="10">
        <v>787.2</v>
      </c>
      <c r="K652" s="5">
        <v>0.13059008364805622</v>
      </c>
      <c r="L652" s="10">
        <v>102.80051384774985</v>
      </c>
      <c r="M652" s="10">
        <v>684.39948615225023</v>
      </c>
      <c r="N652" s="10">
        <v>2.85</v>
      </c>
      <c r="O652" s="10">
        <v>364.8</v>
      </c>
      <c r="P652" s="10">
        <v>319.59948615225022</v>
      </c>
      <c r="Q652" s="5">
        <v>0.46697797502605476</v>
      </c>
      <c r="R652" s="5">
        <v>2.1000000000000001E-2</v>
      </c>
      <c r="S652" s="10">
        <v>14.372389209197255</v>
      </c>
      <c r="T652" s="10">
        <v>0</v>
      </c>
      <c r="U652" s="10">
        <v>305.22709694305297</v>
      </c>
      <c r="V652" s="5">
        <v>0.44597797502605474</v>
      </c>
      <c r="W652" s="4" t="s">
        <v>491</v>
      </c>
      <c r="X652" s="4" t="s">
        <v>97</v>
      </c>
    </row>
    <row r="653" spans="1:24">
      <c r="A653" s="4" t="s">
        <v>1141</v>
      </c>
      <c r="B653" s="8">
        <v>46030</v>
      </c>
      <c r="C653" s="4" t="s">
        <v>377</v>
      </c>
      <c r="D653" s="4" t="s">
        <v>191</v>
      </c>
      <c r="E653" s="4" t="s">
        <v>45</v>
      </c>
      <c r="F653" s="4" t="s">
        <v>242</v>
      </c>
      <c r="G653" s="4" t="s">
        <v>111</v>
      </c>
      <c r="H653" s="9">
        <v>15</v>
      </c>
      <c r="I653" s="10">
        <v>11.05</v>
      </c>
      <c r="J653" s="10">
        <v>165.75</v>
      </c>
      <c r="K653" s="5">
        <v>0.21134081974793231</v>
      </c>
      <c r="L653" s="10">
        <v>35.029740873219779</v>
      </c>
      <c r="M653" s="10">
        <v>130.72025912678021</v>
      </c>
      <c r="N653" s="10">
        <v>4.75</v>
      </c>
      <c r="O653" s="10">
        <v>71.25</v>
      </c>
      <c r="P653" s="10">
        <v>59.470259126780206</v>
      </c>
      <c r="Q653" s="5">
        <v>0.45494294093391024</v>
      </c>
      <c r="R653" s="5">
        <v>1.4999999999999999E-2</v>
      </c>
      <c r="S653" s="10">
        <v>1.960803886901703</v>
      </c>
      <c r="T653" s="10">
        <v>0</v>
      </c>
      <c r="U653" s="10">
        <v>57.509455239878505</v>
      </c>
      <c r="V653" s="5">
        <v>0.43994294093391023</v>
      </c>
      <c r="W653" s="4" t="s">
        <v>491</v>
      </c>
      <c r="X653" s="4" t="s">
        <v>97</v>
      </c>
    </row>
    <row r="654" spans="1:24">
      <c r="A654" s="4" t="s">
        <v>1142</v>
      </c>
      <c r="B654" s="8">
        <v>45791</v>
      </c>
      <c r="C654" s="4" t="s">
        <v>289</v>
      </c>
      <c r="D654" s="4" t="s">
        <v>183</v>
      </c>
      <c r="E654" s="4" t="s">
        <v>39</v>
      </c>
      <c r="F654" s="4" t="s">
        <v>270</v>
      </c>
      <c r="G654" s="4" t="s">
        <v>257</v>
      </c>
      <c r="H654" s="9">
        <v>15</v>
      </c>
      <c r="I654" s="10">
        <v>8.58</v>
      </c>
      <c r="J654" s="10">
        <v>128.69999999999999</v>
      </c>
      <c r="K654" s="5">
        <v>0.10334391882240074</v>
      </c>
      <c r="L654" s="10">
        <v>13.300362352442974</v>
      </c>
      <c r="M654" s="10">
        <v>115.39963764755701</v>
      </c>
      <c r="N654" s="10">
        <v>4.24</v>
      </c>
      <c r="O654" s="10">
        <v>63.6</v>
      </c>
      <c r="P654" s="10">
        <v>51.799637647557013</v>
      </c>
      <c r="Q654" s="5">
        <v>0.44887175300982063</v>
      </c>
      <c r="R654" s="5">
        <v>2.1000000000000001E-2</v>
      </c>
      <c r="S654" s="10">
        <v>2.4233923905986976</v>
      </c>
      <c r="T654" s="10">
        <v>0</v>
      </c>
      <c r="U654" s="10">
        <v>49.376245256958313</v>
      </c>
      <c r="V654" s="5">
        <v>0.42787175300982061</v>
      </c>
      <c r="W654" s="4" t="s">
        <v>491</v>
      </c>
      <c r="X654" s="4" t="s">
        <v>97</v>
      </c>
    </row>
    <row r="655" spans="1:24">
      <c r="A655" s="4" t="s">
        <v>1143</v>
      </c>
      <c r="B655" s="8">
        <v>45865</v>
      </c>
      <c r="C655" s="4" t="s">
        <v>268</v>
      </c>
      <c r="D655" s="4" t="s">
        <v>201</v>
      </c>
      <c r="E655" s="4" t="s">
        <v>39</v>
      </c>
      <c r="F655" s="4" t="s">
        <v>270</v>
      </c>
      <c r="G655" s="4" t="s">
        <v>235</v>
      </c>
      <c r="H655" s="9">
        <v>72</v>
      </c>
      <c r="I655" s="10">
        <v>9.3800000000000008</v>
      </c>
      <c r="J655" s="10">
        <v>675.36</v>
      </c>
      <c r="K655" s="5">
        <v>0.13513933703612135</v>
      </c>
      <c r="L655" s="10">
        <v>91.267702660714917</v>
      </c>
      <c r="M655" s="10">
        <v>584.0922973392851</v>
      </c>
      <c r="N655" s="10">
        <v>5.56</v>
      </c>
      <c r="O655" s="10">
        <v>400.32</v>
      </c>
      <c r="P655" s="10">
        <v>183.7722973392851</v>
      </c>
      <c r="Q655" s="5">
        <v>0.31462886632202275</v>
      </c>
      <c r="R655" s="5">
        <v>2.1000000000000001E-2</v>
      </c>
      <c r="S655" s="10">
        <v>12.265938244124987</v>
      </c>
      <c r="T655" s="10">
        <v>13.35</v>
      </c>
      <c r="U655" s="10">
        <v>158.15635909516013</v>
      </c>
      <c r="V655" s="5">
        <v>0.27077288951696432</v>
      </c>
      <c r="W655" s="4" t="s">
        <v>493</v>
      </c>
      <c r="X655" s="4" t="s">
        <v>97</v>
      </c>
    </row>
    <row r="656" spans="1:24">
      <c r="A656" s="4" t="s">
        <v>1144</v>
      </c>
      <c r="B656" s="8">
        <v>46252</v>
      </c>
      <c r="C656" s="4" t="s">
        <v>303</v>
      </c>
      <c r="D656" s="4" t="s">
        <v>154</v>
      </c>
      <c r="E656" s="4" t="s">
        <v>41</v>
      </c>
      <c r="F656" s="4" t="s">
        <v>239</v>
      </c>
      <c r="G656" s="4" t="s">
        <v>235</v>
      </c>
      <c r="H656" s="9">
        <v>127</v>
      </c>
      <c r="I656" s="10">
        <v>16.14</v>
      </c>
      <c r="J656" s="10">
        <v>2049.7800000000002</v>
      </c>
      <c r="K656" s="5">
        <v>0.17892137538971867</v>
      </c>
      <c r="L656" s="10">
        <v>366.74945684633758</v>
      </c>
      <c r="M656" s="10">
        <v>1683.0305431536626</v>
      </c>
      <c r="N656" s="10">
        <v>8.85</v>
      </c>
      <c r="O656" s="10">
        <v>1123.95</v>
      </c>
      <c r="P656" s="10">
        <v>559.08054315366257</v>
      </c>
      <c r="Q656" s="5">
        <v>0.3321868075584995</v>
      </c>
      <c r="R656" s="5">
        <v>2.5999999999999999E-2</v>
      </c>
      <c r="S656" s="10">
        <v>43.758794121995223</v>
      </c>
      <c r="T656" s="10">
        <v>0</v>
      </c>
      <c r="U656" s="10">
        <v>515.32174903166731</v>
      </c>
      <c r="V656" s="5">
        <v>0.30618680755849947</v>
      </c>
      <c r="W656" s="4" t="s">
        <v>491</v>
      </c>
      <c r="X656" s="4" t="s">
        <v>97</v>
      </c>
    </row>
    <row r="657" spans="1:24">
      <c r="A657" s="4" t="s">
        <v>1145</v>
      </c>
      <c r="B657" s="8">
        <v>46238</v>
      </c>
      <c r="C657" s="4" t="s">
        <v>251</v>
      </c>
      <c r="D657" s="4" t="s">
        <v>156</v>
      </c>
      <c r="E657" s="4" t="s">
        <v>36</v>
      </c>
      <c r="F657" s="4" t="s">
        <v>239</v>
      </c>
      <c r="G657" s="4" t="s">
        <v>111</v>
      </c>
      <c r="H657" s="9">
        <v>49</v>
      </c>
      <c r="I657" s="10">
        <v>5.16</v>
      </c>
      <c r="J657" s="10">
        <v>252.84</v>
      </c>
      <c r="K657" s="5">
        <v>0.1497943418738133</v>
      </c>
      <c r="L657" s="10">
        <v>37.874001399374954</v>
      </c>
      <c r="M657" s="10">
        <v>214.96599860062506</v>
      </c>
      <c r="N657" s="10">
        <v>2.83</v>
      </c>
      <c r="O657" s="10">
        <v>138.67000000000002</v>
      </c>
      <c r="P657" s="10">
        <v>76.29599860062504</v>
      </c>
      <c r="Q657" s="5">
        <v>0.35492123916011337</v>
      </c>
      <c r="R657" s="5">
        <v>1.7999999999999999E-2</v>
      </c>
      <c r="S657" s="10">
        <v>3.8693879748112505</v>
      </c>
      <c r="T657" s="10">
        <v>4.1100000000000003</v>
      </c>
      <c r="U657" s="10">
        <v>68.316610625813794</v>
      </c>
      <c r="V657" s="5">
        <v>0.3178019364482656</v>
      </c>
      <c r="W657" s="4" t="s">
        <v>493</v>
      </c>
      <c r="X657" s="4" t="s">
        <v>97</v>
      </c>
    </row>
    <row r="658" spans="1:24">
      <c r="A658" s="4" t="s">
        <v>1146</v>
      </c>
      <c r="B658" s="8">
        <v>45927</v>
      </c>
      <c r="C658" s="4" t="s">
        <v>393</v>
      </c>
      <c r="D658" s="4" t="s">
        <v>185</v>
      </c>
      <c r="E658" s="4" t="s">
        <v>47</v>
      </c>
      <c r="F658" s="4" t="s">
        <v>273</v>
      </c>
      <c r="G658" s="4" t="s">
        <v>235</v>
      </c>
      <c r="H658" s="9">
        <v>47</v>
      </c>
      <c r="I658" s="10">
        <v>5.16</v>
      </c>
      <c r="J658" s="10">
        <v>242.52</v>
      </c>
      <c r="K658" s="5">
        <v>0.12829079166296495</v>
      </c>
      <c r="L658" s="10">
        <v>31.113082794102262</v>
      </c>
      <c r="M658" s="10">
        <v>211.40691720589774</v>
      </c>
      <c r="N658" s="10">
        <v>2.2200000000000002</v>
      </c>
      <c r="O658" s="10">
        <v>104.34</v>
      </c>
      <c r="P658" s="10">
        <v>107.06691720589774</v>
      </c>
      <c r="Q658" s="5">
        <v>0.50644945123352303</v>
      </c>
      <c r="R658" s="5">
        <v>2.3E-2</v>
      </c>
      <c r="S658" s="10">
        <v>4.8623590957356484</v>
      </c>
      <c r="T658" s="10">
        <v>0</v>
      </c>
      <c r="U658" s="10">
        <v>102.20455811016208</v>
      </c>
      <c r="V658" s="5">
        <v>0.48344945123352295</v>
      </c>
      <c r="W658" s="4" t="s">
        <v>491</v>
      </c>
      <c r="X658" s="4" t="s">
        <v>97</v>
      </c>
    </row>
    <row r="659" spans="1:24">
      <c r="A659" s="4" t="s">
        <v>1147</v>
      </c>
      <c r="B659" s="8">
        <v>46111</v>
      </c>
      <c r="C659" s="4" t="s">
        <v>371</v>
      </c>
      <c r="D659" s="4" t="s">
        <v>160</v>
      </c>
      <c r="E659" s="4" t="s">
        <v>45</v>
      </c>
      <c r="F659" s="4" t="s">
        <v>242</v>
      </c>
      <c r="G659" s="4" t="s">
        <v>111</v>
      </c>
      <c r="H659" s="9">
        <v>22</v>
      </c>
      <c r="I659" s="10">
        <v>4.78</v>
      </c>
      <c r="J659" s="10">
        <v>105.16000000000001</v>
      </c>
      <c r="K659" s="5">
        <v>0.14206294789112262</v>
      </c>
      <c r="L659" s="10">
        <v>14.939339600230456</v>
      </c>
      <c r="M659" s="10">
        <v>90.220660399769557</v>
      </c>
      <c r="N659" s="10">
        <v>2.33</v>
      </c>
      <c r="O659" s="10">
        <v>51.260000000000005</v>
      </c>
      <c r="P659" s="10">
        <v>38.960660399769552</v>
      </c>
      <c r="Q659" s="5">
        <v>0.43183745526949241</v>
      </c>
      <c r="R659" s="5">
        <v>1.4999999999999999E-2</v>
      </c>
      <c r="S659" s="10">
        <v>1.3533099059965432</v>
      </c>
      <c r="T659" s="10">
        <v>0</v>
      </c>
      <c r="U659" s="10">
        <v>37.607350493773005</v>
      </c>
      <c r="V659" s="5">
        <v>0.4168374552694924</v>
      </c>
      <c r="W659" s="4" t="s">
        <v>491</v>
      </c>
      <c r="X659" s="4" t="s">
        <v>97</v>
      </c>
    </row>
    <row r="660" spans="1:24">
      <c r="A660" s="4" t="s">
        <v>1148</v>
      </c>
      <c r="B660" s="8">
        <v>45810</v>
      </c>
      <c r="C660" s="4" t="s">
        <v>361</v>
      </c>
      <c r="D660" s="4" t="s">
        <v>183</v>
      </c>
      <c r="E660" s="4" t="s">
        <v>45</v>
      </c>
      <c r="F660" s="4" t="s">
        <v>234</v>
      </c>
      <c r="G660" s="4" t="s">
        <v>235</v>
      </c>
      <c r="H660" s="9">
        <v>7</v>
      </c>
      <c r="I660" s="10">
        <v>8.6199999999999992</v>
      </c>
      <c r="J660" s="10">
        <v>60.339999999999996</v>
      </c>
      <c r="K660" s="5">
        <v>0.20601438278572853</v>
      </c>
      <c r="L660" s="10">
        <v>12.430907857290858</v>
      </c>
      <c r="M660" s="10">
        <v>47.909092142709142</v>
      </c>
      <c r="N660" s="10">
        <v>4.2699999999999996</v>
      </c>
      <c r="O660" s="10">
        <v>29.889999999999997</v>
      </c>
      <c r="P660" s="10">
        <v>18.019092142709145</v>
      </c>
      <c r="Q660" s="5">
        <v>0.37611007299062982</v>
      </c>
      <c r="R660" s="5">
        <v>1.4999999999999999E-2</v>
      </c>
      <c r="S660" s="10">
        <v>0.71863638214063708</v>
      </c>
      <c r="T660" s="10">
        <v>0</v>
      </c>
      <c r="U660" s="10">
        <v>17.300455760568507</v>
      </c>
      <c r="V660" s="5">
        <v>0.3611100729906298</v>
      </c>
      <c r="W660" s="4" t="s">
        <v>491</v>
      </c>
      <c r="X660" s="4" t="s">
        <v>97</v>
      </c>
    </row>
    <row r="661" spans="1:24">
      <c r="A661" s="4" t="s">
        <v>1149</v>
      </c>
      <c r="B661" s="8">
        <v>46159</v>
      </c>
      <c r="C661" s="4" t="s">
        <v>387</v>
      </c>
      <c r="D661" s="4" t="s">
        <v>214</v>
      </c>
      <c r="E661" s="4" t="s">
        <v>45</v>
      </c>
      <c r="F661" s="4" t="s">
        <v>239</v>
      </c>
      <c r="G661" s="4" t="s">
        <v>257</v>
      </c>
      <c r="H661" s="9">
        <v>8</v>
      </c>
      <c r="I661" s="10">
        <v>5.93</v>
      </c>
      <c r="J661" s="10">
        <v>47.44</v>
      </c>
      <c r="K661" s="5">
        <v>0.13787427820840356</v>
      </c>
      <c r="L661" s="10">
        <v>6.5407557582066644</v>
      </c>
      <c r="M661" s="10">
        <v>40.899244241793333</v>
      </c>
      <c r="N661" s="10">
        <v>3.1</v>
      </c>
      <c r="O661" s="10">
        <v>24.8</v>
      </c>
      <c r="P661" s="10">
        <v>16.099244241793333</v>
      </c>
      <c r="Q661" s="5">
        <v>0.39363182719504008</v>
      </c>
      <c r="R661" s="5">
        <v>1.4999999999999999E-2</v>
      </c>
      <c r="S661" s="10">
        <v>0.61348866362690002</v>
      </c>
      <c r="T661" s="10">
        <v>0</v>
      </c>
      <c r="U661" s="10">
        <v>15.485755578166433</v>
      </c>
      <c r="V661" s="5">
        <v>0.37863182719504013</v>
      </c>
      <c r="W661" s="4" t="s">
        <v>491</v>
      </c>
      <c r="X661" s="4" t="s">
        <v>97</v>
      </c>
    </row>
    <row r="662" spans="1:24">
      <c r="A662" s="4" t="s">
        <v>1150</v>
      </c>
      <c r="B662" s="8">
        <v>46036</v>
      </c>
      <c r="C662" s="4" t="s">
        <v>369</v>
      </c>
      <c r="D662" s="4" t="s">
        <v>199</v>
      </c>
      <c r="E662" s="4" t="s">
        <v>45</v>
      </c>
      <c r="F662" s="4" t="s">
        <v>239</v>
      </c>
      <c r="G662" s="4" t="s">
        <v>111</v>
      </c>
      <c r="H662" s="9">
        <v>18</v>
      </c>
      <c r="I662" s="10">
        <v>25.19</v>
      </c>
      <c r="J662" s="10">
        <v>453.42</v>
      </c>
      <c r="K662" s="5">
        <v>0.21092282791119046</v>
      </c>
      <c r="L662" s="10">
        <v>95.636628631491988</v>
      </c>
      <c r="M662" s="10">
        <v>357.78337136850803</v>
      </c>
      <c r="N662" s="10">
        <v>12.69</v>
      </c>
      <c r="O662" s="10">
        <v>228.42</v>
      </c>
      <c r="P662" s="10">
        <v>129.36337136850804</v>
      </c>
      <c r="Q662" s="5">
        <v>0.36156898760749551</v>
      </c>
      <c r="R662" s="5">
        <v>1.4999999999999999E-2</v>
      </c>
      <c r="S662" s="10">
        <v>5.3667505705276204</v>
      </c>
      <c r="T662" s="10">
        <v>0</v>
      </c>
      <c r="U662" s="10">
        <v>123.99662079798043</v>
      </c>
      <c r="V662" s="5">
        <v>0.34656898760749549</v>
      </c>
      <c r="W662" s="4" t="s">
        <v>491</v>
      </c>
      <c r="X662" s="4" t="s">
        <v>97</v>
      </c>
    </row>
    <row r="663" spans="1:24">
      <c r="A663" s="4" t="s">
        <v>1151</v>
      </c>
      <c r="B663" s="8">
        <v>46239</v>
      </c>
      <c r="C663" s="4" t="s">
        <v>335</v>
      </c>
      <c r="D663" s="4" t="s">
        <v>210</v>
      </c>
      <c r="E663" s="4" t="s">
        <v>43</v>
      </c>
      <c r="F663" s="4" t="s">
        <v>276</v>
      </c>
      <c r="G663" s="4" t="s">
        <v>235</v>
      </c>
      <c r="H663" s="9">
        <v>25</v>
      </c>
      <c r="I663" s="10">
        <v>4.53</v>
      </c>
      <c r="J663" s="10">
        <v>113.25</v>
      </c>
      <c r="K663" s="5">
        <v>7.8238342433584213E-2</v>
      </c>
      <c r="L663" s="10">
        <v>8.8604922806034114</v>
      </c>
      <c r="M663" s="10">
        <v>104.38950771939659</v>
      </c>
      <c r="N663" s="10">
        <v>2.4</v>
      </c>
      <c r="O663" s="10">
        <v>60</v>
      </c>
      <c r="P663" s="10">
        <v>44.38950771939659</v>
      </c>
      <c r="Q663" s="5">
        <v>0.42522959145202088</v>
      </c>
      <c r="R663" s="5">
        <v>4.4999999999999998E-2</v>
      </c>
      <c r="S663" s="10">
        <v>4.6975278473728466</v>
      </c>
      <c r="T663" s="10">
        <v>0</v>
      </c>
      <c r="U663" s="10">
        <v>39.691979872023744</v>
      </c>
      <c r="V663" s="5">
        <v>0.38022959145202084</v>
      </c>
      <c r="W663" s="4" t="s">
        <v>491</v>
      </c>
      <c r="X663" s="4" t="s">
        <v>97</v>
      </c>
    </row>
    <row r="664" spans="1:24">
      <c r="A664" s="4" t="s">
        <v>1152</v>
      </c>
      <c r="B664" s="8">
        <v>45971</v>
      </c>
      <c r="C664" s="4" t="s">
        <v>303</v>
      </c>
      <c r="D664" s="4" t="s">
        <v>183</v>
      </c>
      <c r="E664" s="4" t="s">
        <v>41</v>
      </c>
      <c r="F664" s="4" t="s">
        <v>239</v>
      </c>
      <c r="G664" s="4" t="s">
        <v>235</v>
      </c>
      <c r="H664" s="9">
        <v>175</v>
      </c>
      <c r="I664" s="10">
        <v>8.68</v>
      </c>
      <c r="J664" s="10">
        <v>1519</v>
      </c>
      <c r="K664" s="5">
        <v>0.14255385118914715</v>
      </c>
      <c r="L664" s="10">
        <v>216.53929995631452</v>
      </c>
      <c r="M664" s="10">
        <v>1302.4607000436854</v>
      </c>
      <c r="N664" s="10">
        <v>4.21</v>
      </c>
      <c r="O664" s="10">
        <v>736.75</v>
      </c>
      <c r="P664" s="10">
        <v>565.71070004368539</v>
      </c>
      <c r="Q664" s="5">
        <v>0.43433993826048733</v>
      </c>
      <c r="R664" s="5">
        <v>2.5999999999999999E-2</v>
      </c>
      <c r="S664" s="10">
        <v>33.863978201135822</v>
      </c>
      <c r="T664" s="10">
        <v>0</v>
      </c>
      <c r="U664" s="10">
        <v>531.84672184254953</v>
      </c>
      <c r="V664" s="5">
        <v>0.40833993826048726</v>
      </c>
      <c r="W664" s="4" t="s">
        <v>491</v>
      </c>
      <c r="X664" s="4" t="s">
        <v>97</v>
      </c>
    </row>
    <row r="665" spans="1:24">
      <c r="A665" s="4" t="s">
        <v>1153</v>
      </c>
      <c r="B665" s="8">
        <v>45951</v>
      </c>
      <c r="C665" s="4" t="s">
        <v>371</v>
      </c>
      <c r="D665" s="4" t="s">
        <v>156</v>
      </c>
      <c r="E665" s="4" t="s">
        <v>45</v>
      </c>
      <c r="F665" s="4" t="s">
        <v>242</v>
      </c>
      <c r="G665" s="4" t="s">
        <v>111</v>
      </c>
      <c r="H665" s="9">
        <v>5</v>
      </c>
      <c r="I665" s="10">
        <v>4.9000000000000004</v>
      </c>
      <c r="J665" s="10">
        <v>24.5</v>
      </c>
      <c r="K665" s="5">
        <v>0.22798244863626901</v>
      </c>
      <c r="L665" s="10">
        <v>5.5855699915885912</v>
      </c>
      <c r="M665" s="10">
        <v>18.914430008411408</v>
      </c>
      <c r="N665" s="10">
        <v>2.75</v>
      </c>
      <c r="O665" s="10">
        <v>13.75</v>
      </c>
      <c r="P665" s="10">
        <v>5.1644300084114079</v>
      </c>
      <c r="Q665" s="5">
        <v>0.27304179962677921</v>
      </c>
      <c r="R665" s="5">
        <v>1.4999999999999999E-2</v>
      </c>
      <c r="S665" s="10">
        <v>0.28371645012617108</v>
      </c>
      <c r="T665" s="10">
        <v>0.48</v>
      </c>
      <c r="U665" s="10">
        <v>4.4007135582852364</v>
      </c>
      <c r="V665" s="5">
        <v>0.23266434972284133</v>
      </c>
      <c r="W665" s="4" t="s">
        <v>493</v>
      </c>
      <c r="X665" s="4" t="s">
        <v>97</v>
      </c>
    </row>
    <row r="666" spans="1:24">
      <c r="A666" s="4" t="s">
        <v>1154</v>
      </c>
      <c r="B666" s="8">
        <v>46209</v>
      </c>
      <c r="C666" s="4" t="s">
        <v>271</v>
      </c>
      <c r="D666" s="4" t="s">
        <v>191</v>
      </c>
      <c r="E666" s="4" t="s">
        <v>39</v>
      </c>
      <c r="F666" s="4" t="s">
        <v>273</v>
      </c>
      <c r="G666" s="4" t="s">
        <v>235</v>
      </c>
      <c r="H666" s="9">
        <v>33</v>
      </c>
      <c r="I666" s="10">
        <v>11.06</v>
      </c>
      <c r="J666" s="10">
        <v>364.98</v>
      </c>
      <c r="K666" s="5">
        <v>0.131586293167261</v>
      </c>
      <c r="L666" s="10">
        <v>48.026365280186923</v>
      </c>
      <c r="M666" s="10">
        <v>316.95363471981307</v>
      </c>
      <c r="N666" s="10">
        <v>4.71</v>
      </c>
      <c r="O666" s="10">
        <v>155.43</v>
      </c>
      <c r="P666" s="10">
        <v>161.52363471981306</v>
      </c>
      <c r="Q666" s="5">
        <v>0.50961281722672125</v>
      </c>
      <c r="R666" s="5">
        <v>2.1000000000000001E-2</v>
      </c>
      <c r="S666" s="10">
        <v>6.6560263291160746</v>
      </c>
      <c r="T666" s="10">
        <v>0</v>
      </c>
      <c r="U666" s="10">
        <v>154.86760839069697</v>
      </c>
      <c r="V666" s="5">
        <v>0.48861281722672117</v>
      </c>
      <c r="W666" s="4" t="s">
        <v>491</v>
      </c>
      <c r="X666" s="4" t="s">
        <v>97</v>
      </c>
    </row>
    <row r="667" spans="1:24">
      <c r="A667" s="4" t="s">
        <v>1155</v>
      </c>
      <c r="B667" s="8">
        <v>45673</v>
      </c>
      <c r="C667" s="4" t="s">
        <v>331</v>
      </c>
      <c r="D667" s="4" t="s">
        <v>154</v>
      </c>
      <c r="E667" s="4" t="s">
        <v>43</v>
      </c>
      <c r="F667" s="4" t="s">
        <v>270</v>
      </c>
      <c r="G667" s="4" t="s">
        <v>235</v>
      </c>
      <c r="H667" s="9">
        <v>63</v>
      </c>
      <c r="I667" s="10">
        <v>15.51</v>
      </c>
      <c r="J667" s="10">
        <v>977.13</v>
      </c>
      <c r="K667" s="5">
        <v>7.6985460947429002E-2</v>
      </c>
      <c r="L667" s="10">
        <v>75.2248034555613</v>
      </c>
      <c r="M667" s="10">
        <v>901.9051965444387</v>
      </c>
      <c r="N667" s="10">
        <v>8.64</v>
      </c>
      <c r="O667" s="10">
        <v>544.32000000000005</v>
      </c>
      <c r="P667" s="10">
        <v>357.58519654443865</v>
      </c>
      <c r="Q667" s="5">
        <v>0.39647758757183266</v>
      </c>
      <c r="R667" s="5">
        <v>4.4999999999999998E-2</v>
      </c>
      <c r="S667" s="10">
        <v>40.585733844499742</v>
      </c>
      <c r="T667" s="10">
        <v>0</v>
      </c>
      <c r="U667" s="10">
        <v>316.99946269993893</v>
      </c>
      <c r="V667" s="5">
        <v>0.35147758757183267</v>
      </c>
      <c r="W667" s="4" t="s">
        <v>491</v>
      </c>
      <c r="X667" s="4" t="s">
        <v>97</v>
      </c>
    </row>
    <row r="668" spans="1:24">
      <c r="A668" s="4" t="s">
        <v>1156</v>
      </c>
      <c r="B668" s="8">
        <v>45773</v>
      </c>
      <c r="C668" s="4" t="s">
        <v>357</v>
      </c>
      <c r="D668" s="4" t="s">
        <v>185</v>
      </c>
      <c r="E668" s="4" t="s">
        <v>43</v>
      </c>
      <c r="F668" s="4" t="s">
        <v>273</v>
      </c>
      <c r="G668" s="4" t="s">
        <v>257</v>
      </c>
      <c r="H668" s="9">
        <v>13</v>
      </c>
      <c r="I668" s="10">
        <v>5.25</v>
      </c>
      <c r="J668" s="10">
        <v>68.25</v>
      </c>
      <c r="K668" s="5">
        <v>5.5971359266973018E-2</v>
      </c>
      <c r="L668" s="10">
        <v>3.8200452699709087</v>
      </c>
      <c r="M668" s="10">
        <v>64.429954730029095</v>
      </c>
      <c r="N668" s="10">
        <v>2.19</v>
      </c>
      <c r="O668" s="10">
        <v>28.47</v>
      </c>
      <c r="P668" s="10">
        <v>35.959954730029096</v>
      </c>
      <c r="Q668" s="5">
        <v>0.55812478653301167</v>
      </c>
      <c r="R668" s="5">
        <v>4.4999999999999998E-2</v>
      </c>
      <c r="S668" s="10">
        <v>2.899347962851309</v>
      </c>
      <c r="T668" s="10">
        <v>0</v>
      </c>
      <c r="U668" s="10">
        <v>33.060606767177788</v>
      </c>
      <c r="V668" s="5">
        <v>0.51312478653301175</v>
      </c>
      <c r="W668" s="4" t="s">
        <v>491</v>
      </c>
      <c r="X668" s="4" t="s">
        <v>97</v>
      </c>
    </row>
    <row r="669" spans="1:24">
      <c r="A669" s="4" t="s">
        <v>1157</v>
      </c>
      <c r="B669" s="8">
        <v>46285</v>
      </c>
      <c r="C669" s="4" t="s">
        <v>260</v>
      </c>
      <c r="D669" s="4" t="s">
        <v>106</v>
      </c>
      <c r="E669" s="4" t="s">
        <v>36</v>
      </c>
      <c r="F669" s="4" t="s">
        <v>242</v>
      </c>
      <c r="G669" s="4" t="s">
        <v>257</v>
      </c>
      <c r="H669" s="9">
        <v>10</v>
      </c>
      <c r="I669" s="10">
        <v>10.78</v>
      </c>
      <c r="J669" s="10">
        <v>107.8</v>
      </c>
      <c r="K669" s="5">
        <v>8.690968560384614E-2</v>
      </c>
      <c r="L669" s="10">
        <v>9.3688641080946145</v>
      </c>
      <c r="M669" s="10">
        <v>98.431135891905384</v>
      </c>
      <c r="N669" s="10">
        <v>5.74</v>
      </c>
      <c r="O669" s="10">
        <v>57.400000000000006</v>
      </c>
      <c r="P669" s="10">
        <v>41.031135891905379</v>
      </c>
      <c r="Q669" s="5">
        <v>0.41685118758524486</v>
      </c>
      <c r="R669" s="5">
        <v>1.7999999999999999E-2</v>
      </c>
      <c r="S669" s="10">
        <v>1.7717604460542968</v>
      </c>
      <c r="T669" s="10">
        <v>0</v>
      </c>
      <c r="U669" s="10">
        <v>39.259375445851084</v>
      </c>
      <c r="V669" s="5">
        <v>0.3988511875852449</v>
      </c>
      <c r="W669" s="4" t="s">
        <v>491</v>
      </c>
      <c r="X669" s="4" t="s">
        <v>97</v>
      </c>
    </row>
    <row r="670" spans="1:24">
      <c r="A670" s="4" t="s">
        <v>1158</v>
      </c>
      <c r="B670" s="8">
        <v>45948</v>
      </c>
      <c r="C670" s="4" t="s">
        <v>419</v>
      </c>
      <c r="D670" s="4" t="s">
        <v>185</v>
      </c>
      <c r="E670" s="4" t="s">
        <v>47</v>
      </c>
      <c r="F670" s="4" t="s">
        <v>276</v>
      </c>
      <c r="G670" s="4" t="s">
        <v>257</v>
      </c>
      <c r="H670" s="9">
        <v>19</v>
      </c>
      <c r="I670" s="10">
        <v>5.12</v>
      </c>
      <c r="J670" s="10">
        <v>97.28</v>
      </c>
      <c r="K670" s="5">
        <v>6.2840332299246099E-2</v>
      </c>
      <c r="L670" s="10">
        <v>6.1131075260706602</v>
      </c>
      <c r="M670" s="10">
        <v>91.166892473929337</v>
      </c>
      <c r="N670" s="10">
        <v>2.2200000000000002</v>
      </c>
      <c r="O670" s="10">
        <v>42.180000000000007</v>
      </c>
      <c r="P670" s="10">
        <v>48.986892473929331</v>
      </c>
      <c r="Q670" s="5">
        <v>0.53733204175998361</v>
      </c>
      <c r="R670" s="5">
        <v>2.3E-2</v>
      </c>
      <c r="S670" s="10">
        <v>2.0968385269003749</v>
      </c>
      <c r="T670" s="10">
        <v>0</v>
      </c>
      <c r="U670" s="10">
        <v>46.890053947028953</v>
      </c>
      <c r="V670" s="5">
        <v>0.51433204175998359</v>
      </c>
      <c r="W670" s="4" t="s">
        <v>491</v>
      </c>
      <c r="X670" s="4" t="s">
        <v>97</v>
      </c>
    </row>
    <row r="671" spans="1:24">
      <c r="A671" s="4" t="s">
        <v>1159</v>
      </c>
      <c r="B671" s="8">
        <v>46037</v>
      </c>
      <c r="C671" s="4" t="s">
        <v>353</v>
      </c>
      <c r="D671" s="4" t="s">
        <v>166</v>
      </c>
      <c r="E671" s="4" t="s">
        <v>43</v>
      </c>
      <c r="F671" s="4" t="s">
        <v>276</v>
      </c>
      <c r="G671" s="4" t="s">
        <v>257</v>
      </c>
      <c r="H671" s="9">
        <v>2</v>
      </c>
      <c r="I671" s="10">
        <v>9.7100000000000009</v>
      </c>
      <c r="J671" s="10">
        <v>19.420000000000002</v>
      </c>
      <c r="K671" s="5">
        <v>4.8935196507956448E-2</v>
      </c>
      <c r="L671" s="10">
        <v>0.95032151618451433</v>
      </c>
      <c r="M671" s="10">
        <v>18.469678483815489</v>
      </c>
      <c r="N671" s="10">
        <v>4.8899999999999997</v>
      </c>
      <c r="O671" s="10">
        <v>9.7799999999999994</v>
      </c>
      <c r="P671" s="10">
        <v>8.6896784838154897</v>
      </c>
      <c r="Q671" s="5">
        <v>0.47048347330085005</v>
      </c>
      <c r="R671" s="5">
        <v>4.4999999999999998E-2</v>
      </c>
      <c r="S671" s="10">
        <v>0.83113553177169697</v>
      </c>
      <c r="T671" s="10">
        <v>0</v>
      </c>
      <c r="U671" s="10">
        <v>7.8585429520437931</v>
      </c>
      <c r="V671" s="5">
        <v>0.42548347330085007</v>
      </c>
      <c r="W671" s="4" t="s">
        <v>491</v>
      </c>
      <c r="X671" s="4" t="s">
        <v>97</v>
      </c>
    </row>
    <row r="672" spans="1:24">
      <c r="A672" s="4" t="s">
        <v>1160</v>
      </c>
      <c r="B672" s="8">
        <v>46037</v>
      </c>
      <c r="C672" s="4" t="s">
        <v>345</v>
      </c>
      <c r="D672" s="4" t="s">
        <v>210</v>
      </c>
      <c r="E672" s="4" t="s">
        <v>43</v>
      </c>
      <c r="F672" s="4" t="s">
        <v>273</v>
      </c>
      <c r="G672" s="4" t="s">
        <v>111</v>
      </c>
      <c r="H672" s="9">
        <v>52</v>
      </c>
      <c r="I672" s="10">
        <v>4.5</v>
      </c>
      <c r="J672" s="10">
        <v>234</v>
      </c>
      <c r="K672" s="5">
        <v>6.3005967638285629E-2</v>
      </c>
      <c r="L672" s="10">
        <v>14.743396427358837</v>
      </c>
      <c r="M672" s="10">
        <v>219.25660357264115</v>
      </c>
      <c r="N672" s="10">
        <v>2.4300000000000002</v>
      </c>
      <c r="O672" s="10">
        <v>126.36000000000001</v>
      </c>
      <c r="P672" s="10">
        <v>92.896603572641141</v>
      </c>
      <c r="Q672" s="5">
        <v>0.42368896561815017</v>
      </c>
      <c r="R672" s="5">
        <v>4.4999999999999998E-2</v>
      </c>
      <c r="S672" s="10">
        <v>9.8665471607688513</v>
      </c>
      <c r="T672" s="10">
        <v>0</v>
      </c>
      <c r="U672" s="10">
        <v>83.030056411872295</v>
      </c>
      <c r="V672" s="5">
        <v>0.37868896561815019</v>
      </c>
      <c r="W672" s="4" t="s">
        <v>491</v>
      </c>
      <c r="X672" s="4" t="s">
        <v>97</v>
      </c>
    </row>
    <row r="673" spans="1:24">
      <c r="A673" s="4" t="s">
        <v>1161</v>
      </c>
      <c r="B673" s="8">
        <v>45945</v>
      </c>
      <c r="C673" s="4" t="s">
        <v>365</v>
      </c>
      <c r="D673" s="4" t="s">
        <v>201</v>
      </c>
      <c r="E673" s="4" t="s">
        <v>45</v>
      </c>
      <c r="F673" s="4" t="s">
        <v>242</v>
      </c>
      <c r="G673" s="4" t="s">
        <v>235</v>
      </c>
      <c r="H673" s="9">
        <v>15</v>
      </c>
      <c r="I673" s="10">
        <v>9.5399999999999991</v>
      </c>
      <c r="J673" s="10">
        <v>143.1</v>
      </c>
      <c r="K673" s="5">
        <v>0.16665438238242497</v>
      </c>
      <c r="L673" s="10">
        <v>23.848242118925011</v>
      </c>
      <c r="M673" s="10">
        <v>119.25175788107498</v>
      </c>
      <c r="N673" s="10">
        <v>5.67</v>
      </c>
      <c r="O673" s="10">
        <v>85.05</v>
      </c>
      <c r="P673" s="10">
        <v>34.201757881074982</v>
      </c>
      <c r="Q673" s="5">
        <v>0.28680296616828937</v>
      </c>
      <c r="R673" s="5">
        <v>1.4999999999999999E-2</v>
      </c>
      <c r="S673" s="10">
        <v>1.7887763682161246</v>
      </c>
      <c r="T673" s="10">
        <v>0</v>
      </c>
      <c r="U673" s="10">
        <v>32.412981512858856</v>
      </c>
      <c r="V673" s="5">
        <v>0.27180296616828936</v>
      </c>
      <c r="W673" s="4" t="s">
        <v>491</v>
      </c>
      <c r="X673" s="4" t="s">
        <v>97</v>
      </c>
    </row>
    <row r="674" spans="1:24">
      <c r="A674" s="4" t="s">
        <v>1162</v>
      </c>
      <c r="B674" s="8">
        <v>45900</v>
      </c>
      <c r="C674" s="4" t="s">
        <v>395</v>
      </c>
      <c r="D674" s="4" t="s">
        <v>113</v>
      </c>
      <c r="E674" s="4" t="s">
        <v>47</v>
      </c>
      <c r="F674" s="4" t="s">
        <v>276</v>
      </c>
      <c r="G674" s="4" t="s">
        <v>235</v>
      </c>
      <c r="H674" s="9">
        <v>12</v>
      </c>
      <c r="I674" s="10">
        <v>16.38</v>
      </c>
      <c r="J674" s="10">
        <v>196.56</v>
      </c>
      <c r="K674" s="5">
        <v>0.1114447190480308</v>
      </c>
      <c r="L674" s="10">
        <v>21.905573976080934</v>
      </c>
      <c r="M674" s="10">
        <v>174.65442602391906</v>
      </c>
      <c r="N674" s="10">
        <v>8.6999999999999993</v>
      </c>
      <c r="O674" s="10">
        <v>104.39999999999999</v>
      </c>
      <c r="P674" s="10">
        <v>70.254426023919066</v>
      </c>
      <c r="Q674" s="5">
        <v>0.40224818587934136</v>
      </c>
      <c r="R674" s="5">
        <v>2.3E-2</v>
      </c>
      <c r="S674" s="10">
        <v>4.0170517985501384</v>
      </c>
      <c r="T674" s="10">
        <v>0</v>
      </c>
      <c r="U674" s="10">
        <v>66.237374225368924</v>
      </c>
      <c r="V674" s="5">
        <v>0.37924818587934134</v>
      </c>
      <c r="W674" s="4" t="s">
        <v>491</v>
      </c>
      <c r="X674" s="4" t="s">
        <v>97</v>
      </c>
    </row>
    <row r="675" spans="1:24">
      <c r="A675" s="4" t="s">
        <v>1163</v>
      </c>
      <c r="B675" s="8">
        <v>46061</v>
      </c>
      <c r="C675" s="4" t="s">
        <v>249</v>
      </c>
      <c r="D675" s="4" t="s">
        <v>216</v>
      </c>
      <c r="E675" s="4" t="s">
        <v>36</v>
      </c>
      <c r="F675" s="4" t="s">
        <v>234</v>
      </c>
      <c r="G675" s="4" t="s">
        <v>111</v>
      </c>
      <c r="H675" s="9">
        <v>15</v>
      </c>
      <c r="I675" s="10">
        <v>9.18</v>
      </c>
      <c r="J675" s="10">
        <v>137.69999999999999</v>
      </c>
      <c r="K675" s="5">
        <v>0.15019224854998542</v>
      </c>
      <c r="L675" s="10">
        <v>20.68147262533299</v>
      </c>
      <c r="M675" s="10">
        <v>117.018527374667</v>
      </c>
      <c r="N675" s="10">
        <v>4.63</v>
      </c>
      <c r="O675" s="10">
        <v>69.45</v>
      </c>
      <c r="P675" s="10">
        <v>47.568527374666999</v>
      </c>
      <c r="Q675" s="5">
        <v>0.4065042386182427</v>
      </c>
      <c r="R675" s="5">
        <v>1.7999999999999999E-2</v>
      </c>
      <c r="S675" s="10">
        <v>2.1063334927440058</v>
      </c>
      <c r="T675" s="10">
        <v>0</v>
      </c>
      <c r="U675" s="10">
        <v>45.462193881922992</v>
      </c>
      <c r="V675" s="5">
        <v>0.38850423861824268</v>
      </c>
      <c r="W675" s="4" t="s">
        <v>491</v>
      </c>
      <c r="X675" s="4" t="s">
        <v>97</v>
      </c>
    </row>
    <row r="676" spans="1:24">
      <c r="A676" s="4" t="s">
        <v>1164</v>
      </c>
      <c r="B676" s="8">
        <v>46208</v>
      </c>
      <c r="C676" s="4" t="s">
        <v>232</v>
      </c>
      <c r="D676" s="4" t="s">
        <v>144</v>
      </c>
      <c r="E676" s="4" t="s">
        <v>36</v>
      </c>
      <c r="F676" s="4" t="s">
        <v>234</v>
      </c>
      <c r="G676" s="4" t="s">
        <v>235</v>
      </c>
      <c r="H676" s="9">
        <v>5</v>
      </c>
      <c r="I676" s="10">
        <v>15.01</v>
      </c>
      <c r="J676" s="10">
        <v>75.05</v>
      </c>
      <c r="K676" s="5">
        <v>0.1828509133792611</v>
      </c>
      <c r="L676" s="10">
        <v>13.722961049113545</v>
      </c>
      <c r="M676" s="10">
        <v>61.327038950886454</v>
      </c>
      <c r="N676" s="10">
        <v>8.5</v>
      </c>
      <c r="O676" s="10">
        <v>42.5</v>
      </c>
      <c r="P676" s="10">
        <v>18.827038950886454</v>
      </c>
      <c r="Q676" s="5">
        <v>0.3069940971055854</v>
      </c>
      <c r="R676" s="5">
        <v>1.7999999999999999E-2</v>
      </c>
      <c r="S676" s="10">
        <v>1.1038867011159561</v>
      </c>
      <c r="T676" s="10">
        <v>0</v>
      </c>
      <c r="U676" s="10">
        <v>17.723152249770497</v>
      </c>
      <c r="V676" s="5">
        <v>0.28899409710558538</v>
      </c>
      <c r="W676" s="4" t="s">
        <v>491</v>
      </c>
      <c r="X676" s="4" t="s">
        <v>97</v>
      </c>
    </row>
    <row r="677" spans="1:24">
      <c r="A677" s="4" t="s">
        <v>1165</v>
      </c>
      <c r="B677" s="8">
        <v>45721</v>
      </c>
      <c r="C677" s="4" t="s">
        <v>305</v>
      </c>
      <c r="D677" s="4" t="s">
        <v>195</v>
      </c>
      <c r="E677" s="4" t="s">
        <v>41</v>
      </c>
      <c r="F677" s="4" t="s">
        <v>242</v>
      </c>
      <c r="G677" s="4" t="s">
        <v>235</v>
      </c>
      <c r="H677" s="9">
        <v>42</v>
      </c>
      <c r="I677" s="10">
        <v>8.9499999999999993</v>
      </c>
      <c r="J677" s="10">
        <v>375.9</v>
      </c>
      <c r="K677" s="5">
        <v>0.12739343637253051</v>
      </c>
      <c r="L677" s="10">
        <v>47.887192732434215</v>
      </c>
      <c r="M677" s="10">
        <v>328.01280726756579</v>
      </c>
      <c r="N677" s="10">
        <v>4.01</v>
      </c>
      <c r="O677" s="10">
        <v>168.42</v>
      </c>
      <c r="P677" s="10">
        <v>159.5928072675658</v>
      </c>
      <c r="Q677" s="5">
        <v>0.48654443891083543</v>
      </c>
      <c r="R677" s="5">
        <v>2.5999999999999999E-2</v>
      </c>
      <c r="S677" s="10">
        <v>8.528332988956711</v>
      </c>
      <c r="T677" s="10">
        <v>0</v>
      </c>
      <c r="U677" s="10">
        <v>151.06447427860908</v>
      </c>
      <c r="V677" s="5">
        <v>0.46054443891083541</v>
      </c>
      <c r="W677" s="4" t="s">
        <v>491</v>
      </c>
      <c r="X677" s="4" t="s">
        <v>97</v>
      </c>
    </row>
    <row r="678" spans="1:24">
      <c r="A678" s="4" t="s">
        <v>1166</v>
      </c>
      <c r="B678" s="8">
        <v>45985</v>
      </c>
      <c r="C678" s="4" t="s">
        <v>237</v>
      </c>
      <c r="D678" s="4" t="s">
        <v>148</v>
      </c>
      <c r="E678" s="4" t="s">
        <v>36</v>
      </c>
      <c r="F678" s="4" t="s">
        <v>239</v>
      </c>
      <c r="G678" s="4" t="s">
        <v>235</v>
      </c>
      <c r="H678" s="9">
        <v>18</v>
      </c>
      <c r="I678" s="10">
        <v>22.57</v>
      </c>
      <c r="J678" s="10">
        <v>406.26</v>
      </c>
      <c r="K678" s="5">
        <v>0.12692400995365763</v>
      </c>
      <c r="L678" s="10">
        <v>51.564148283772944</v>
      </c>
      <c r="M678" s="10">
        <v>354.69585171622703</v>
      </c>
      <c r="N678" s="10">
        <v>12.49</v>
      </c>
      <c r="O678" s="10">
        <v>224.82</v>
      </c>
      <c r="P678" s="10">
        <v>129.87585171622703</v>
      </c>
      <c r="Q678" s="5">
        <v>0.36616118031212186</v>
      </c>
      <c r="R678" s="5">
        <v>1.7999999999999999E-2</v>
      </c>
      <c r="S678" s="10">
        <v>6.3845253308920862</v>
      </c>
      <c r="T678" s="10">
        <v>0</v>
      </c>
      <c r="U678" s="10">
        <v>123.49132638533494</v>
      </c>
      <c r="V678" s="5">
        <v>0.34816118031212184</v>
      </c>
      <c r="W678" s="4" t="s">
        <v>491</v>
      </c>
      <c r="X678" s="4" t="s">
        <v>97</v>
      </c>
    </row>
    <row r="679" spans="1:24">
      <c r="A679" s="4" t="s">
        <v>1167</v>
      </c>
      <c r="B679" s="8">
        <v>46261</v>
      </c>
      <c r="C679" s="4" t="s">
        <v>371</v>
      </c>
      <c r="D679" s="4" t="s">
        <v>187</v>
      </c>
      <c r="E679" s="4" t="s">
        <v>45</v>
      </c>
      <c r="F679" s="4" t="s">
        <v>242</v>
      </c>
      <c r="G679" s="4" t="s">
        <v>111</v>
      </c>
      <c r="H679" s="9">
        <v>17</v>
      </c>
      <c r="I679" s="10">
        <v>8.3800000000000008</v>
      </c>
      <c r="J679" s="10">
        <v>142.46</v>
      </c>
      <c r="K679" s="5">
        <v>0.17985189531942794</v>
      </c>
      <c r="L679" s="10">
        <v>25.621701007205704</v>
      </c>
      <c r="M679" s="10">
        <v>116.83829899279431</v>
      </c>
      <c r="N679" s="10">
        <v>3.61</v>
      </c>
      <c r="O679" s="10">
        <v>61.37</v>
      </c>
      <c r="P679" s="10">
        <v>55.46829899279431</v>
      </c>
      <c r="Q679" s="5">
        <v>0.47474415042806445</v>
      </c>
      <c r="R679" s="5">
        <v>1.4999999999999999E-2</v>
      </c>
      <c r="S679" s="10">
        <v>1.7525744848919145</v>
      </c>
      <c r="T679" s="10">
        <v>0</v>
      </c>
      <c r="U679" s="10">
        <v>53.715724507902394</v>
      </c>
      <c r="V679" s="5">
        <v>0.45974415042806444</v>
      </c>
      <c r="W679" s="4" t="s">
        <v>491</v>
      </c>
      <c r="X679" s="4" t="s">
        <v>97</v>
      </c>
    </row>
    <row r="680" spans="1:24">
      <c r="A680" s="4" t="s">
        <v>1168</v>
      </c>
      <c r="B680" s="8">
        <v>45687</v>
      </c>
      <c r="C680" s="4" t="s">
        <v>281</v>
      </c>
      <c r="D680" s="4" t="s">
        <v>204</v>
      </c>
      <c r="E680" s="4" t="s">
        <v>39</v>
      </c>
      <c r="F680" s="4" t="s">
        <v>276</v>
      </c>
      <c r="G680" s="4" t="s">
        <v>111</v>
      </c>
      <c r="H680" s="9">
        <v>42</v>
      </c>
      <c r="I680" s="10">
        <v>14.56</v>
      </c>
      <c r="J680" s="10">
        <v>611.52</v>
      </c>
      <c r="K680" s="5">
        <v>0.13993052806012102</v>
      </c>
      <c r="L680" s="10">
        <v>85.570316519325203</v>
      </c>
      <c r="M680" s="10">
        <v>525.94968348067482</v>
      </c>
      <c r="N680" s="10">
        <v>9.23</v>
      </c>
      <c r="O680" s="10">
        <v>387.66</v>
      </c>
      <c r="P680" s="10">
        <v>138.2896834806748</v>
      </c>
      <c r="Q680" s="5">
        <v>0.26293329537816146</v>
      </c>
      <c r="R680" s="5">
        <v>2.1000000000000001E-2</v>
      </c>
      <c r="S680" s="10">
        <v>11.044943353094173</v>
      </c>
      <c r="T680" s="10">
        <v>0</v>
      </c>
      <c r="U680" s="10">
        <v>127.24474012758063</v>
      </c>
      <c r="V680" s="5">
        <v>0.24193329537816147</v>
      </c>
      <c r="W680" s="4" t="s">
        <v>491</v>
      </c>
      <c r="X680" s="4" t="s">
        <v>97</v>
      </c>
    </row>
    <row r="681" spans="1:24">
      <c r="A681" s="4" t="s">
        <v>1169</v>
      </c>
      <c r="B681" s="8">
        <v>46284</v>
      </c>
      <c r="C681" s="4" t="s">
        <v>240</v>
      </c>
      <c r="D681" s="4" t="s">
        <v>106</v>
      </c>
      <c r="E681" s="4" t="s">
        <v>36</v>
      </c>
      <c r="F681" s="4" t="s">
        <v>242</v>
      </c>
      <c r="G681" s="4" t="s">
        <v>235</v>
      </c>
      <c r="H681" s="9">
        <v>78</v>
      </c>
      <c r="I681" s="10">
        <v>10.86</v>
      </c>
      <c r="J681" s="10">
        <v>847.07999999999993</v>
      </c>
      <c r="K681" s="5">
        <v>0.13060049268130011</v>
      </c>
      <c r="L681" s="10">
        <v>110.62906534047569</v>
      </c>
      <c r="M681" s="10">
        <v>736.45093465952425</v>
      </c>
      <c r="N681" s="10">
        <v>5.87</v>
      </c>
      <c r="O681" s="10">
        <v>457.86</v>
      </c>
      <c r="P681" s="10">
        <v>278.59093465952424</v>
      </c>
      <c r="Q681" s="5">
        <v>0.37828852072585434</v>
      </c>
      <c r="R681" s="5">
        <v>1.7999999999999999E-2</v>
      </c>
      <c r="S681" s="10">
        <v>13.256116823871436</v>
      </c>
      <c r="T681" s="10">
        <v>0</v>
      </c>
      <c r="U681" s="10">
        <v>265.33481783565281</v>
      </c>
      <c r="V681" s="5">
        <v>0.36028852072585438</v>
      </c>
      <c r="W681" s="4" t="s">
        <v>491</v>
      </c>
      <c r="X681" s="4" t="s">
        <v>97</v>
      </c>
    </row>
    <row r="682" spans="1:24">
      <c r="A682" s="4" t="s">
        <v>1170</v>
      </c>
      <c r="B682" s="8">
        <v>46119</v>
      </c>
      <c r="C682" s="4" t="s">
        <v>237</v>
      </c>
      <c r="D682" s="4" t="s">
        <v>168</v>
      </c>
      <c r="E682" s="4" t="s">
        <v>36</v>
      </c>
      <c r="F682" s="4" t="s">
        <v>239</v>
      </c>
      <c r="G682" s="4" t="s">
        <v>235</v>
      </c>
      <c r="H682" s="9">
        <v>48</v>
      </c>
      <c r="I682" s="10">
        <v>8.02</v>
      </c>
      <c r="J682" s="10">
        <v>384.96</v>
      </c>
      <c r="K682" s="5">
        <v>0.17284119361595113</v>
      </c>
      <c r="L682" s="10">
        <v>66.536945894396538</v>
      </c>
      <c r="M682" s="10">
        <v>318.42305410560346</v>
      </c>
      <c r="N682" s="10">
        <v>4.1100000000000003</v>
      </c>
      <c r="O682" s="10">
        <v>197.28000000000003</v>
      </c>
      <c r="P682" s="10">
        <v>121.14305410560343</v>
      </c>
      <c r="Q682" s="5">
        <v>0.38044686948271944</v>
      </c>
      <c r="R682" s="5">
        <v>1.7999999999999999E-2</v>
      </c>
      <c r="S682" s="10">
        <v>5.7316149739008617</v>
      </c>
      <c r="T682" s="10">
        <v>0</v>
      </c>
      <c r="U682" s="10">
        <v>115.41143913170256</v>
      </c>
      <c r="V682" s="5">
        <v>0.36244686948271942</v>
      </c>
      <c r="W682" s="4" t="s">
        <v>491</v>
      </c>
      <c r="X682" s="4" t="s">
        <v>97</v>
      </c>
    </row>
    <row r="683" spans="1:24">
      <c r="A683" s="4" t="s">
        <v>1171</v>
      </c>
      <c r="B683" s="8">
        <v>46203</v>
      </c>
      <c r="C683" s="4" t="s">
        <v>293</v>
      </c>
      <c r="D683" s="4" t="s">
        <v>142</v>
      </c>
      <c r="E683" s="4" t="s">
        <v>39</v>
      </c>
      <c r="F683" s="4" t="s">
        <v>276</v>
      </c>
      <c r="G683" s="4" t="s">
        <v>257</v>
      </c>
      <c r="H683" s="9">
        <v>6</v>
      </c>
      <c r="I683" s="10">
        <v>8.49</v>
      </c>
      <c r="J683" s="10">
        <v>50.94</v>
      </c>
      <c r="K683" s="5">
        <v>0.10625243400951449</v>
      </c>
      <c r="L683" s="10">
        <v>5.4124989884446677</v>
      </c>
      <c r="M683" s="10">
        <v>45.52750101155533</v>
      </c>
      <c r="N683" s="10">
        <v>4.41</v>
      </c>
      <c r="O683" s="10">
        <v>26.46</v>
      </c>
      <c r="P683" s="10">
        <v>19.067501011555329</v>
      </c>
      <c r="Q683" s="5">
        <v>0.41881281836039735</v>
      </c>
      <c r="R683" s="5">
        <v>2.1000000000000001E-2</v>
      </c>
      <c r="S683" s="10">
        <v>0.95607752124266199</v>
      </c>
      <c r="T683" s="10">
        <v>0</v>
      </c>
      <c r="U683" s="10">
        <v>18.111423490312667</v>
      </c>
      <c r="V683" s="5">
        <v>0.39781281836039734</v>
      </c>
      <c r="W683" s="4" t="s">
        <v>491</v>
      </c>
      <c r="X683" s="4" t="s">
        <v>97</v>
      </c>
    </row>
    <row r="684" spans="1:24">
      <c r="A684" s="4" t="s">
        <v>1172</v>
      </c>
      <c r="B684" s="8">
        <v>45730</v>
      </c>
      <c r="C684" s="4" t="s">
        <v>377</v>
      </c>
      <c r="D684" s="4" t="s">
        <v>218</v>
      </c>
      <c r="E684" s="4" t="s">
        <v>45</v>
      </c>
      <c r="F684" s="4" t="s">
        <v>242</v>
      </c>
      <c r="G684" s="4" t="s">
        <v>111</v>
      </c>
      <c r="H684" s="9">
        <v>1</v>
      </c>
      <c r="I684" s="10">
        <v>7.43</v>
      </c>
      <c r="J684" s="10">
        <v>7.43</v>
      </c>
      <c r="K684" s="5">
        <v>0.20152530916479083</v>
      </c>
      <c r="L684" s="10">
        <v>1.4973330470943957</v>
      </c>
      <c r="M684" s="10">
        <v>5.9326669529056044</v>
      </c>
      <c r="N684" s="10">
        <v>3.98</v>
      </c>
      <c r="O684" s="10">
        <v>3.98</v>
      </c>
      <c r="P684" s="10">
        <v>1.9526669529056044</v>
      </c>
      <c r="Q684" s="5">
        <v>0.32913813777280371</v>
      </c>
      <c r="R684" s="5">
        <v>1.4999999999999999E-2</v>
      </c>
      <c r="S684" s="10">
        <v>8.8990004293584057E-2</v>
      </c>
      <c r="T684" s="10">
        <v>0</v>
      </c>
      <c r="U684" s="10">
        <v>1.8636769486120204</v>
      </c>
      <c r="V684" s="5">
        <v>0.31413813777280369</v>
      </c>
      <c r="W684" s="4" t="s">
        <v>491</v>
      </c>
      <c r="X684" s="4" t="s">
        <v>97</v>
      </c>
    </row>
    <row r="685" spans="1:24">
      <c r="A685" s="4" t="s">
        <v>1173</v>
      </c>
      <c r="B685" s="8">
        <v>45691</v>
      </c>
      <c r="C685" s="4" t="s">
        <v>271</v>
      </c>
      <c r="D685" s="4" t="s">
        <v>195</v>
      </c>
      <c r="E685" s="4" t="s">
        <v>39</v>
      </c>
      <c r="F685" s="4" t="s">
        <v>273</v>
      </c>
      <c r="G685" s="4" t="s">
        <v>235</v>
      </c>
      <c r="H685" s="9">
        <v>7</v>
      </c>
      <c r="I685" s="10">
        <v>8.77</v>
      </c>
      <c r="J685" s="10">
        <v>61.39</v>
      </c>
      <c r="K685" s="5">
        <v>0.11856796199958083</v>
      </c>
      <c r="L685" s="10">
        <v>7.2788871871542673</v>
      </c>
      <c r="M685" s="10">
        <v>54.111112812845732</v>
      </c>
      <c r="N685" s="10">
        <v>4.07</v>
      </c>
      <c r="O685" s="10">
        <v>28.490000000000002</v>
      </c>
      <c r="P685" s="10">
        <v>25.62111281284573</v>
      </c>
      <c r="Q685" s="5">
        <v>0.47349077631172637</v>
      </c>
      <c r="R685" s="5">
        <v>2.1000000000000001E-2</v>
      </c>
      <c r="S685" s="10">
        <v>1.1363333690697603</v>
      </c>
      <c r="T685" s="10">
        <v>0</v>
      </c>
      <c r="U685" s="10">
        <v>24.48477944377597</v>
      </c>
      <c r="V685" s="5">
        <v>0.45249077631172641</v>
      </c>
      <c r="W685" s="4" t="s">
        <v>491</v>
      </c>
      <c r="X685" s="4" t="s">
        <v>97</v>
      </c>
    </row>
    <row r="686" spans="1:24">
      <c r="A686" s="4" t="s">
        <v>1174</v>
      </c>
      <c r="B686" s="8">
        <v>46036</v>
      </c>
      <c r="C686" s="4" t="s">
        <v>351</v>
      </c>
      <c r="D686" s="4" t="s">
        <v>189</v>
      </c>
      <c r="E686" s="4" t="s">
        <v>43</v>
      </c>
      <c r="F686" s="4" t="s">
        <v>273</v>
      </c>
      <c r="G686" s="4" t="s">
        <v>257</v>
      </c>
      <c r="H686" s="9">
        <v>6</v>
      </c>
      <c r="I686" s="10">
        <v>7.14</v>
      </c>
      <c r="J686" s="10">
        <v>42.839999999999996</v>
      </c>
      <c r="K686" s="5">
        <v>5.7986565252999528E-2</v>
      </c>
      <c r="L686" s="10">
        <v>2.4841444554384995</v>
      </c>
      <c r="M686" s="10">
        <v>40.3558555445615</v>
      </c>
      <c r="N686" s="10">
        <v>3</v>
      </c>
      <c r="O686" s="10">
        <v>18</v>
      </c>
      <c r="P686" s="10">
        <v>22.3558555445615</v>
      </c>
      <c r="Q686" s="5">
        <v>0.55396807335371323</v>
      </c>
      <c r="R686" s="5">
        <v>4.4999999999999998E-2</v>
      </c>
      <c r="S686" s="10">
        <v>1.8160134995052675</v>
      </c>
      <c r="T686" s="10">
        <v>0.7</v>
      </c>
      <c r="U686" s="10">
        <v>19.839842045056233</v>
      </c>
      <c r="V686" s="5">
        <v>0.49162238731746877</v>
      </c>
      <c r="W686" s="4" t="s">
        <v>493</v>
      </c>
      <c r="X686" s="4" t="s">
        <v>97</v>
      </c>
    </row>
    <row r="687" spans="1:24">
      <c r="A687" s="4" t="s">
        <v>1175</v>
      </c>
      <c r="B687" s="8">
        <v>46050</v>
      </c>
      <c r="C687" s="4" t="s">
        <v>287</v>
      </c>
      <c r="D687" s="4" t="s">
        <v>183</v>
      </c>
      <c r="E687" s="4" t="s">
        <v>39</v>
      </c>
      <c r="F687" s="4" t="s">
        <v>276</v>
      </c>
      <c r="G687" s="4" t="s">
        <v>111</v>
      </c>
      <c r="H687" s="9">
        <v>32</v>
      </c>
      <c r="I687" s="10">
        <v>8.9</v>
      </c>
      <c r="J687" s="10">
        <v>284.8</v>
      </c>
      <c r="K687" s="5">
        <v>0.13128075878985457</v>
      </c>
      <c r="L687" s="10">
        <v>37.388760103350585</v>
      </c>
      <c r="M687" s="10">
        <v>247.41123989664942</v>
      </c>
      <c r="N687" s="10">
        <v>4.46</v>
      </c>
      <c r="O687" s="10">
        <v>142.72</v>
      </c>
      <c r="P687" s="10">
        <v>104.69123989664942</v>
      </c>
      <c r="Q687" s="5">
        <v>0.42314666035537379</v>
      </c>
      <c r="R687" s="5">
        <v>2.1000000000000001E-2</v>
      </c>
      <c r="S687" s="10">
        <v>5.1956360378296385</v>
      </c>
      <c r="T687" s="10">
        <v>0</v>
      </c>
      <c r="U687" s="10">
        <v>99.495603858819777</v>
      </c>
      <c r="V687" s="5">
        <v>0.40214666035537378</v>
      </c>
      <c r="W687" s="4" t="s">
        <v>491</v>
      </c>
      <c r="X687" s="4" t="s">
        <v>97</v>
      </c>
    </row>
    <row r="688" spans="1:24">
      <c r="A688" s="4" t="s">
        <v>1176</v>
      </c>
      <c r="B688" s="8">
        <v>46059</v>
      </c>
      <c r="C688" s="4" t="s">
        <v>237</v>
      </c>
      <c r="D688" s="4" t="s">
        <v>181</v>
      </c>
      <c r="E688" s="4" t="s">
        <v>36</v>
      </c>
      <c r="F688" s="4" t="s">
        <v>239</v>
      </c>
      <c r="G688" s="4" t="s">
        <v>235</v>
      </c>
      <c r="H688" s="9">
        <v>81</v>
      </c>
      <c r="I688" s="10">
        <v>5.76</v>
      </c>
      <c r="J688" s="10">
        <v>466.56</v>
      </c>
      <c r="K688" s="5">
        <v>0.16844845823498786</v>
      </c>
      <c r="L688" s="10">
        <v>78.59131267411594</v>
      </c>
      <c r="M688" s="10">
        <v>387.96868732588405</v>
      </c>
      <c r="N688" s="10">
        <v>2.82</v>
      </c>
      <c r="O688" s="10">
        <v>228.42</v>
      </c>
      <c r="P688" s="10">
        <v>159.54868732588406</v>
      </c>
      <c r="Q688" s="5">
        <v>0.4112411453243574</v>
      </c>
      <c r="R688" s="5">
        <v>1.7999999999999999E-2</v>
      </c>
      <c r="S688" s="10">
        <v>6.9834363718659125</v>
      </c>
      <c r="T688" s="10">
        <v>0</v>
      </c>
      <c r="U688" s="10">
        <v>152.56525095401815</v>
      </c>
      <c r="V688" s="5">
        <v>0.39324114532435744</v>
      </c>
      <c r="W688" s="4" t="s">
        <v>491</v>
      </c>
      <c r="X688" s="4" t="s">
        <v>97</v>
      </c>
    </row>
    <row r="689" spans="1:24">
      <c r="A689" s="4" t="s">
        <v>1177</v>
      </c>
      <c r="B689" s="8">
        <v>45856</v>
      </c>
      <c r="C689" s="4" t="s">
        <v>319</v>
      </c>
      <c r="D689" s="4" t="s">
        <v>176</v>
      </c>
      <c r="E689" s="4" t="s">
        <v>41</v>
      </c>
      <c r="F689" s="4" t="s">
        <v>234</v>
      </c>
      <c r="G689" s="4" t="s">
        <v>257</v>
      </c>
      <c r="H689" s="9">
        <v>18</v>
      </c>
      <c r="I689" s="10">
        <v>11.21</v>
      </c>
      <c r="J689" s="10">
        <v>201.78000000000003</v>
      </c>
      <c r="K689" s="5">
        <v>0.14964134681271651</v>
      </c>
      <c r="L689" s="10">
        <v>30.194630959869944</v>
      </c>
      <c r="M689" s="10">
        <v>171.58536904013008</v>
      </c>
      <c r="N689" s="10">
        <v>5.6</v>
      </c>
      <c r="O689" s="10">
        <v>100.8</v>
      </c>
      <c r="P689" s="10">
        <v>70.785369040130078</v>
      </c>
      <c r="Q689" s="5">
        <v>0.41253732434246726</v>
      </c>
      <c r="R689" s="5">
        <v>2.5999999999999999E-2</v>
      </c>
      <c r="S689" s="10">
        <v>4.4612195950433815</v>
      </c>
      <c r="T689" s="10">
        <v>0</v>
      </c>
      <c r="U689" s="10">
        <v>66.324149445086704</v>
      </c>
      <c r="V689" s="5">
        <v>0.38653732434246729</v>
      </c>
      <c r="W689" s="4" t="s">
        <v>491</v>
      </c>
      <c r="X689" s="4" t="s">
        <v>97</v>
      </c>
    </row>
    <row r="690" spans="1:24">
      <c r="A690" s="4" t="s">
        <v>1178</v>
      </c>
      <c r="B690" s="8">
        <v>46095</v>
      </c>
      <c r="C690" s="4" t="s">
        <v>287</v>
      </c>
      <c r="D690" s="4" t="s">
        <v>183</v>
      </c>
      <c r="E690" s="4" t="s">
        <v>39</v>
      </c>
      <c r="F690" s="4" t="s">
        <v>276</v>
      </c>
      <c r="G690" s="4" t="s">
        <v>111</v>
      </c>
      <c r="H690" s="9">
        <v>31</v>
      </c>
      <c r="I690" s="10">
        <v>8.93</v>
      </c>
      <c r="J690" s="10">
        <v>276.83</v>
      </c>
      <c r="K690" s="5">
        <v>0.13214929092885258</v>
      </c>
      <c r="L690" s="10">
        <v>36.582888207834259</v>
      </c>
      <c r="M690" s="10">
        <v>240.24711179216573</v>
      </c>
      <c r="N690" s="10">
        <v>4.47</v>
      </c>
      <c r="O690" s="10">
        <v>138.57</v>
      </c>
      <c r="P690" s="10">
        <v>101.67711179216573</v>
      </c>
      <c r="Q690" s="5">
        <v>0.42321887257535534</v>
      </c>
      <c r="R690" s="5">
        <v>2.1000000000000001E-2</v>
      </c>
      <c r="S690" s="10">
        <v>5.0451893476354801</v>
      </c>
      <c r="T690" s="10">
        <v>0</v>
      </c>
      <c r="U690" s="10">
        <v>96.631922444530247</v>
      </c>
      <c r="V690" s="5">
        <v>0.40221887257535532</v>
      </c>
      <c r="W690" s="4" t="s">
        <v>491</v>
      </c>
      <c r="X690" s="4" t="s">
        <v>97</v>
      </c>
    </row>
    <row r="691" spans="1:24">
      <c r="A691" s="4" t="s">
        <v>1179</v>
      </c>
      <c r="B691" s="8">
        <v>45918</v>
      </c>
      <c r="C691" s="4" t="s">
        <v>393</v>
      </c>
      <c r="D691" s="4" t="s">
        <v>170</v>
      </c>
      <c r="E691" s="4" t="s">
        <v>47</v>
      </c>
      <c r="F691" s="4" t="s">
        <v>273</v>
      </c>
      <c r="G691" s="4" t="s">
        <v>235</v>
      </c>
      <c r="H691" s="9">
        <v>103</v>
      </c>
      <c r="I691" s="10">
        <v>7.86</v>
      </c>
      <c r="J691" s="10">
        <v>809.58</v>
      </c>
      <c r="K691" s="5">
        <v>0.15119229660228908</v>
      </c>
      <c r="L691" s="10">
        <v>122.4022594832812</v>
      </c>
      <c r="M691" s="10">
        <v>687.17774051671881</v>
      </c>
      <c r="N691" s="10">
        <v>3.97</v>
      </c>
      <c r="O691" s="10">
        <v>408.91</v>
      </c>
      <c r="P691" s="10">
        <v>278.26774051671879</v>
      </c>
      <c r="Q691" s="5">
        <v>0.40494289047761817</v>
      </c>
      <c r="R691" s="5">
        <v>2.3E-2</v>
      </c>
      <c r="S691" s="10">
        <v>15.805088031884532</v>
      </c>
      <c r="T691" s="10">
        <v>12.87</v>
      </c>
      <c r="U691" s="10">
        <v>249.59265248483428</v>
      </c>
      <c r="V691" s="5">
        <v>0.36321411152979827</v>
      </c>
      <c r="W691" s="4" t="s">
        <v>493</v>
      </c>
      <c r="X691" s="4" t="s">
        <v>97</v>
      </c>
    </row>
    <row r="692" spans="1:24">
      <c r="A692" s="4" t="s">
        <v>1180</v>
      </c>
      <c r="B692" s="8">
        <v>46148</v>
      </c>
      <c r="C692" s="4" t="s">
        <v>243</v>
      </c>
      <c r="D692" s="4" t="s">
        <v>113</v>
      </c>
      <c r="E692" s="4" t="s">
        <v>36</v>
      </c>
      <c r="F692" s="4" t="s">
        <v>234</v>
      </c>
      <c r="G692" s="4" t="s">
        <v>111</v>
      </c>
      <c r="H692" s="9">
        <v>53</v>
      </c>
      <c r="I692" s="10">
        <v>16.79</v>
      </c>
      <c r="J692" s="10">
        <v>889.87</v>
      </c>
      <c r="K692" s="5">
        <v>0.16613780383487819</v>
      </c>
      <c r="L692" s="10">
        <v>147.84104749854305</v>
      </c>
      <c r="M692" s="10">
        <v>742.02895250145696</v>
      </c>
      <c r="N692" s="10">
        <v>8.94</v>
      </c>
      <c r="O692" s="10">
        <v>473.82</v>
      </c>
      <c r="P692" s="10">
        <v>268.20895250145696</v>
      </c>
      <c r="Q692" s="5">
        <v>0.36145348722215842</v>
      </c>
      <c r="R692" s="5">
        <v>1.7999999999999999E-2</v>
      </c>
      <c r="S692" s="10">
        <v>13.356521145026225</v>
      </c>
      <c r="T692" s="10">
        <v>0</v>
      </c>
      <c r="U692" s="10">
        <v>254.85243135643074</v>
      </c>
      <c r="V692" s="5">
        <v>0.3434534872221584</v>
      </c>
      <c r="W692" s="4" t="s">
        <v>491</v>
      </c>
      <c r="X692" s="4" t="s">
        <v>97</v>
      </c>
    </row>
    <row r="693" spans="1:24">
      <c r="A693" s="4" t="s">
        <v>1181</v>
      </c>
      <c r="B693" s="8">
        <v>46010</v>
      </c>
      <c r="C693" s="4" t="s">
        <v>279</v>
      </c>
      <c r="D693" s="4" t="s">
        <v>127</v>
      </c>
      <c r="E693" s="4" t="s">
        <v>39</v>
      </c>
      <c r="F693" s="4" t="s">
        <v>273</v>
      </c>
      <c r="G693" s="4" t="s">
        <v>111</v>
      </c>
      <c r="H693" s="9">
        <v>19</v>
      </c>
      <c r="I693" s="10">
        <v>7.39</v>
      </c>
      <c r="J693" s="10">
        <v>140.41</v>
      </c>
      <c r="K693" s="5">
        <v>0.10265141264331427</v>
      </c>
      <c r="L693" s="10">
        <v>14.413284849247757</v>
      </c>
      <c r="M693" s="10">
        <v>125.99671515075224</v>
      </c>
      <c r="N693" s="10">
        <v>3.64</v>
      </c>
      <c r="O693" s="10">
        <v>69.16</v>
      </c>
      <c r="P693" s="10">
        <v>56.836715150752241</v>
      </c>
      <c r="Q693" s="5">
        <v>0.45109680107730099</v>
      </c>
      <c r="R693" s="5">
        <v>2.1000000000000001E-2</v>
      </c>
      <c r="S693" s="10">
        <v>2.6459310181657973</v>
      </c>
      <c r="T693" s="10">
        <v>0</v>
      </c>
      <c r="U693" s="10">
        <v>54.190784132586444</v>
      </c>
      <c r="V693" s="5">
        <v>0.43009680107730103</v>
      </c>
      <c r="W693" s="4" t="s">
        <v>491</v>
      </c>
      <c r="X693" s="4" t="s">
        <v>97</v>
      </c>
    </row>
    <row r="694" spans="1:24">
      <c r="A694" s="4" t="s">
        <v>1182</v>
      </c>
      <c r="B694" s="8">
        <v>46209</v>
      </c>
      <c r="C694" s="4" t="s">
        <v>232</v>
      </c>
      <c r="D694" s="4" t="s">
        <v>120</v>
      </c>
      <c r="E694" s="4" t="s">
        <v>36</v>
      </c>
      <c r="F694" s="4" t="s">
        <v>234</v>
      </c>
      <c r="G694" s="4" t="s">
        <v>235</v>
      </c>
      <c r="H694" s="9">
        <v>105</v>
      </c>
      <c r="I694" s="10">
        <v>8.3000000000000007</v>
      </c>
      <c r="J694" s="10">
        <v>871.50000000000011</v>
      </c>
      <c r="K694" s="5">
        <v>0.18322537104132258</v>
      </c>
      <c r="L694" s="10">
        <v>159.68091086251266</v>
      </c>
      <c r="M694" s="10">
        <v>711.81908913748748</v>
      </c>
      <c r="N694" s="10">
        <v>4.2</v>
      </c>
      <c r="O694" s="10">
        <v>441</v>
      </c>
      <c r="P694" s="10">
        <v>270.81908913748748</v>
      </c>
      <c r="Q694" s="5">
        <v>0.38046055981111643</v>
      </c>
      <c r="R694" s="5">
        <v>1.7999999999999999E-2</v>
      </c>
      <c r="S694" s="10">
        <v>12.812743604474774</v>
      </c>
      <c r="T694" s="10">
        <v>17.53</v>
      </c>
      <c r="U694" s="10">
        <v>240.47634553301273</v>
      </c>
      <c r="V694" s="5">
        <v>0.33783351585077376</v>
      </c>
      <c r="W694" s="4" t="s">
        <v>493</v>
      </c>
      <c r="X694" s="4" t="s">
        <v>97</v>
      </c>
    </row>
    <row r="695" spans="1:24">
      <c r="A695" s="4" t="s">
        <v>1183</v>
      </c>
      <c r="B695" s="8">
        <v>45990</v>
      </c>
      <c r="C695" s="4" t="s">
        <v>232</v>
      </c>
      <c r="D695" s="4" t="s">
        <v>179</v>
      </c>
      <c r="E695" s="4" t="s">
        <v>36</v>
      </c>
      <c r="F695" s="4" t="s">
        <v>234</v>
      </c>
      <c r="G695" s="4" t="s">
        <v>235</v>
      </c>
      <c r="H695" s="9">
        <v>33</v>
      </c>
      <c r="I695" s="10">
        <v>17.57</v>
      </c>
      <c r="J695" s="10">
        <v>579.81000000000006</v>
      </c>
      <c r="K695" s="5">
        <v>0.20475098810745776</v>
      </c>
      <c r="L695" s="10">
        <v>118.7166704145851</v>
      </c>
      <c r="M695" s="10">
        <v>461.09332958541495</v>
      </c>
      <c r="N695" s="10">
        <v>8.44</v>
      </c>
      <c r="O695" s="10">
        <v>278.52</v>
      </c>
      <c r="P695" s="10">
        <v>182.57332958541497</v>
      </c>
      <c r="Q695" s="5">
        <v>0.39595742959364211</v>
      </c>
      <c r="R695" s="5">
        <v>1.7999999999999999E-2</v>
      </c>
      <c r="S695" s="10">
        <v>8.2996799325374688</v>
      </c>
      <c r="T695" s="10">
        <v>5.98</v>
      </c>
      <c r="U695" s="10">
        <v>168.29364965287752</v>
      </c>
      <c r="V695" s="5">
        <v>0.36498825477305474</v>
      </c>
      <c r="W695" s="4" t="s">
        <v>493</v>
      </c>
      <c r="X695" s="4" t="s">
        <v>97</v>
      </c>
    </row>
    <row r="696" spans="1:24">
      <c r="A696" s="4" t="s">
        <v>1184</v>
      </c>
      <c r="B696" s="8">
        <v>45685</v>
      </c>
      <c r="C696" s="4" t="s">
        <v>251</v>
      </c>
      <c r="D696" s="4" t="s">
        <v>151</v>
      </c>
      <c r="E696" s="4" t="s">
        <v>36</v>
      </c>
      <c r="F696" s="4" t="s">
        <v>239</v>
      </c>
      <c r="G696" s="4" t="s">
        <v>111</v>
      </c>
      <c r="H696" s="9">
        <v>40</v>
      </c>
      <c r="I696" s="10">
        <v>9.89</v>
      </c>
      <c r="J696" s="10">
        <v>395.6</v>
      </c>
      <c r="K696" s="5">
        <v>0.16420149496887709</v>
      </c>
      <c r="L696" s="10">
        <v>64.958111409687788</v>
      </c>
      <c r="M696" s="10">
        <v>330.64188859031225</v>
      </c>
      <c r="N696" s="10">
        <v>5.85</v>
      </c>
      <c r="O696" s="10">
        <v>234</v>
      </c>
      <c r="P696" s="10">
        <v>96.641888590312249</v>
      </c>
      <c r="Q696" s="5">
        <v>0.2922856780256845</v>
      </c>
      <c r="R696" s="5">
        <v>1.7999999999999999E-2</v>
      </c>
      <c r="S696" s="10">
        <v>5.9515539946256197</v>
      </c>
      <c r="T696" s="10">
        <v>0</v>
      </c>
      <c r="U696" s="10">
        <v>90.690334595686636</v>
      </c>
      <c r="V696" s="5">
        <v>0.27428567802568454</v>
      </c>
      <c r="W696" s="4" t="s">
        <v>491</v>
      </c>
      <c r="X696" s="4" t="s">
        <v>97</v>
      </c>
    </row>
    <row r="697" spans="1:24">
      <c r="A697" s="4" t="s">
        <v>1185</v>
      </c>
      <c r="B697" s="8">
        <v>45686</v>
      </c>
      <c r="C697" s="4" t="s">
        <v>281</v>
      </c>
      <c r="D697" s="4" t="s">
        <v>204</v>
      </c>
      <c r="E697" s="4" t="s">
        <v>39</v>
      </c>
      <c r="F697" s="4" t="s">
        <v>276</v>
      </c>
      <c r="G697" s="4" t="s">
        <v>111</v>
      </c>
      <c r="H697" s="9">
        <v>49</v>
      </c>
      <c r="I697" s="10">
        <v>14.54</v>
      </c>
      <c r="J697" s="10">
        <v>712.45999999999992</v>
      </c>
      <c r="K697" s="5">
        <v>0.10201661948200524</v>
      </c>
      <c r="L697" s="10">
        <v>72.682760716149446</v>
      </c>
      <c r="M697" s="10">
        <v>639.77723928385046</v>
      </c>
      <c r="N697" s="10">
        <v>8.9700000000000006</v>
      </c>
      <c r="O697" s="10">
        <v>439.53000000000003</v>
      </c>
      <c r="P697" s="10">
        <v>200.24723928385043</v>
      </c>
      <c r="Q697" s="5">
        <v>0.31299525364172354</v>
      </c>
      <c r="R697" s="5">
        <v>2.1000000000000001E-2</v>
      </c>
      <c r="S697" s="10">
        <v>13.435322024960861</v>
      </c>
      <c r="T697" s="10">
        <v>0</v>
      </c>
      <c r="U697" s="10">
        <v>186.81191725888957</v>
      </c>
      <c r="V697" s="5">
        <v>0.29199525364172352</v>
      </c>
      <c r="W697" s="4" t="s">
        <v>491</v>
      </c>
      <c r="X697" s="4" t="s">
        <v>97</v>
      </c>
    </row>
    <row r="698" spans="1:24">
      <c r="A698" s="4" t="s">
        <v>1186</v>
      </c>
      <c r="B698" s="8">
        <v>46059</v>
      </c>
      <c r="C698" s="4" t="s">
        <v>307</v>
      </c>
      <c r="D698" s="4" t="s">
        <v>176</v>
      </c>
      <c r="E698" s="4" t="s">
        <v>41</v>
      </c>
      <c r="F698" s="4" t="s">
        <v>234</v>
      </c>
      <c r="G698" s="4" t="s">
        <v>111</v>
      </c>
      <c r="H698" s="9">
        <v>46</v>
      </c>
      <c r="I698" s="10">
        <v>11.75</v>
      </c>
      <c r="J698" s="10">
        <v>540.5</v>
      </c>
      <c r="K698" s="5">
        <v>0.21051115480207275</v>
      </c>
      <c r="L698" s="10">
        <v>113.78127917052032</v>
      </c>
      <c r="M698" s="10">
        <v>426.71872082947971</v>
      </c>
      <c r="N698" s="10">
        <v>5.86</v>
      </c>
      <c r="O698" s="10">
        <v>269.56</v>
      </c>
      <c r="P698" s="10">
        <v>157.15872082947971</v>
      </c>
      <c r="Q698" s="5">
        <v>0.36829581913815684</v>
      </c>
      <c r="R698" s="5">
        <v>2.5999999999999999E-2</v>
      </c>
      <c r="S698" s="10">
        <v>11.094686741566472</v>
      </c>
      <c r="T698" s="10">
        <v>11.79</v>
      </c>
      <c r="U698" s="10">
        <v>134.27403408791324</v>
      </c>
      <c r="V698" s="5">
        <v>0.31466637748375292</v>
      </c>
      <c r="W698" s="4" t="s">
        <v>493</v>
      </c>
      <c r="X698" s="4" t="s">
        <v>97</v>
      </c>
    </row>
    <row r="699" spans="1:24">
      <c r="A699" s="4" t="s">
        <v>1187</v>
      </c>
      <c r="B699" s="8">
        <v>45888</v>
      </c>
      <c r="C699" s="4" t="s">
        <v>285</v>
      </c>
      <c r="D699" s="4" t="s">
        <v>204</v>
      </c>
      <c r="E699" s="4" t="s">
        <v>39</v>
      </c>
      <c r="F699" s="4" t="s">
        <v>273</v>
      </c>
      <c r="G699" s="4" t="s">
        <v>111</v>
      </c>
      <c r="H699" s="9">
        <v>26</v>
      </c>
      <c r="I699" s="10">
        <v>14.64</v>
      </c>
      <c r="J699" s="10">
        <v>380.64</v>
      </c>
      <c r="K699" s="5">
        <v>9.7918420482919835E-2</v>
      </c>
      <c r="L699" s="10">
        <v>37.271667572618604</v>
      </c>
      <c r="M699" s="10">
        <v>343.3683324273814</v>
      </c>
      <c r="N699" s="10">
        <v>9.02</v>
      </c>
      <c r="O699" s="10">
        <v>234.51999999999998</v>
      </c>
      <c r="P699" s="10">
        <v>108.84833242738142</v>
      </c>
      <c r="Q699" s="5">
        <v>0.31700166307678251</v>
      </c>
      <c r="R699" s="5">
        <v>2.1000000000000001E-2</v>
      </c>
      <c r="S699" s="10">
        <v>7.2107349809750101</v>
      </c>
      <c r="T699" s="10">
        <v>0</v>
      </c>
      <c r="U699" s="10">
        <v>101.63759744640642</v>
      </c>
      <c r="V699" s="5">
        <v>0.29600166307678255</v>
      </c>
      <c r="W699" s="4" t="s">
        <v>491</v>
      </c>
      <c r="X699" s="4" t="s">
        <v>97</v>
      </c>
    </row>
    <row r="700" spans="1:24">
      <c r="A700" s="4" t="s">
        <v>1188</v>
      </c>
      <c r="B700" s="8">
        <v>45675</v>
      </c>
      <c r="C700" s="4" t="s">
        <v>405</v>
      </c>
      <c r="D700" s="4" t="s">
        <v>170</v>
      </c>
      <c r="E700" s="4" t="s">
        <v>47</v>
      </c>
      <c r="F700" s="4" t="s">
        <v>273</v>
      </c>
      <c r="G700" s="4" t="s">
        <v>111</v>
      </c>
      <c r="H700" s="9">
        <v>9</v>
      </c>
      <c r="I700" s="10">
        <v>7.84</v>
      </c>
      <c r="J700" s="10">
        <v>70.56</v>
      </c>
      <c r="K700" s="5">
        <v>0.10906448550538475</v>
      </c>
      <c r="L700" s="10">
        <v>7.6955900972599487</v>
      </c>
      <c r="M700" s="10">
        <v>62.86440990274005</v>
      </c>
      <c r="N700" s="10">
        <v>4.08</v>
      </c>
      <c r="O700" s="10">
        <v>36.72</v>
      </c>
      <c r="P700" s="10">
        <v>26.144409902740051</v>
      </c>
      <c r="Q700" s="5">
        <v>0.41588571249120249</v>
      </c>
      <c r="R700" s="5">
        <v>2.3E-2</v>
      </c>
      <c r="S700" s="10">
        <v>1.4458814277630212</v>
      </c>
      <c r="T700" s="10">
        <v>0</v>
      </c>
      <c r="U700" s="10">
        <v>24.698528474977032</v>
      </c>
      <c r="V700" s="5">
        <v>0.39288571249120252</v>
      </c>
      <c r="W700" s="4" t="s">
        <v>491</v>
      </c>
      <c r="X700" s="4" t="s">
        <v>97</v>
      </c>
    </row>
    <row r="701" spans="1:24">
      <c r="A701" s="4" t="s">
        <v>1189</v>
      </c>
      <c r="B701" s="8">
        <v>45802</v>
      </c>
      <c r="C701" s="4" t="s">
        <v>373</v>
      </c>
      <c r="D701" s="4" t="s">
        <v>220</v>
      </c>
      <c r="E701" s="4" t="s">
        <v>45</v>
      </c>
      <c r="F701" s="4" t="s">
        <v>234</v>
      </c>
      <c r="G701" s="4" t="s">
        <v>111</v>
      </c>
      <c r="H701" s="9">
        <v>17</v>
      </c>
      <c r="I701" s="10">
        <v>7.44</v>
      </c>
      <c r="J701" s="10">
        <v>126.48</v>
      </c>
      <c r="K701" s="5">
        <v>0.15675234220566509</v>
      </c>
      <c r="L701" s="10">
        <v>19.82603624217252</v>
      </c>
      <c r="M701" s="10">
        <v>106.65396375782748</v>
      </c>
      <c r="N701" s="10">
        <v>4.17</v>
      </c>
      <c r="O701" s="10">
        <v>70.89</v>
      </c>
      <c r="P701" s="10">
        <v>35.763963757827483</v>
      </c>
      <c r="Q701" s="5">
        <v>0.3353270942562856</v>
      </c>
      <c r="R701" s="5">
        <v>1.4999999999999999E-2</v>
      </c>
      <c r="S701" s="10">
        <v>1.5998094563674121</v>
      </c>
      <c r="T701" s="10">
        <v>0</v>
      </c>
      <c r="U701" s="10">
        <v>34.164154301460073</v>
      </c>
      <c r="V701" s="5">
        <v>0.32032709425628558</v>
      </c>
      <c r="W701" s="4" t="s">
        <v>491</v>
      </c>
      <c r="X701" s="4" t="s">
        <v>97</v>
      </c>
    </row>
    <row r="702" spans="1:24">
      <c r="A702" s="4" t="s">
        <v>1190</v>
      </c>
      <c r="B702" s="8">
        <v>45842</v>
      </c>
      <c r="C702" s="4" t="s">
        <v>377</v>
      </c>
      <c r="D702" s="4" t="s">
        <v>158</v>
      </c>
      <c r="E702" s="4" t="s">
        <v>45</v>
      </c>
      <c r="F702" s="4" t="s">
        <v>242</v>
      </c>
      <c r="G702" s="4" t="s">
        <v>111</v>
      </c>
      <c r="H702" s="9">
        <v>30</v>
      </c>
      <c r="I702" s="10">
        <v>7.65</v>
      </c>
      <c r="J702" s="10">
        <v>229.5</v>
      </c>
      <c r="K702" s="5">
        <v>0.16239789617514716</v>
      </c>
      <c r="L702" s="10">
        <v>37.270317172196272</v>
      </c>
      <c r="M702" s="10">
        <v>192.22968282780374</v>
      </c>
      <c r="N702" s="10">
        <v>4.04</v>
      </c>
      <c r="O702" s="10">
        <v>121.2</v>
      </c>
      <c r="P702" s="10">
        <v>71.02968282780374</v>
      </c>
      <c r="Q702" s="5">
        <v>0.36950423983912511</v>
      </c>
      <c r="R702" s="5">
        <v>1.4999999999999999E-2</v>
      </c>
      <c r="S702" s="10">
        <v>2.8834452424170562</v>
      </c>
      <c r="T702" s="10">
        <v>0</v>
      </c>
      <c r="U702" s="10">
        <v>68.146237585386686</v>
      </c>
      <c r="V702" s="5">
        <v>0.3545042398391251</v>
      </c>
      <c r="W702" s="4" t="s">
        <v>491</v>
      </c>
      <c r="X702" s="4" t="s">
        <v>97</v>
      </c>
    </row>
    <row r="703" spans="1:24">
      <c r="A703" s="4" t="s">
        <v>1191</v>
      </c>
      <c r="B703" s="8">
        <v>46157</v>
      </c>
      <c r="C703" s="4" t="s">
        <v>339</v>
      </c>
      <c r="D703" s="4" t="s">
        <v>218</v>
      </c>
      <c r="E703" s="4" t="s">
        <v>43</v>
      </c>
      <c r="F703" s="4" t="s">
        <v>273</v>
      </c>
      <c r="G703" s="4" t="s">
        <v>111</v>
      </c>
      <c r="H703" s="9">
        <v>40</v>
      </c>
      <c r="I703" s="10">
        <v>7.61</v>
      </c>
      <c r="J703" s="10">
        <v>304.40000000000003</v>
      </c>
      <c r="K703" s="5">
        <v>8.4335064785083236E-2</v>
      </c>
      <c r="L703" s="10">
        <v>25.671593720579338</v>
      </c>
      <c r="M703" s="10">
        <v>278.72840627942071</v>
      </c>
      <c r="N703" s="10">
        <v>4.26</v>
      </c>
      <c r="O703" s="10">
        <v>170.39999999999998</v>
      </c>
      <c r="P703" s="10">
        <v>108.32840627942073</v>
      </c>
      <c r="Q703" s="5">
        <v>0.38865219273999385</v>
      </c>
      <c r="R703" s="5">
        <v>4.4999999999999998E-2</v>
      </c>
      <c r="S703" s="10">
        <v>12.542778282573931</v>
      </c>
      <c r="T703" s="10">
        <v>0</v>
      </c>
      <c r="U703" s="10">
        <v>95.785627996846799</v>
      </c>
      <c r="V703" s="5">
        <v>0.34365219273999387</v>
      </c>
      <c r="W703" s="4" t="s">
        <v>491</v>
      </c>
      <c r="X703" s="4" t="s">
        <v>97</v>
      </c>
    </row>
    <row r="704" spans="1:24">
      <c r="A704" s="4" t="s">
        <v>1192</v>
      </c>
      <c r="B704" s="8">
        <v>45759</v>
      </c>
      <c r="C704" s="4" t="s">
        <v>377</v>
      </c>
      <c r="D704" s="4" t="s">
        <v>135</v>
      </c>
      <c r="E704" s="4" t="s">
        <v>45</v>
      </c>
      <c r="F704" s="4" t="s">
        <v>242</v>
      </c>
      <c r="G704" s="4" t="s">
        <v>111</v>
      </c>
      <c r="H704" s="9">
        <v>21</v>
      </c>
      <c r="I704" s="10">
        <v>9.98</v>
      </c>
      <c r="J704" s="10">
        <v>209.58</v>
      </c>
      <c r="K704" s="5">
        <v>0.14317677721285649</v>
      </c>
      <c r="L704" s="10">
        <v>30.006988968270463</v>
      </c>
      <c r="M704" s="10">
        <v>179.57301103172955</v>
      </c>
      <c r="N704" s="10">
        <v>4.51</v>
      </c>
      <c r="O704" s="10">
        <v>94.71</v>
      </c>
      <c r="P704" s="10">
        <v>84.863011031729556</v>
      </c>
      <c r="Q704" s="5">
        <v>0.47258221346377455</v>
      </c>
      <c r="R704" s="5">
        <v>1.4999999999999999E-2</v>
      </c>
      <c r="S704" s="10">
        <v>2.6935951654759434</v>
      </c>
      <c r="T704" s="10">
        <v>0</v>
      </c>
      <c r="U704" s="10">
        <v>82.169415866253615</v>
      </c>
      <c r="V704" s="5">
        <v>0.45758221346377459</v>
      </c>
      <c r="W704" s="4" t="s">
        <v>491</v>
      </c>
      <c r="X704" s="4" t="s">
        <v>97</v>
      </c>
    </row>
    <row r="705" spans="1:24">
      <c r="A705" s="4" t="s">
        <v>1193</v>
      </c>
      <c r="B705" s="8">
        <v>45672</v>
      </c>
      <c r="C705" s="4" t="s">
        <v>401</v>
      </c>
      <c r="D705" s="4" t="s">
        <v>156</v>
      </c>
      <c r="E705" s="4" t="s">
        <v>47</v>
      </c>
      <c r="F705" s="4" t="s">
        <v>276</v>
      </c>
      <c r="G705" s="4" t="s">
        <v>111</v>
      </c>
      <c r="H705" s="9">
        <v>1</v>
      </c>
      <c r="I705" s="10">
        <v>4.95</v>
      </c>
      <c r="J705" s="10">
        <v>4.95</v>
      </c>
      <c r="K705" s="5">
        <v>0.1221567797370129</v>
      </c>
      <c r="L705" s="10">
        <v>0.60467605969821392</v>
      </c>
      <c r="M705" s="10">
        <v>4.3453239403017863</v>
      </c>
      <c r="N705" s="10">
        <v>2.77</v>
      </c>
      <c r="O705" s="10">
        <v>2.77</v>
      </c>
      <c r="P705" s="10">
        <v>1.5753239403017862</v>
      </c>
      <c r="Q705" s="5">
        <v>0.36253314181965884</v>
      </c>
      <c r="R705" s="5">
        <v>2.3E-2</v>
      </c>
      <c r="S705" s="10">
        <v>9.9942450626941085E-2</v>
      </c>
      <c r="T705" s="10">
        <v>0</v>
      </c>
      <c r="U705" s="10">
        <v>1.4753814896748452</v>
      </c>
      <c r="V705" s="5">
        <v>0.33953314181965882</v>
      </c>
      <c r="W705" s="4" t="s">
        <v>491</v>
      </c>
      <c r="X705" s="4" t="s">
        <v>97</v>
      </c>
    </row>
    <row r="706" spans="1:24">
      <c r="A706" s="4" t="s">
        <v>1194</v>
      </c>
      <c r="B706" s="8">
        <v>45706</v>
      </c>
      <c r="C706" s="4" t="s">
        <v>331</v>
      </c>
      <c r="D706" s="4" t="s">
        <v>123</v>
      </c>
      <c r="E706" s="4" t="s">
        <v>43</v>
      </c>
      <c r="F706" s="4" t="s">
        <v>270</v>
      </c>
      <c r="G706" s="4" t="s">
        <v>235</v>
      </c>
      <c r="H706" s="9">
        <v>36</v>
      </c>
      <c r="I706" s="10">
        <v>4.8099999999999996</v>
      </c>
      <c r="J706" s="10">
        <v>173.16</v>
      </c>
      <c r="K706" s="5">
        <v>5.424384949038584E-2</v>
      </c>
      <c r="L706" s="10">
        <v>9.3928649777552113</v>
      </c>
      <c r="M706" s="10">
        <v>163.76713502224479</v>
      </c>
      <c r="N706" s="10">
        <v>2.27</v>
      </c>
      <c r="O706" s="10">
        <v>81.72</v>
      </c>
      <c r="P706" s="10">
        <v>82.047135022244788</v>
      </c>
      <c r="Q706" s="5">
        <v>0.5009987810503016</v>
      </c>
      <c r="R706" s="5">
        <v>4.4999999999999998E-2</v>
      </c>
      <c r="S706" s="10">
        <v>7.369521076001015</v>
      </c>
      <c r="T706" s="10">
        <v>0</v>
      </c>
      <c r="U706" s="10">
        <v>74.677613946243767</v>
      </c>
      <c r="V706" s="5">
        <v>0.4559987810503015</v>
      </c>
      <c r="W706" s="4" t="s">
        <v>491</v>
      </c>
      <c r="X706" s="4" t="s">
        <v>97</v>
      </c>
    </row>
    <row r="707" spans="1:24">
      <c r="A707" s="4" t="s">
        <v>1195</v>
      </c>
      <c r="B707" s="8">
        <v>46071</v>
      </c>
      <c r="C707" s="4" t="s">
        <v>240</v>
      </c>
      <c r="D707" s="4" t="s">
        <v>176</v>
      </c>
      <c r="E707" s="4" t="s">
        <v>36</v>
      </c>
      <c r="F707" s="4" t="s">
        <v>242</v>
      </c>
      <c r="G707" s="4" t="s">
        <v>235</v>
      </c>
      <c r="H707" s="9">
        <v>98</v>
      </c>
      <c r="I707" s="10">
        <v>11.65</v>
      </c>
      <c r="J707" s="10">
        <v>1141.7</v>
      </c>
      <c r="K707" s="5">
        <v>0.19948832839048181</v>
      </c>
      <c r="L707" s="10">
        <v>227.75582452341308</v>
      </c>
      <c r="M707" s="10">
        <v>913.94417547658691</v>
      </c>
      <c r="N707" s="10">
        <v>5.77</v>
      </c>
      <c r="O707" s="10">
        <v>565.45999999999992</v>
      </c>
      <c r="P707" s="10">
        <v>348.48417547658698</v>
      </c>
      <c r="Q707" s="5">
        <v>0.3812970035011885</v>
      </c>
      <c r="R707" s="5">
        <v>1.7999999999999999E-2</v>
      </c>
      <c r="S707" s="10">
        <v>16.450995158578564</v>
      </c>
      <c r="T707" s="10">
        <v>21.66</v>
      </c>
      <c r="U707" s="10">
        <v>310.37318031800839</v>
      </c>
      <c r="V707" s="5">
        <v>0.33959752536981885</v>
      </c>
      <c r="W707" s="4" t="s">
        <v>493</v>
      </c>
      <c r="X707" s="4" t="s">
        <v>97</v>
      </c>
    </row>
    <row r="708" spans="1:24">
      <c r="A708" s="4" t="s">
        <v>1196</v>
      </c>
      <c r="B708" s="8">
        <v>46065</v>
      </c>
      <c r="C708" s="4" t="s">
        <v>395</v>
      </c>
      <c r="D708" s="4" t="s">
        <v>179</v>
      </c>
      <c r="E708" s="4" t="s">
        <v>47</v>
      </c>
      <c r="F708" s="4" t="s">
        <v>276</v>
      </c>
      <c r="G708" s="4" t="s">
        <v>235</v>
      </c>
      <c r="H708" s="9">
        <v>39</v>
      </c>
      <c r="I708" s="10">
        <v>17.989999999999998</v>
      </c>
      <c r="J708" s="10">
        <v>701.6099999999999</v>
      </c>
      <c r="K708" s="5">
        <v>0.13436188562449894</v>
      </c>
      <c r="L708" s="10">
        <v>94.269642573004688</v>
      </c>
      <c r="M708" s="10">
        <v>607.34035742699518</v>
      </c>
      <c r="N708" s="10">
        <v>8.9499999999999993</v>
      </c>
      <c r="O708" s="10">
        <v>349.04999999999995</v>
      </c>
      <c r="P708" s="10">
        <v>258.29035742699523</v>
      </c>
      <c r="Q708" s="5">
        <v>0.42528107060305603</v>
      </c>
      <c r="R708" s="5">
        <v>2.3E-2</v>
      </c>
      <c r="S708" s="10">
        <v>13.968828220820889</v>
      </c>
      <c r="T708" s="10">
        <v>0</v>
      </c>
      <c r="U708" s="10">
        <v>244.32152920617435</v>
      </c>
      <c r="V708" s="5">
        <v>0.40228107060305607</v>
      </c>
      <c r="W708" s="4" t="s">
        <v>491</v>
      </c>
      <c r="X708" s="4" t="s">
        <v>97</v>
      </c>
    </row>
    <row r="709" spans="1:24">
      <c r="A709" s="4" t="s">
        <v>1197</v>
      </c>
      <c r="B709" s="8">
        <v>46007</v>
      </c>
      <c r="C709" s="4" t="s">
        <v>283</v>
      </c>
      <c r="D709" s="4" t="s">
        <v>166</v>
      </c>
      <c r="E709" s="4" t="s">
        <v>39</v>
      </c>
      <c r="F709" s="4" t="s">
        <v>270</v>
      </c>
      <c r="G709" s="4" t="s">
        <v>111</v>
      </c>
      <c r="H709" s="9">
        <v>19</v>
      </c>
      <c r="I709" s="10">
        <v>9.44</v>
      </c>
      <c r="J709" s="10">
        <v>179.35999999999999</v>
      </c>
      <c r="K709" s="5">
        <v>0.12309147982174973</v>
      </c>
      <c r="L709" s="10">
        <v>22.077687820829031</v>
      </c>
      <c r="M709" s="10">
        <v>157.28231217917096</v>
      </c>
      <c r="N709" s="10">
        <v>4.59</v>
      </c>
      <c r="O709" s="10">
        <v>87.21</v>
      </c>
      <c r="P709" s="10">
        <v>70.072312179170964</v>
      </c>
      <c r="Q709" s="5">
        <v>0.44551934167490387</v>
      </c>
      <c r="R709" s="5">
        <v>2.1000000000000001E-2</v>
      </c>
      <c r="S709" s="10">
        <v>3.3029285557625903</v>
      </c>
      <c r="T709" s="10">
        <v>0</v>
      </c>
      <c r="U709" s="10">
        <v>66.769383623408373</v>
      </c>
      <c r="V709" s="5">
        <v>0.42451934167490391</v>
      </c>
      <c r="W709" s="4" t="s">
        <v>491</v>
      </c>
      <c r="X709" s="4" t="s">
        <v>97</v>
      </c>
    </row>
    <row r="710" spans="1:24">
      <c r="A710" s="4" t="s">
        <v>1198</v>
      </c>
      <c r="B710" s="8">
        <v>45826</v>
      </c>
      <c r="C710" s="4" t="s">
        <v>373</v>
      </c>
      <c r="D710" s="4" t="s">
        <v>206</v>
      </c>
      <c r="E710" s="4" t="s">
        <v>45</v>
      </c>
      <c r="F710" s="4" t="s">
        <v>234</v>
      </c>
      <c r="G710" s="4" t="s">
        <v>111</v>
      </c>
      <c r="H710" s="9">
        <v>5</v>
      </c>
      <c r="I710" s="10">
        <v>4.6399999999999997</v>
      </c>
      <c r="J710" s="10">
        <v>23.2</v>
      </c>
      <c r="K710" s="5">
        <v>0.17690627172685658</v>
      </c>
      <c r="L710" s="10">
        <v>4.1042255040630726</v>
      </c>
      <c r="M710" s="10">
        <v>19.095774495936926</v>
      </c>
      <c r="N710" s="10">
        <v>2.57</v>
      </c>
      <c r="O710" s="10">
        <v>12.85</v>
      </c>
      <c r="P710" s="10">
        <v>6.2457744959369261</v>
      </c>
      <c r="Q710" s="5">
        <v>0.32707625958118963</v>
      </c>
      <c r="R710" s="5">
        <v>1.4999999999999999E-2</v>
      </c>
      <c r="S710" s="10">
        <v>0.28643661743905385</v>
      </c>
      <c r="T710" s="10">
        <v>0</v>
      </c>
      <c r="U710" s="10">
        <v>5.9593378784978723</v>
      </c>
      <c r="V710" s="5">
        <v>0.31207625958118962</v>
      </c>
      <c r="W710" s="4" t="s">
        <v>491</v>
      </c>
      <c r="X710" s="4" t="s">
        <v>97</v>
      </c>
    </row>
    <row r="711" spans="1:24">
      <c r="A711" s="4" t="s">
        <v>1199</v>
      </c>
      <c r="B711" s="8">
        <v>46012</v>
      </c>
      <c r="C711" s="4" t="s">
        <v>393</v>
      </c>
      <c r="D711" s="4" t="s">
        <v>193</v>
      </c>
      <c r="E711" s="4" t="s">
        <v>47</v>
      </c>
      <c r="F711" s="4" t="s">
        <v>273</v>
      </c>
      <c r="G711" s="4" t="s">
        <v>235</v>
      </c>
      <c r="H711" s="9">
        <v>48</v>
      </c>
      <c r="I711" s="10">
        <v>8.91</v>
      </c>
      <c r="J711" s="10">
        <v>427.68</v>
      </c>
      <c r="K711" s="5">
        <v>0.12783332094190913</v>
      </c>
      <c r="L711" s="10">
        <v>54.671754700435699</v>
      </c>
      <c r="M711" s="10">
        <v>373.00824529956429</v>
      </c>
      <c r="N711" s="10">
        <v>4.1500000000000004</v>
      </c>
      <c r="O711" s="10">
        <v>199.20000000000002</v>
      </c>
      <c r="P711" s="10">
        <v>173.80824529956428</v>
      </c>
      <c r="Q711" s="5">
        <v>0.46596354769578413</v>
      </c>
      <c r="R711" s="5">
        <v>2.3E-2</v>
      </c>
      <c r="S711" s="10">
        <v>8.5791896418899789</v>
      </c>
      <c r="T711" s="10">
        <v>0</v>
      </c>
      <c r="U711" s="10">
        <v>165.22905565767431</v>
      </c>
      <c r="V711" s="5">
        <v>0.44296354769578417</v>
      </c>
      <c r="W711" s="4" t="s">
        <v>491</v>
      </c>
      <c r="X711" s="4" t="s">
        <v>97</v>
      </c>
    </row>
    <row r="712" spans="1:24">
      <c r="A712" s="4" t="s">
        <v>1200</v>
      </c>
      <c r="B712" s="8">
        <v>45793</v>
      </c>
      <c r="C712" s="4" t="s">
        <v>395</v>
      </c>
      <c r="D712" s="4" t="s">
        <v>116</v>
      </c>
      <c r="E712" s="4" t="s">
        <v>47</v>
      </c>
      <c r="F712" s="4" t="s">
        <v>276</v>
      </c>
      <c r="G712" s="4" t="s">
        <v>235</v>
      </c>
      <c r="H712" s="9">
        <v>121</v>
      </c>
      <c r="I712" s="10">
        <v>5.25</v>
      </c>
      <c r="J712" s="10">
        <v>635.25</v>
      </c>
      <c r="K712" s="5">
        <v>0.12537368133197399</v>
      </c>
      <c r="L712" s="10">
        <v>79.643631066136479</v>
      </c>
      <c r="M712" s="10">
        <v>555.60636893386356</v>
      </c>
      <c r="N712" s="10">
        <v>2.7</v>
      </c>
      <c r="O712" s="10">
        <v>326.70000000000005</v>
      </c>
      <c r="P712" s="10">
        <v>228.90636893386352</v>
      </c>
      <c r="Q712" s="5">
        <v>0.41199378144837523</v>
      </c>
      <c r="R712" s="5">
        <v>2.3E-2</v>
      </c>
      <c r="S712" s="10">
        <v>12.778946485478862</v>
      </c>
      <c r="T712" s="10">
        <v>0</v>
      </c>
      <c r="U712" s="10">
        <v>216.12742244838466</v>
      </c>
      <c r="V712" s="5">
        <v>0.38899378144837521</v>
      </c>
      <c r="W712" s="4" t="s">
        <v>491</v>
      </c>
      <c r="X712" s="4" t="s">
        <v>97</v>
      </c>
    </row>
    <row r="713" spans="1:24">
      <c r="A713" s="4" t="s">
        <v>1201</v>
      </c>
      <c r="B713" s="8">
        <v>46095</v>
      </c>
      <c r="C713" s="4" t="s">
        <v>361</v>
      </c>
      <c r="D713" s="4" t="s">
        <v>183</v>
      </c>
      <c r="E713" s="4" t="s">
        <v>45</v>
      </c>
      <c r="F713" s="4" t="s">
        <v>234</v>
      </c>
      <c r="G713" s="4" t="s">
        <v>235</v>
      </c>
      <c r="H713" s="9">
        <v>142</v>
      </c>
      <c r="I713" s="10">
        <v>9.0399999999999991</v>
      </c>
      <c r="J713" s="10">
        <v>1283.6799999999998</v>
      </c>
      <c r="K713" s="5">
        <v>0.19948540284757876</v>
      </c>
      <c r="L713" s="10">
        <v>256.07542192737986</v>
      </c>
      <c r="M713" s="10">
        <v>1027.6045780726199</v>
      </c>
      <c r="N713" s="10">
        <v>4.3899999999999997</v>
      </c>
      <c r="O713" s="10">
        <v>623.38</v>
      </c>
      <c r="P713" s="10">
        <v>404.22457807261992</v>
      </c>
      <c r="Q713" s="5">
        <v>0.39336587895587766</v>
      </c>
      <c r="R713" s="5">
        <v>1.4999999999999999E-2</v>
      </c>
      <c r="S713" s="10">
        <v>15.414068671089298</v>
      </c>
      <c r="T713" s="10">
        <v>0</v>
      </c>
      <c r="U713" s="10">
        <v>388.81050940153062</v>
      </c>
      <c r="V713" s="5">
        <v>0.37836587895587764</v>
      </c>
      <c r="W713" s="4" t="s">
        <v>491</v>
      </c>
      <c r="X713" s="4" t="s">
        <v>97</v>
      </c>
    </row>
    <row r="714" spans="1:24">
      <c r="A714" s="4" t="s">
        <v>1202</v>
      </c>
      <c r="B714" s="8">
        <v>46172</v>
      </c>
      <c r="C714" s="4" t="s">
        <v>393</v>
      </c>
      <c r="D714" s="4" t="s">
        <v>151</v>
      </c>
      <c r="E714" s="4" t="s">
        <v>47</v>
      </c>
      <c r="F714" s="4" t="s">
        <v>273</v>
      </c>
      <c r="G714" s="4" t="s">
        <v>235</v>
      </c>
      <c r="H714" s="9">
        <v>136</v>
      </c>
      <c r="I714" s="10">
        <v>10.28</v>
      </c>
      <c r="J714" s="10">
        <v>1398.08</v>
      </c>
      <c r="K714" s="5">
        <v>0.10922647910990238</v>
      </c>
      <c r="L714" s="10">
        <v>152.70735591397232</v>
      </c>
      <c r="M714" s="10">
        <v>1245.3726440860275</v>
      </c>
      <c r="N714" s="10">
        <v>5.99</v>
      </c>
      <c r="O714" s="10">
        <v>814.64</v>
      </c>
      <c r="P714" s="10">
        <v>430.73264408602756</v>
      </c>
      <c r="Q714" s="5">
        <v>0.34586647308456014</v>
      </c>
      <c r="R714" s="5">
        <v>2.3E-2</v>
      </c>
      <c r="S714" s="10">
        <v>28.643570813978634</v>
      </c>
      <c r="T714" s="10">
        <v>0</v>
      </c>
      <c r="U714" s="10">
        <v>402.08907327204895</v>
      </c>
      <c r="V714" s="5">
        <v>0.32286647308456018</v>
      </c>
      <c r="W714" s="4" t="s">
        <v>491</v>
      </c>
      <c r="X714" s="4" t="s">
        <v>97</v>
      </c>
    </row>
    <row r="715" spans="1:24">
      <c r="A715" s="4" t="s">
        <v>1203</v>
      </c>
      <c r="B715" s="8">
        <v>45986</v>
      </c>
      <c r="C715" s="4" t="s">
        <v>237</v>
      </c>
      <c r="D715" s="4" t="s">
        <v>138</v>
      </c>
      <c r="E715" s="4" t="s">
        <v>36</v>
      </c>
      <c r="F715" s="4" t="s">
        <v>239</v>
      </c>
      <c r="G715" s="4" t="s">
        <v>235</v>
      </c>
      <c r="H715" s="9">
        <v>10</v>
      </c>
      <c r="I715" s="10">
        <v>8.26</v>
      </c>
      <c r="J715" s="10">
        <v>82.6</v>
      </c>
      <c r="K715" s="5">
        <v>0.16575418305171083</v>
      </c>
      <c r="L715" s="10">
        <v>13.691295520071314</v>
      </c>
      <c r="M715" s="10">
        <v>68.908704479928673</v>
      </c>
      <c r="N715" s="10">
        <v>4</v>
      </c>
      <c r="O715" s="10">
        <v>40</v>
      </c>
      <c r="P715" s="10">
        <v>28.908704479928673</v>
      </c>
      <c r="Q715" s="5">
        <v>0.41952181075105005</v>
      </c>
      <c r="R715" s="5">
        <v>1.7999999999999999E-2</v>
      </c>
      <c r="S715" s="10">
        <v>1.2403566806387161</v>
      </c>
      <c r="T715" s="10">
        <v>0.67</v>
      </c>
      <c r="U715" s="10">
        <v>26.998347799289956</v>
      </c>
      <c r="V715" s="5">
        <v>0.39179880108113013</v>
      </c>
      <c r="W715" s="4" t="s">
        <v>493</v>
      </c>
      <c r="X715" s="4" t="s">
        <v>97</v>
      </c>
    </row>
    <row r="716" spans="1:24">
      <c r="A716" s="4" t="s">
        <v>1204</v>
      </c>
      <c r="B716" s="8">
        <v>45964</v>
      </c>
      <c r="C716" s="4" t="s">
        <v>249</v>
      </c>
      <c r="D716" s="4" t="s">
        <v>176</v>
      </c>
      <c r="E716" s="4" t="s">
        <v>36</v>
      </c>
      <c r="F716" s="4" t="s">
        <v>234</v>
      </c>
      <c r="G716" s="4" t="s">
        <v>111</v>
      </c>
      <c r="H716" s="9">
        <v>58</v>
      </c>
      <c r="I716" s="10">
        <v>11.38</v>
      </c>
      <c r="J716" s="10">
        <v>660.04000000000008</v>
      </c>
      <c r="K716" s="5">
        <v>0.16462587775432219</v>
      </c>
      <c r="L716" s="10">
        <v>108.65966435296284</v>
      </c>
      <c r="M716" s="10">
        <v>551.38033564703721</v>
      </c>
      <c r="N716" s="10">
        <v>5.58</v>
      </c>
      <c r="O716" s="10">
        <v>323.64</v>
      </c>
      <c r="P716" s="10">
        <v>227.74033564703723</v>
      </c>
      <c r="Q716" s="5">
        <v>0.41303673875091518</v>
      </c>
      <c r="R716" s="5">
        <v>1.7999999999999999E-2</v>
      </c>
      <c r="S716" s="10">
        <v>9.9248460416466688</v>
      </c>
      <c r="T716" s="10">
        <v>0</v>
      </c>
      <c r="U716" s="10">
        <v>217.81548960539055</v>
      </c>
      <c r="V716" s="5">
        <v>0.39503673875091516</v>
      </c>
      <c r="W716" s="4" t="s">
        <v>491</v>
      </c>
      <c r="X716" s="4" t="s">
        <v>97</v>
      </c>
    </row>
    <row r="717" spans="1:24">
      <c r="A717" s="4" t="s">
        <v>1205</v>
      </c>
      <c r="B717" s="8">
        <v>46000</v>
      </c>
      <c r="C717" s="4" t="s">
        <v>305</v>
      </c>
      <c r="D717" s="4" t="s">
        <v>106</v>
      </c>
      <c r="E717" s="4" t="s">
        <v>41</v>
      </c>
      <c r="F717" s="4" t="s">
        <v>242</v>
      </c>
      <c r="G717" s="4" t="s">
        <v>235</v>
      </c>
      <c r="H717" s="9">
        <v>100</v>
      </c>
      <c r="I717" s="10">
        <v>10.5</v>
      </c>
      <c r="J717" s="10">
        <v>1050</v>
      </c>
      <c r="K717" s="5">
        <v>0.15392093863929074</v>
      </c>
      <c r="L717" s="10">
        <v>161.61698557125527</v>
      </c>
      <c r="M717" s="10">
        <v>888.38301442874467</v>
      </c>
      <c r="N717" s="10">
        <v>5.47</v>
      </c>
      <c r="O717" s="10">
        <v>547</v>
      </c>
      <c r="P717" s="10">
        <v>341.38301442874467</v>
      </c>
      <c r="Q717" s="5">
        <v>0.38427458526800357</v>
      </c>
      <c r="R717" s="5">
        <v>2.5999999999999999E-2</v>
      </c>
      <c r="S717" s="10">
        <v>23.09795837514736</v>
      </c>
      <c r="T717" s="10">
        <v>0</v>
      </c>
      <c r="U717" s="10">
        <v>318.28505605359732</v>
      </c>
      <c r="V717" s="5">
        <v>0.35827458526800354</v>
      </c>
      <c r="W717" s="4" t="s">
        <v>491</v>
      </c>
      <c r="X717" s="4" t="s">
        <v>97</v>
      </c>
    </row>
    <row r="718" spans="1:24">
      <c r="A718" s="4" t="s">
        <v>1206</v>
      </c>
      <c r="B718" s="8">
        <v>46187</v>
      </c>
      <c r="C718" s="4" t="s">
        <v>285</v>
      </c>
      <c r="D718" s="4" t="s">
        <v>181</v>
      </c>
      <c r="E718" s="4" t="s">
        <v>39</v>
      </c>
      <c r="F718" s="4" t="s">
        <v>273</v>
      </c>
      <c r="G718" s="4" t="s">
        <v>111</v>
      </c>
      <c r="H718" s="9">
        <v>21</v>
      </c>
      <c r="I718" s="10">
        <v>5.77</v>
      </c>
      <c r="J718" s="10">
        <v>121.16999999999999</v>
      </c>
      <c r="K718" s="5">
        <v>8.0898649001629741E-2</v>
      </c>
      <c r="L718" s="10">
        <v>9.8024892995274744</v>
      </c>
      <c r="M718" s="10">
        <v>111.36751070047251</v>
      </c>
      <c r="N718" s="10">
        <v>2.77</v>
      </c>
      <c r="O718" s="10">
        <v>58.17</v>
      </c>
      <c r="P718" s="10">
        <v>53.197510700472506</v>
      </c>
      <c r="Q718" s="5">
        <v>0.4776753145138477</v>
      </c>
      <c r="R718" s="5">
        <v>2.1000000000000001E-2</v>
      </c>
      <c r="S718" s="10">
        <v>2.3387177247099227</v>
      </c>
      <c r="T718" s="10">
        <v>0</v>
      </c>
      <c r="U718" s="10">
        <v>50.858792975762583</v>
      </c>
      <c r="V718" s="5">
        <v>0.45667531451384769</v>
      </c>
      <c r="W718" s="4" t="s">
        <v>491</v>
      </c>
      <c r="X718" s="4" t="s">
        <v>97</v>
      </c>
    </row>
    <row r="719" spans="1:24">
      <c r="A719" s="4" t="s">
        <v>1207</v>
      </c>
      <c r="B719" s="8">
        <v>46060</v>
      </c>
      <c r="C719" s="4" t="s">
        <v>371</v>
      </c>
      <c r="D719" s="4" t="s">
        <v>123</v>
      </c>
      <c r="E719" s="4" t="s">
        <v>45</v>
      </c>
      <c r="F719" s="4" t="s">
        <v>242</v>
      </c>
      <c r="G719" s="4" t="s">
        <v>111</v>
      </c>
      <c r="H719" s="9">
        <v>17</v>
      </c>
      <c r="I719" s="10">
        <v>4.99</v>
      </c>
      <c r="J719" s="10">
        <v>84.83</v>
      </c>
      <c r="K719" s="5">
        <v>0.19606443105544921</v>
      </c>
      <c r="L719" s="10">
        <v>16.632145686433756</v>
      </c>
      <c r="M719" s="10">
        <v>68.197854313566239</v>
      </c>
      <c r="N719" s="10">
        <v>2.41</v>
      </c>
      <c r="O719" s="10">
        <v>40.97</v>
      </c>
      <c r="P719" s="10">
        <v>27.22785431356624</v>
      </c>
      <c r="Q719" s="5">
        <v>0.39924796150294639</v>
      </c>
      <c r="R719" s="5">
        <v>1.4999999999999999E-2</v>
      </c>
      <c r="S719" s="10">
        <v>1.0229678147034935</v>
      </c>
      <c r="T719" s="10">
        <v>0</v>
      </c>
      <c r="U719" s="10">
        <v>26.204886498862749</v>
      </c>
      <c r="V719" s="5">
        <v>0.38424796150294643</v>
      </c>
      <c r="W719" s="4" t="s">
        <v>491</v>
      </c>
      <c r="X719" s="4" t="s">
        <v>97</v>
      </c>
    </row>
    <row r="720" spans="1:24">
      <c r="A720" s="4" t="s">
        <v>1208</v>
      </c>
      <c r="B720" s="8">
        <v>46113</v>
      </c>
      <c r="C720" s="4" t="s">
        <v>274</v>
      </c>
      <c r="D720" s="4" t="s">
        <v>113</v>
      </c>
      <c r="E720" s="4" t="s">
        <v>39</v>
      </c>
      <c r="F720" s="4" t="s">
        <v>276</v>
      </c>
      <c r="G720" s="4" t="s">
        <v>235</v>
      </c>
      <c r="H720" s="9">
        <v>46</v>
      </c>
      <c r="I720" s="10">
        <v>17.09</v>
      </c>
      <c r="J720" s="10">
        <v>786.14</v>
      </c>
      <c r="K720" s="5">
        <v>0.10311807899609526</v>
      </c>
      <c r="L720" s="10">
        <v>81.065246621990326</v>
      </c>
      <c r="M720" s="10">
        <v>705.07475337800963</v>
      </c>
      <c r="N720" s="10">
        <v>8.9</v>
      </c>
      <c r="O720" s="10">
        <v>409.40000000000003</v>
      </c>
      <c r="P720" s="10">
        <v>295.6747533780096</v>
      </c>
      <c r="Q720" s="5">
        <v>0.41935234804739968</v>
      </c>
      <c r="R720" s="5">
        <v>2.1000000000000001E-2</v>
      </c>
      <c r="S720" s="10">
        <v>14.806569820938202</v>
      </c>
      <c r="T720" s="10">
        <v>0</v>
      </c>
      <c r="U720" s="10">
        <v>280.8681835570714</v>
      </c>
      <c r="V720" s="5">
        <v>0.39835234804739972</v>
      </c>
      <c r="W720" s="4" t="s">
        <v>491</v>
      </c>
      <c r="X720" s="4" t="s">
        <v>97</v>
      </c>
    </row>
    <row r="721" spans="1:24">
      <c r="A721" s="4" t="s">
        <v>1209</v>
      </c>
      <c r="B721" s="8">
        <v>45962</v>
      </c>
      <c r="C721" s="4" t="s">
        <v>331</v>
      </c>
      <c r="D721" s="4" t="s">
        <v>106</v>
      </c>
      <c r="E721" s="4" t="s">
        <v>43</v>
      </c>
      <c r="F721" s="4" t="s">
        <v>270</v>
      </c>
      <c r="G721" s="4" t="s">
        <v>235</v>
      </c>
      <c r="H721" s="9">
        <v>35</v>
      </c>
      <c r="I721" s="10">
        <v>10.58</v>
      </c>
      <c r="J721" s="10">
        <v>370.3</v>
      </c>
      <c r="K721" s="5">
        <v>5.8262687536977407E-2</v>
      </c>
      <c r="L721" s="10">
        <v>21.574673194942736</v>
      </c>
      <c r="M721" s="10">
        <v>348.72532680505725</v>
      </c>
      <c r="N721" s="10">
        <v>5.55</v>
      </c>
      <c r="O721" s="10">
        <v>194.25</v>
      </c>
      <c r="P721" s="10">
        <v>154.47532680505725</v>
      </c>
      <c r="Q721" s="5">
        <v>0.44297134429645629</v>
      </c>
      <c r="R721" s="5">
        <v>4.4999999999999998E-2</v>
      </c>
      <c r="S721" s="10">
        <v>15.692639706227576</v>
      </c>
      <c r="T721" s="10">
        <v>0</v>
      </c>
      <c r="U721" s="10">
        <v>138.78268709882968</v>
      </c>
      <c r="V721" s="5">
        <v>0.39797134429645631</v>
      </c>
      <c r="W721" s="4" t="s">
        <v>491</v>
      </c>
      <c r="X721" s="4" t="s">
        <v>97</v>
      </c>
    </row>
    <row r="722" spans="1:24">
      <c r="A722" s="4" t="s">
        <v>1210</v>
      </c>
      <c r="B722" s="8">
        <v>45742</v>
      </c>
      <c r="C722" s="4" t="s">
        <v>365</v>
      </c>
      <c r="D722" s="4" t="s">
        <v>216</v>
      </c>
      <c r="E722" s="4" t="s">
        <v>45</v>
      </c>
      <c r="F722" s="4" t="s">
        <v>242</v>
      </c>
      <c r="G722" s="4" t="s">
        <v>235</v>
      </c>
      <c r="H722" s="9">
        <v>38</v>
      </c>
      <c r="I722" s="10">
        <v>8.81</v>
      </c>
      <c r="J722" s="10">
        <v>334.78000000000003</v>
      </c>
      <c r="K722" s="5">
        <v>0.22718355090120709</v>
      </c>
      <c r="L722" s="10">
        <v>76.056509170706121</v>
      </c>
      <c r="M722" s="10">
        <v>258.72349082929389</v>
      </c>
      <c r="N722" s="10">
        <v>4.42</v>
      </c>
      <c r="O722" s="10">
        <v>167.96</v>
      </c>
      <c r="P722" s="10">
        <v>90.763490829293886</v>
      </c>
      <c r="Q722" s="5">
        <v>0.35081271723092111</v>
      </c>
      <c r="R722" s="5">
        <v>1.4999999999999999E-2</v>
      </c>
      <c r="S722" s="10">
        <v>3.8808523624394082</v>
      </c>
      <c r="T722" s="10">
        <v>0</v>
      </c>
      <c r="U722" s="10">
        <v>86.882638466854473</v>
      </c>
      <c r="V722" s="5">
        <v>0.3358127172309211</v>
      </c>
      <c r="W722" s="4" t="s">
        <v>491</v>
      </c>
      <c r="X722" s="4" t="s">
        <v>97</v>
      </c>
    </row>
    <row r="723" spans="1:24">
      <c r="A723" s="4" t="s">
        <v>1211</v>
      </c>
      <c r="B723" s="8">
        <v>45975</v>
      </c>
      <c r="C723" s="4" t="s">
        <v>377</v>
      </c>
      <c r="D723" s="4" t="s">
        <v>162</v>
      </c>
      <c r="E723" s="4" t="s">
        <v>45</v>
      </c>
      <c r="F723" s="4" t="s">
        <v>242</v>
      </c>
      <c r="G723" s="4" t="s">
        <v>111</v>
      </c>
      <c r="H723" s="9">
        <v>2</v>
      </c>
      <c r="I723" s="10">
        <v>7.15</v>
      </c>
      <c r="J723" s="10">
        <v>14.3</v>
      </c>
      <c r="K723" s="5">
        <v>0.16710579039530166</v>
      </c>
      <c r="L723" s="10">
        <v>2.3896128026528136</v>
      </c>
      <c r="M723" s="10">
        <v>11.910387197347188</v>
      </c>
      <c r="N723" s="10">
        <v>3.48</v>
      </c>
      <c r="O723" s="10">
        <v>6.96</v>
      </c>
      <c r="P723" s="10">
        <v>4.9503871973471876</v>
      </c>
      <c r="Q723" s="5">
        <v>0.41563612629233349</v>
      </c>
      <c r="R723" s="5">
        <v>1.4999999999999999E-2</v>
      </c>
      <c r="S723" s="10">
        <v>0.1786558079602078</v>
      </c>
      <c r="T723" s="10">
        <v>0</v>
      </c>
      <c r="U723" s="10">
        <v>4.7717313893869795</v>
      </c>
      <c r="V723" s="5">
        <v>0.40063612629233347</v>
      </c>
      <c r="W723" s="4" t="s">
        <v>491</v>
      </c>
      <c r="X723" s="4" t="s">
        <v>97</v>
      </c>
    </row>
    <row r="724" spans="1:24">
      <c r="A724" s="4" t="s">
        <v>1212</v>
      </c>
      <c r="B724" s="8">
        <v>45777</v>
      </c>
      <c r="C724" s="4" t="s">
        <v>301</v>
      </c>
      <c r="D724" s="4" t="s">
        <v>183</v>
      </c>
      <c r="E724" s="4" t="s">
        <v>41</v>
      </c>
      <c r="F724" s="4" t="s">
        <v>234</v>
      </c>
      <c r="G724" s="4" t="s">
        <v>235</v>
      </c>
      <c r="H724" s="9">
        <v>131</v>
      </c>
      <c r="I724" s="10">
        <v>8.6300000000000008</v>
      </c>
      <c r="J724" s="10">
        <v>1130.5300000000002</v>
      </c>
      <c r="K724" s="5">
        <v>0.16402107487493919</v>
      </c>
      <c r="L724" s="10">
        <v>185.43074577836504</v>
      </c>
      <c r="M724" s="10">
        <v>945.09925422163519</v>
      </c>
      <c r="N724" s="10">
        <v>4.29</v>
      </c>
      <c r="O724" s="10">
        <v>561.99</v>
      </c>
      <c r="P724" s="10">
        <v>383.10925422163518</v>
      </c>
      <c r="Q724" s="5">
        <v>0.40536404246467878</v>
      </c>
      <c r="R724" s="5">
        <v>2.5999999999999999E-2</v>
      </c>
      <c r="S724" s="10">
        <v>24.572580609762515</v>
      </c>
      <c r="T724" s="10">
        <v>28.23</v>
      </c>
      <c r="U724" s="10">
        <v>330.30667361187267</v>
      </c>
      <c r="V724" s="5">
        <v>0.34949416385256449</v>
      </c>
      <c r="W724" s="4" t="s">
        <v>493</v>
      </c>
      <c r="X724" s="4" t="s">
        <v>97</v>
      </c>
    </row>
    <row r="725" spans="1:24">
      <c r="A725" s="4" t="s">
        <v>1213</v>
      </c>
      <c r="B725" s="8">
        <v>46065</v>
      </c>
      <c r="C725" s="4" t="s">
        <v>343</v>
      </c>
      <c r="D725" s="4" t="s">
        <v>201</v>
      </c>
      <c r="E725" s="4" t="s">
        <v>43</v>
      </c>
      <c r="F725" s="4" t="s">
        <v>270</v>
      </c>
      <c r="G725" s="4" t="s">
        <v>111</v>
      </c>
      <c r="H725" s="9">
        <v>6</v>
      </c>
      <c r="I725" s="10">
        <v>9.92</v>
      </c>
      <c r="J725" s="10">
        <v>59.519999999999996</v>
      </c>
      <c r="K725" s="5">
        <v>6.3035246673028122E-2</v>
      </c>
      <c r="L725" s="10">
        <v>3.7518578819786335</v>
      </c>
      <c r="M725" s="10">
        <v>55.768142118021359</v>
      </c>
      <c r="N725" s="10">
        <v>5.86</v>
      </c>
      <c r="O725" s="10">
        <v>35.160000000000004</v>
      </c>
      <c r="P725" s="10">
        <v>20.608142118021355</v>
      </c>
      <c r="Q725" s="5">
        <v>0.36953252045600921</v>
      </c>
      <c r="R725" s="5">
        <v>4.4999999999999998E-2</v>
      </c>
      <c r="S725" s="10">
        <v>2.5095663953109613</v>
      </c>
      <c r="T725" s="10">
        <v>0</v>
      </c>
      <c r="U725" s="10">
        <v>18.098575722710393</v>
      </c>
      <c r="V725" s="5">
        <v>0.32453252045600917</v>
      </c>
      <c r="W725" s="4" t="s">
        <v>491</v>
      </c>
      <c r="X725" s="4" t="s">
        <v>97</v>
      </c>
    </row>
    <row r="726" spans="1:24">
      <c r="A726" s="4" t="s">
        <v>1214</v>
      </c>
      <c r="B726" s="8">
        <v>46275</v>
      </c>
      <c r="C726" s="4" t="s">
        <v>323</v>
      </c>
      <c r="D726" s="4" t="s">
        <v>218</v>
      </c>
      <c r="E726" s="4" t="s">
        <v>41</v>
      </c>
      <c r="F726" s="4" t="s">
        <v>242</v>
      </c>
      <c r="G726" s="4" t="s">
        <v>257</v>
      </c>
      <c r="H726" s="9">
        <v>13</v>
      </c>
      <c r="I726" s="10">
        <v>7.58</v>
      </c>
      <c r="J726" s="10">
        <v>98.54</v>
      </c>
      <c r="K726" s="5">
        <v>0.17879217530598215</v>
      </c>
      <c r="L726" s="10">
        <v>17.618180954651482</v>
      </c>
      <c r="M726" s="10">
        <v>80.921819045348528</v>
      </c>
      <c r="N726" s="10">
        <v>4.26</v>
      </c>
      <c r="O726" s="10">
        <v>55.379999999999995</v>
      </c>
      <c r="P726" s="10">
        <v>25.541819045348532</v>
      </c>
      <c r="Q726" s="5">
        <v>0.31563574999512695</v>
      </c>
      <c r="R726" s="5">
        <v>2.5999999999999999E-2</v>
      </c>
      <c r="S726" s="10">
        <v>2.1039672951790616</v>
      </c>
      <c r="T726" s="10">
        <v>0.93</v>
      </c>
      <c r="U726" s="10">
        <v>22.507851750169472</v>
      </c>
      <c r="V726" s="5">
        <v>0.27814317591595522</v>
      </c>
      <c r="W726" s="4" t="s">
        <v>493</v>
      </c>
      <c r="X726" s="4" t="s">
        <v>97</v>
      </c>
    </row>
    <row r="727" spans="1:24">
      <c r="A727" s="4" t="s">
        <v>1215</v>
      </c>
      <c r="B727" s="8">
        <v>46188</v>
      </c>
      <c r="C727" s="4" t="s">
        <v>373</v>
      </c>
      <c r="D727" s="4" t="s">
        <v>201</v>
      </c>
      <c r="E727" s="4" t="s">
        <v>45</v>
      </c>
      <c r="F727" s="4" t="s">
        <v>234</v>
      </c>
      <c r="G727" s="4" t="s">
        <v>111</v>
      </c>
      <c r="H727" s="9">
        <v>40</v>
      </c>
      <c r="I727" s="10">
        <v>9.9</v>
      </c>
      <c r="J727" s="10">
        <v>396</v>
      </c>
      <c r="K727" s="5">
        <v>0.21674628202114865</v>
      </c>
      <c r="L727" s="10">
        <v>85.831527680374862</v>
      </c>
      <c r="M727" s="10">
        <v>310.16847231962515</v>
      </c>
      <c r="N727" s="10">
        <v>5.88</v>
      </c>
      <c r="O727" s="10">
        <v>235.2</v>
      </c>
      <c r="P727" s="10">
        <v>74.968472319625164</v>
      </c>
      <c r="Q727" s="5">
        <v>0.24170242629422048</v>
      </c>
      <c r="R727" s="5">
        <v>1.4999999999999999E-2</v>
      </c>
      <c r="S727" s="10">
        <v>4.6525270847943769</v>
      </c>
      <c r="T727" s="10">
        <v>0</v>
      </c>
      <c r="U727" s="10">
        <v>70.315945234830792</v>
      </c>
      <c r="V727" s="5">
        <v>0.22670242629422049</v>
      </c>
      <c r="W727" s="4" t="s">
        <v>491</v>
      </c>
      <c r="X727" s="4" t="s">
        <v>97</v>
      </c>
    </row>
    <row r="728" spans="1:24">
      <c r="A728" s="4" t="s">
        <v>1216</v>
      </c>
      <c r="B728" s="8">
        <v>46073</v>
      </c>
      <c r="C728" s="4" t="s">
        <v>361</v>
      </c>
      <c r="D728" s="4" t="s">
        <v>142</v>
      </c>
      <c r="E728" s="4" t="s">
        <v>45</v>
      </c>
      <c r="F728" s="4" t="s">
        <v>234</v>
      </c>
      <c r="G728" s="4" t="s">
        <v>235</v>
      </c>
      <c r="H728" s="9">
        <v>12</v>
      </c>
      <c r="I728" s="10">
        <v>8.42</v>
      </c>
      <c r="J728" s="10">
        <v>101.03999999999999</v>
      </c>
      <c r="K728" s="5">
        <v>0.19026172424454738</v>
      </c>
      <c r="L728" s="10">
        <v>19.224044617669065</v>
      </c>
      <c r="M728" s="10">
        <v>81.815955382330927</v>
      </c>
      <c r="N728" s="10">
        <v>4.38</v>
      </c>
      <c r="O728" s="10">
        <v>52.56</v>
      </c>
      <c r="P728" s="10">
        <v>29.255955382330924</v>
      </c>
      <c r="Q728" s="5">
        <v>0.35758251853952044</v>
      </c>
      <c r="R728" s="5">
        <v>1.4999999999999999E-2</v>
      </c>
      <c r="S728" s="10">
        <v>1.2272393307349638</v>
      </c>
      <c r="T728" s="10">
        <v>0</v>
      </c>
      <c r="U728" s="10">
        <v>28.028716051595961</v>
      </c>
      <c r="V728" s="5">
        <v>0.34258251853952043</v>
      </c>
      <c r="W728" s="4" t="s">
        <v>491</v>
      </c>
      <c r="X728" s="4" t="s">
        <v>97</v>
      </c>
    </row>
    <row r="729" spans="1:24">
      <c r="A729" s="4" t="s">
        <v>1217</v>
      </c>
      <c r="B729" s="8">
        <v>46210</v>
      </c>
      <c r="C729" s="4" t="s">
        <v>331</v>
      </c>
      <c r="D729" s="4" t="s">
        <v>127</v>
      </c>
      <c r="E729" s="4" t="s">
        <v>43</v>
      </c>
      <c r="F729" s="4" t="s">
        <v>270</v>
      </c>
      <c r="G729" s="4" t="s">
        <v>235</v>
      </c>
      <c r="H729" s="9">
        <v>36</v>
      </c>
      <c r="I729" s="10">
        <v>7.77</v>
      </c>
      <c r="J729" s="10">
        <v>279.71999999999997</v>
      </c>
      <c r="K729" s="5">
        <v>8.6774630155594806E-2</v>
      </c>
      <c r="L729" s="10">
        <v>24.272599547122976</v>
      </c>
      <c r="M729" s="10">
        <v>255.44740045287699</v>
      </c>
      <c r="N729" s="10">
        <v>3.78</v>
      </c>
      <c r="O729" s="10">
        <v>136.07999999999998</v>
      </c>
      <c r="P729" s="10">
        <v>119.36740045287701</v>
      </c>
      <c r="Q729" s="5">
        <v>0.46728759126635544</v>
      </c>
      <c r="R729" s="5">
        <v>4.4999999999999998E-2</v>
      </c>
      <c r="S729" s="10">
        <v>11.495133020379464</v>
      </c>
      <c r="T729" s="10">
        <v>2.5099999999999998</v>
      </c>
      <c r="U729" s="10">
        <v>105.36226743249753</v>
      </c>
      <c r="V729" s="5">
        <v>0.41246169366258228</v>
      </c>
      <c r="W729" s="4" t="s">
        <v>493</v>
      </c>
      <c r="X729" s="4" t="s">
        <v>97</v>
      </c>
    </row>
    <row r="730" spans="1:24">
      <c r="A730" s="4" t="s">
        <v>1218</v>
      </c>
      <c r="B730" s="8">
        <v>45929</v>
      </c>
      <c r="C730" s="4" t="s">
        <v>247</v>
      </c>
      <c r="D730" s="4" t="s">
        <v>183</v>
      </c>
      <c r="E730" s="4" t="s">
        <v>36</v>
      </c>
      <c r="F730" s="4" t="s">
        <v>242</v>
      </c>
      <c r="G730" s="4" t="s">
        <v>111</v>
      </c>
      <c r="H730" s="9">
        <v>23</v>
      </c>
      <c r="I730" s="10">
        <v>8.61</v>
      </c>
      <c r="J730" s="10">
        <v>198.02999999999997</v>
      </c>
      <c r="K730" s="5">
        <v>0.12848654444676938</v>
      </c>
      <c r="L730" s="10">
        <v>25.444190396793736</v>
      </c>
      <c r="M730" s="10">
        <v>172.58580960320623</v>
      </c>
      <c r="N730" s="10">
        <v>4.3099999999999996</v>
      </c>
      <c r="O730" s="10">
        <v>99.13</v>
      </c>
      <c r="P730" s="10">
        <v>73.455809603206234</v>
      </c>
      <c r="Q730" s="5">
        <v>0.42561905739579181</v>
      </c>
      <c r="R730" s="5">
        <v>1.7999999999999999E-2</v>
      </c>
      <c r="S730" s="10">
        <v>3.1065445728577119</v>
      </c>
      <c r="T730" s="10">
        <v>0</v>
      </c>
      <c r="U730" s="10">
        <v>70.349265030348519</v>
      </c>
      <c r="V730" s="5">
        <v>0.4076190573957918</v>
      </c>
      <c r="W730" s="4" t="s">
        <v>491</v>
      </c>
      <c r="X730" s="4" t="s">
        <v>97</v>
      </c>
    </row>
    <row r="731" spans="1:24">
      <c r="A731" s="4" t="s">
        <v>1219</v>
      </c>
      <c r="B731" s="8">
        <v>46247</v>
      </c>
      <c r="C731" s="4" t="s">
        <v>281</v>
      </c>
      <c r="D731" s="4" t="s">
        <v>214</v>
      </c>
      <c r="E731" s="4" t="s">
        <v>39</v>
      </c>
      <c r="F731" s="4" t="s">
        <v>276</v>
      </c>
      <c r="G731" s="4" t="s">
        <v>111</v>
      </c>
      <c r="H731" s="9">
        <v>15</v>
      </c>
      <c r="I731" s="10">
        <v>5.87</v>
      </c>
      <c r="J731" s="10">
        <v>88.05</v>
      </c>
      <c r="K731" s="5">
        <v>0.10235999308468048</v>
      </c>
      <c r="L731" s="10">
        <v>9.0127973911061154</v>
      </c>
      <c r="M731" s="10">
        <v>79.037202608893878</v>
      </c>
      <c r="N731" s="10">
        <v>3.07</v>
      </c>
      <c r="O731" s="10">
        <v>46.05</v>
      </c>
      <c r="P731" s="10">
        <v>32.987202608893881</v>
      </c>
      <c r="Q731" s="5">
        <v>0.4173629824948018</v>
      </c>
      <c r="R731" s="5">
        <v>2.1000000000000001E-2</v>
      </c>
      <c r="S731" s="10">
        <v>1.6597812547867716</v>
      </c>
      <c r="T731" s="10">
        <v>0</v>
      </c>
      <c r="U731" s="10">
        <v>31.327421354107109</v>
      </c>
      <c r="V731" s="5">
        <v>0.39636298249480184</v>
      </c>
      <c r="W731" s="4" t="s">
        <v>491</v>
      </c>
      <c r="X731" s="4" t="s">
        <v>97</v>
      </c>
    </row>
    <row r="732" spans="1:24">
      <c r="A732" s="4" t="s">
        <v>1220</v>
      </c>
      <c r="B732" s="8">
        <v>45945</v>
      </c>
      <c r="C732" s="4" t="s">
        <v>419</v>
      </c>
      <c r="D732" s="4" t="s">
        <v>212</v>
      </c>
      <c r="E732" s="4" t="s">
        <v>47</v>
      </c>
      <c r="F732" s="4" t="s">
        <v>276</v>
      </c>
      <c r="G732" s="4" t="s">
        <v>257</v>
      </c>
      <c r="H732" s="9">
        <v>1</v>
      </c>
      <c r="I732" s="10">
        <v>6.8</v>
      </c>
      <c r="J732" s="10">
        <v>6.8</v>
      </c>
      <c r="K732" s="5">
        <v>0.10494677300448171</v>
      </c>
      <c r="L732" s="10">
        <v>0.71363805643047562</v>
      </c>
      <c r="M732" s="10">
        <v>6.086361943569524</v>
      </c>
      <c r="N732" s="10">
        <v>3.4</v>
      </c>
      <c r="O732" s="10">
        <v>3.4</v>
      </c>
      <c r="P732" s="10">
        <v>2.6863619435695241</v>
      </c>
      <c r="Q732" s="5">
        <v>0.4413740044506832</v>
      </c>
      <c r="R732" s="5">
        <v>2.3E-2</v>
      </c>
      <c r="S732" s="10">
        <v>0.13998632470209904</v>
      </c>
      <c r="T732" s="10">
        <v>0</v>
      </c>
      <c r="U732" s="10">
        <v>2.5463756188674251</v>
      </c>
      <c r="V732" s="5">
        <v>0.41837400445068323</v>
      </c>
      <c r="W732" s="4" t="s">
        <v>491</v>
      </c>
      <c r="X732" s="4" t="s">
        <v>97</v>
      </c>
    </row>
    <row r="733" spans="1:24">
      <c r="A733" s="4" t="s">
        <v>1221</v>
      </c>
      <c r="B733" s="8">
        <v>45770</v>
      </c>
      <c r="C733" s="4" t="s">
        <v>375</v>
      </c>
      <c r="D733" s="4" t="s">
        <v>138</v>
      </c>
      <c r="E733" s="4" t="s">
        <v>45</v>
      </c>
      <c r="F733" s="4" t="s">
        <v>239</v>
      </c>
      <c r="G733" s="4" t="s">
        <v>111</v>
      </c>
      <c r="H733" s="9">
        <v>18</v>
      </c>
      <c r="I733" s="10">
        <v>8.1999999999999993</v>
      </c>
      <c r="J733" s="10">
        <v>147.6</v>
      </c>
      <c r="K733" s="5">
        <v>0.16892934399784931</v>
      </c>
      <c r="L733" s="10">
        <v>24.933971174082558</v>
      </c>
      <c r="M733" s="10">
        <v>122.66602882591744</v>
      </c>
      <c r="N733" s="10">
        <v>4.0599999999999996</v>
      </c>
      <c r="O733" s="10">
        <v>73.08</v>
      </c>
      <c r="P733" s="10">
        <v>49.586028825917438</v>
      </c>
      <c r="Q733" s="5">
        <v>0.40423603258802715</v>
      </c>
      <c r="R733" s="5">
        <v>1.4999999999999999E-2</v>
      </c>
      <c r="S733" s="10">
        <v>1.8399904323887615</v>
      </c>
      <c r="T733" s="10">
        <v>0</v>
      </c>
      <c r="U733" s="10">
        <v>47.746038393528679</v>
      </c>
      <c r="V733" s="5">
        <v>0.38923603258802714</v>
      </c>
      <c r="W733" s="4" t="s">
        <v>491</v>
      </c>
      <c r="X733" s="4" t="s">
        <v>97</v>
      </c>
    </row>
    <row r="734" spans="1:24">
      <c r="A734" s="4" t="s">
        <v>1222</v>
      </c>
      <c r="B734" s="8">
        <v>45707</v>
      </c>
      <c r="C734" s="4" t="s">
        <v>253</v>
      </c>
      <c r="D734" s="4" t="s">
        <v>151</v>
      </c>
      <c r="E734" s="4" t="s">
        <v>36</v>
      </c>
      <c r="F734" s="4" t="s">
        <v>242</v>
      </c>
      <c r="G734" s="4" t="s">
        <v>111</v>
      </c>
      <c r="H734" s="9">
        <v>78</v>
      </c>
      <c r="I734" s="10">
        <v>9.99</v>
      </c>
      <c r="J734" s="10">
        <v>779.22</v>
      </c>
      <c r="K734" s="5">
        <v>0.11953088032513805</v>
      </c>
      <c r="L734" s="10">
        <v>93.140852566954067</v>
      </c>
      <c r="M734" s="10">
        <v>686.07914743304593</v>
      </c>
      <c r="N734" s="10">
        <v>5.75</v>
      </c>
      <c r="O734" s="10">
        <v>448.5</v>
      </c>
      <c r="P734" s="10">
        <v>237.57914743304593</v>
      </c>
      <c r="Q734" s="5">
        <v>0.34628533504034409</v>
      </c>
      <c r="R734" s="5">
        <v>1.7999999999999999E-2</v>
      </c>
      <c r="S734" s="10">
        <v>12.349424653794825</v>
      </c>
      <c r="T734" s="10">
        <v>0</v>
      </c>
      <c r="U734" s="10">
        <v>225.22972277925112</v>
      </c>
      <c r="V734" s="5">
        <v>0.32828533504034407</v>
      </c>
      <c r="W734" s="4" t="s">
        <v>491</v>
      </c>
      <c r="X734" s="4" t="s">
        <v>97</v>
      </c>
    </row>
    <row r="735" spans="1:24">
      <c r="A735" s="4" t="s">
        <v>1223</v>
      </c>
      <c r="B735" s="8">
        <v>45686</v>
      </c>
      <c r="C735" s="4" t="s">
        <v>301</v>
      </c>
      <c r="D735" s="4" t="s">
        <v>193</v>
      </c>
      <c r="E735" s="4" t="s">
        <v>41</v>
      </c>
      <c r="F735" s="4" t="s">
        <v>234</v>
      </c>
      <c r="G735" s="4" t="s">
        <v>235</v>
      </c>
      <c r="H735" s="9">
        <v>7</v>
      </c>
      <c r="I735" s="10">
        <v>8.73</v>
      </c>
      <c r="J735" s="10">
        <v>61.11</v>
      </c>
      <c r="K735" s="5">
        <v>0.19182689555583501</v>
      </c>
      <c r="L735" s="10">
        <v>11.722541587417078</v>
      </c>
      <c r="M735" s="10">
        <v>49.387458412582923</v>
      </c>
      <c r="N735" s="10">
        <v>4.1900000000000004</v>
      </c>
      <c r="O735" s="10">
        <v>29.330000000000002</v>
      </c>
      <c r="P735" s="10">
        <v>20.057458412582921</v>
      </c>
      <c r="Q735" s="5">
        <v>0.40612453155663275</v>
      </c>
      <c r="R735" s="5">
        <v>2.5999999999999999E-2</v>
      </c>
      <c r="S735" s="10">
        <v>1.2840739187271559</v>
      </c>
      <c r="T735" s="10">
        <v>0</v>
      </c>
      <c r="U735" s="10">
        <v>18.773384493855765</v>
      </c>
      <c r="V735" s="5">
        <v>0.38012453155663278</v>
      </c>
      <c r="W735" s="4" t="s">
        <v>491</v>
      </c>
      <c r="X735" s="4" t="s">
        <v>97</v>
      </c>
    </row>
    <row r="736" spans="1:24">
      <c r="A736" s="4" t="s">
        <v>1224</v>
      </c>
      <c r="B736" s="8">
        <v>45802</v>
      </c>
      <c r="C736" s="4" t="s">
        <v>243</v>
      </c>
      <c r="D736" s="4" t="s">
        <v>201</v>
      </c>
      <c r="E736" s="4" t="s">
        <v>36</v>
      </c>
      <c r="F736" s="4" t="s">
        <v>234</v>
      </c>
      <c r="G736" s="4" t="s">
        <v>111</v>
      </c>
      <c r="H736" s="9">
        <v>20</v>
      </c>
      <c r="I736" s="10">
        <v>9.4600000000000009</v>
      </c>
      <c r="J736" s="10">
        <v>189.20000000000002</v>
      </c>
      <c r="K736" s="5">
        <v>0.13130343091377092</v>
      </c>
      <c r="L736" s="10">
        <v>24.84260912888546</v>
      </c>
      <c r="M736" s="10">
        <v>164.35739087111455</v>
      </c>
      <c r="N736" s="10">
        <v>5.56</v>
      </c>
      <c r="O736" s="10">
        <v>111.19999999999999</v>
      </c>
      <c r="P736" s="10">
        <v>53.157390871114558</v>
      </c>
      <c r="Q736" s="5">
        <v>0.32342561894767125</v>
      </c>
      <c r="R736" s="5">
        <v>1.7999999999999999E-2</v>
      </c>
      <c r="S736" s="10">
        <v>2.9584330356800614</v>
      </c>
      <c r="T736" s="10">
        <v>0</v>
      </c>
      <c r="U736" s="10">
        <v>50.198957835434499</v>
      </c>
      <c r="V736" s="5">
        <v>0.30542561894767128</v>
      </c>
      <c r="W736" s="4" t="s">
        <v>491</v>
      </c>
      <c r="X736" s="4" t="s">
        <v>97</v>
      </c>
    </row>
    <row r="737" spans="1:24">
      <c r="A737" s="4" t="s">
        <v>1225</v>
      </c>
      <c r="B737" s="8">
        <v>45960</v>
      </c>
      <c r="C737" s="4" t="s">
        <v>355</v>
      </c>
      <c r="D737" s="4" t="s">
        <v>208</v>
      </c>
      <c r="E737" s="4" t="s">
        <v>43</v>
      </c>
      <c r="F737" s="4" t="s">
        <v>270</v>
      </c>
      <c r="G737" s="4" t="s">
        <v>257</v>
      </c>
      <c r="H737" s="9">
        <v>9</v>
      </c>
      <c r="I737" s="10">
        <v>7.24</v>
      </c>
      <c r="J737" s="10">
        <v>65.16</v>
      </c>
      <c r="K737" s="5">
        <v>7.4714238845898714E-2</v>
      </c>
      <c r="L737" s="10">
        <v>4.86837980319876</v>
      </c>
      <c r="M737" s="10">
        <v>60.291620196801233</v>
      </c>
      <c r="N737" s="10">
        <v>4.24</v>
      </c>
      <c r="O737" s="10">
        <v>38.160000000000004</v>
      </c>
      <c r="P737" s="10">
        <v>22.131620196801229</v>
      </c>
      <c r="Q737" s="5">
        <v>0.36707622260871703</v>
      </c>
      <c r="R737" s="5">
        <v>4.4999999999999998E-2</v>
      </c>
      <c r="S737" s="10">
        <v>2.7131229088560556</v>
      </c>
      <c r="T737" s="10">
        <v>0</v>
      </c>
      <c r="U737" s="10">
        <v>19.418497287945172</v>
      </c>
      <c r="V737" s="5">
        <v>0.32207622260871699</v>
      </c>
      <c r="W737" s="4" t="s">
        <v>491</v>
      </c>
      <c r="X737" s="4" t="s">
        <v>97</v>
      </c>
    </row>
    <row r="738" spans="1:24">
      <c r="A738" s="4" t="s">
        <v>1226</v>
      </c>
      <c r="B738" s="8">
        <v>46129</v>
      </c>
      <c r="C738" s="4" t="s">
        <v>339</v>
      </c>
      <c r="D738" s="4" t="s">
        <v>176</v>
      </c>
      <c r="E738" s="4" t="s">
        <v>43</v>
      </c>
      <c r="F738" s="4" t="s">
        <v>273</v>
      </c>
      <c r="G738" s="4" t="s">
        <v>111</v>
      </c>
      <c r="H738" s="9">
        <v>50</v>
      </c>
      <c r="I738" s="10">
        <v>11.8</v>
      </c>
      <c r="J738" s="10">
        <v>590</v>
      </c>
      <c r="K738" s="5">
        <v>8.8121135051492563E-2</v>
      </c>
      <c r="L738" s="10">
        <v>51.991469680380611</v>
      </c>
      <c r="M738" s="10">
        <v>538.00853031961935</v>
      </c>
      <c r="N738" s="10">
        <v>5.78</v>
      </c>
      <c r="O738" s="10">
        <v>289</v>
      </c>
      <c r="P738" s="10">
        <v>249.00853031961935</v>
      </c>
      <c r="Q738" s="5">
        <v>0.46283379590968327</v>
      </c>
      <c r="R738" s="5">
        <v>4.4999999999999998E-2</v>
      </c>
      <c r="S738" s="10">
        <v>24.210383864382869</v>
      </c>
      <c r="T738" s="10">
        <v>0</v>
      </c>
      <c r="U738" s="10">
        <v>224.79814645523649</v>
      </c>
      <c r="V738" s="5">
        <v>0.41783379590968328</v>
      </c>
      <c r="W738" s="4" t="s">
        <v>491</v>
      </c>
      <c r="X738" s="4" t="s">
        <v>97</v>
      </c>
    </row>
    <row r="739" spans="1:24">
      <c r="A739" s="4" t="s">
        <v>1227</v>
      </c>
      <c r="B739" s="8">
        <v>46158</v>
      </c>
      <c r="C739" s="4" t="s">
        <v>243</v>
      </c>
      <c r="D739" s="4" t="s">
        <v>183</v>
      </c>
      <c r="E739" s="4" t="s">
        <v>36</v>
      </c>
      <c r="F739" s="4" t="s">
        <v>234</v>
      </c>
      <c r="G739" s="4" t="s">
        <v>111</v>
      </c>
      <c r="H739" s="9">
        <v>61</v>
      </c>
      <c r="I739" s="10">
        <v>9.01</v>
      </c>
      <c r="J739" s="10">
        <v>549.61</v>
      </c>
      <c r="K739" s="5">
        <v>0.13782280389181439</v>
      </c>
      <c r="L739" s="10">
        <v>75.748791246980105</v>
      </c>
      <c r="M739" s="10">
        <v>473.86120875301992</v>
      </c>
      <c r="N739" s="10">
        <v>4.49</v>
      </c>
      <c r="O739" s="10">
        <v>273.89</v>
      </c>
      <c r="P739" s="10">
        <v>199.97120875301994</v>
      </c>
      <c r="Q739" s="5">
        <v>0.42200375354473563</v>
      </c>
      <c r="R739" s="5">
        <v>1.7999999999999999E-2</v>
      </c>
      <c r="S739" s="10">
        <v>8.5295017575543586</v>
      </c>
      <c r="T739" s="10">
        <v>0</v>
      </c>
      <c r="U739" s="10">
        <v>191.44170699546558</v>
      </c>
      <c r="V739" s="5">
        <v>0.40400375354473561</v>
      </c>
      <c r="W739" s="4" t="s">
        <v>491</v>
      </c>
      <c r="X739" s="4" t="s">
        <v>97</v>
      </c>
    </row>
    <row r="740" spans="1:24">
      <c r="A740" s="4" t="s">
        <v>1228</v>
      </c>
      <c r="B740" s="8">
        <v>46264</v>
      </c>
      <c r="C740" s="4" t="s">
        <v>339</v>
      </c>
      <c r="D740" s="4" t="s">
        <v>179</v>
      </c>
      <c r="E740" s="4" t="s">
        <v>43</v>
      </c>
      <c r="F740" s="4" t="s">
        <v>273</v>
      </c>
      <c r="G740" s="4" t="s">
        <v>111</v>
      </c>
      <c r="H740" s="9">
        <v>28</v>
      </c>
      <c r="I740" s="10">
        <v>18.16</v>
      </c>
      <c r="J740" s="10">
        <v>508.48</v>
      </c>
      <c r="K740" s="5">
        <v>5.1488345459907707E-2</v>
      </c>
      <c r="L740" s="10">
        <v>26.180793899453871</v>
      </c>
      <c r="M740" s="10">
        <v>482.29920610054614</v>
      </c>
      <c r="N740" s="10">
        <v>9.01</v>
      </c>
      <c r="O740" s="10">
        <v>252.28</v>
      </c>
      <c r="P740" s="10">
        <v>230.01920610054614</v>
      </c>
      <c r="Q740" s="5">
        <v>0.47692221590054507</v>
      </c>
      <c r="R740" s="5">
        <v>4.4999999999999998E-2</v>
      </c>
      <c r="S740" s="10">
        <v>21.703464274524574</v>
      </c>
      <c r="T740" s="10">
        <v>0</v>
      </c>
      <c r="U740" s="10">
        <v>208.31574182602156</v>
      </c>
      <c r="V740" s="5">
        <v>0.43192221590054503</v>
      </c>
      <c r="W740" s="4" t="s">
        <v>491</v>
      </c>
      <c r="X740" s="4" t="s">
        <v>97</v>
      </c>
    </row>
    <row r="741" spans="1:24">
      <c r="A741" s="4" t="s">
        <v>1229</v>
      </c>
      <c r="B741" s="8">
        <v>46174</v>
      </c>
      <c r="C741" s="4" t="s">
        <v>349</v>
      </c>
      <c r="D741" s="4" t="s">
        <v>174</v>
      </c>
      <c r="E741" s="4" t="s">
        <v>43</v>
      </c>
      <c r="F741" s="4" t="s">
        <v>270</v>
      </c>
      <c r="G741" s="4" t="s">
        <v>257</v>
      </c>
      <c r="H741" s="9">
        <v>1</v>
      </c>
      <c r="I741" s="10">
        <v>21.92</v>
      </c>
      <c r="J741" s="10">
        <v>21.92</v>
      </c>
      <c r="K741" s="5">
        <v>5.4744252987775403E-2</v>
      </c>
      <c r="L741" s="10">
        <v>1.1999940254920369</v>
      </c>
      <c r="M741" s="10">
        <v>20.720005974507966</v>
      </c>
      <c r="N741" s="10">
        <v>13.05</v>
      </c>
      <c r="O741" s="10">
        <v>13.05</v>
      </c>
      <c r="P741" s="10">
        <v>7.6700059745079656</v>
      </c>
      <c r="Q741" s="5">
        <v>0.37017392678093103</v>
      </c>
      <c r="R741" s="5">
        <v>4.4999999999999998E-2</v>
      </c>
      <c r="S741" s="10">
        <v>0.93240026885285843</v>
      </c>
      <c r="T741" s="10">
        <v>0</v>
      </c>
      <c r="U741" s="10">
        <v>6.7376057056551071</v>
      </c>
      <c r="V741" s="5">
        <v>0.32517392678093104</v>
      </c>
      <c r="W741" s="4" t="s">
        <v>491</v>
      </c>
      <c r="X741" s="4" t="s">
        <v>97</v>
      </c>
    </row>
    <row r="742" spans="1:24">
      <c r="A742" s="4" t="s">
        <v>1230</v>
      </c>
      <c r="B742" s="8">
        <v>45789</v>
      </c>
      <c r="C742" s="4" t="s">
        <v>379</v>
      </c>
      <c r="D742" s="4" t="s">
        <v>168</v>
      </c>
      <c r="E742" s="4" t="s">
        <v>45</v>
      </c>
      <c r="F742" s="4" t="s">
        <v>234</v>
      </c>
      <c r="G742" s="4" t="s">
        <v>257</v>
      </c>
      <c r="H742" s="9">
        <v>1</v>
      </c>
      <c r="I742" s="10">
        <v>7.9</v>
      </c>
      <c r="J742" s="10">
        <v>7.9</v>
      </c>
      <c r="K742" s="5">
        <v>0.17227371135447139</v>
      </c>
      <c r="L742" s="10">
        <v>1.360962319700324</v>
      </c>
      <c r="M742" s="10">
        <v>6.5390376802996766</v>
      </c>
      <c r="N742" s="10">
        <v>3.95</v>
      </c>
      <c r="O742" s="10">
        <v>3.95</v>
      </c>
      <c r="P742" s="10">
        <v>2.5890376802996764</v>
      </c>
      <c r="Q742" s="5">
        <v>0.39593558056711242</v>
      </c>
      <c r="R742" s="5">
        <v>1.4999999999999999E-2</v>
      </c>
      <c r="S742" s="10">
        <v>9.8085565204495143E-2</v>
      </c>
      <c r="T742" s="10">
        <v>0</v>
      </c>
      <c r="U742" s="10">
        <v>2.4909521150951814</v>
      </c>
      <c r="V742" s="5">
        <v>0.38093558056711241</v>
      </c>
      <c r="W742" s="4" t="s">
        <v>491</v>
      </c>
      <c r="X742" s="4" t="s">
        <v>97</v>
      </c>
    </row>
    <row r="743" spans="1:24">
      <c r="A743" s="4" t="s">
        <v>1231</v>
      </c>
      <c r="B743" s="8">
        <v>45868</v>
      </c>
      <c r="C743" s="4" t="s">
        <v>361</v>
      </c>
      <c r="D743" s="4" t="s">
        <v>179</v>
      </c>
      <c r="E743" s="4" t="s">
        <v>45</v>
      </c>
      <c r="F743" s="4" t="s">
        <v>234</v>
      </c>
      <c r="G743" s="4" t="s">
        <v>235</v>
      </c>
      <c r="H743" s="9">
        <v>55</v>
      </c>
      <c r="I743" s="10">
        <v>17.440000000000001</v>
      </c>
      <c r="J743" s="10">
        <v>959.2</v>
      </c>
      <c r="K743" s="5">
        <v>0.21915029760067231</v>
      </c>
      <c r="L743" s="10">
        <v>210.2089654585649</v>
      </c>
      <c r="M743" s="10">
        <v>748.99103454143517</v>
      </c>
      <c r="N743" s="10">
        <v>8.69</v>
      </c>
      <c r="O743" s="10">
        <v>477.95</v>
      </c>
      <c r="P743" s="10">
        <v>271.04103454143518</v>
      </c>
      <c r="Q743" s="5">
        <v>0.36187487171642618</v>
      </c>
      <c r="R743" s="5">
        <v>1.4999999999999999E-2</v>
      </c>
      <c r="S743" s="10">
        <v>11.234865518121527</v>
      </c>
      <c r="T743" s="10">
        <v>0</v>
      </c>
      <c r="U743" s="10">
        <v>259.80616902331366</v>
      </c>
      <c r="V743" s="5">
        <v>0.34687487171642617</v>
      </c>
      <c r="W743" s="4" t="s">
        <v>491</v>
      </c>
      <c r="X743" s="4" t="s">
        <v>97</v>
      </c>
    </row>
    <row r="744" spans="1:24">
      <c r="A744" s="4" t="s">
        <v>1232</v>
      </c>
      <c r="B744" s="8">
        <v>45862</v>
      </c>
      <c r="C744" s="4" t="s">
        <v>359</v>
      </c>
      <c r="D744" s="4" t="s">
        <v>191</v>
      </c>
      <c r="E744" s="4" t="s">
        <v>43</v>
      </c>
      <c r="F744" s="4" t="s">
        <v>276</v>
      </c>
      <c r="G744" s="4" t="s">
        <v>257</v>
      </c>
      <c r="H744" s="9">
        <v>14</v>
      </c>
      <c r="I744" s="10">
        <v>10.75</v>
      </c>
      <c r="J744" s="10">
        <v>150.5</v>
      </c>
      <c r="K744" s="5">
        <v>2.650634162253274E-2</v>
      </c>
      <c r="L744" s="10">
        <v>3.9892044141911773</v>
      </c>
      <c r="M744" s="10">
        <v>146.51079558580884</v>
      </c>
      <c r="N744" s="10">
        <v>4.57</v>
      </c>
      <c r="O744" s="10">
        <v>63.980000000000004</v>
      </c>
      <c r="P744" s="10">
        <v>82.530795585808832</v>
      </c>
      <c r="Q744" s="5">
        <v>0.56330863030138945</v>
      </c>
      <c r="R744" s="5">
        <v>4.4999999999999998E-2</v>
      </c>
      <c r="S744" s="10">
        <v>6.5929858013613973</v>
      </c>
      <c r="T744" s="10">
        <v>0</v>
      </c>
      <c r="U744" s="10">
        <v>75.937809784447438</v>
      </c>
      <c r="V744" s="5">
        <v>0.51830863030138952</v>
      </c>
      <c r="W744" s="4" t="s">
        <v>491</v>
      </c>
      <c r="X744" s="4" t="s">
        <v>97</v>
      </c>
    </row>
    <row r="745" spans="1:24">
      <c r="A745" s="4" t="s">
        <v>1233</v>
      </c>
      <c r="B745" s="8">
        <v>45671</v>
      </c>
      <c r="C745" s="4" t="s">
        <v>337</v>
      </c>
      <c r="D745" s="4" t="s">
        <v>183</v>
      </c>
      <c r="E745" s="4" t="s">
        <v>43</v>
      </c>
      <c r="F745" s="4" t="s">
        <v>270</v>
      </c>
      <c r="G745" s="4" t="s">
        <v>111</v>
      </c>
      <c r="H745" s="9">
        <v>22</v>
      </c>
      <c r="I745" s="10">
        <v>8.57</v>
      </c>
      <c r="J745" s="10">
        <v>188.54000000000002</v>
      </c>
      <c r="K745" s="5">
        <v>3.571703916094638E-2</v>
      </c>
      <c r="L745" s="10">
        <v>6.7340905634048314</v>
      </c>
      <c r="M745" s="10">
        <v>181.80590943659519</v>
      </c>
      <c r="N745" s="10">
        <v>4.3099999999999996</v>
      </c>
      <c r="O745" s="10">
        <v>94.82</v>
      </c>
      <c r="P745" s="10">
        <v>86.985909436595193</v>
      </c>
      <c r="Q745" s="5">
        <v>0.47845479669037672</v>
      </c>
      <c r="R745" s="5">
        <v>4.4999999999999998E-2</v>
      </c>
      <c r="S745" s="10">
        <v>8.1812659246467838</v>
      </c>
      <c r="T745" s="10">
        <v>0</v>
      </c>
      <c r="U745" s="10">
        <v>78.804643511948413</v>
      </c>
      <c r="V745" s="5">
        <v>0.43345479669037673</v>
      </c>
      <c r="W745" s="4" t="s">
        <v>491</v>
      </c>
      <c r="X745" s="4" t="s">
        <v>97</v>
      </c>
    </row>
    <row r="746" spans="1:24">
      <c r="A746" s="4" t="s">
        <v>1234</v>
      </c>
      <c r="B746" s="8">
        <v>46188</v>
      </c>
      <c r="C746" s="4" t="s">
        <v>339</v>
      </c>
      <c r="D746" s="4" t="s">
        <v>199</v>
      </c>
      <c r="E746" s="4" t="s">
        <v>43</v>
      </c>
      <c r="F746" s="4" t="s">
        <v>273</v>
      </c>
      <c r="G746" s="4" t="s">
        <v>111</v>
      </c>
      <c r="H746" s="9">
        <v>20</v>
      </c>
      <c r="I746" s="10">
        <v>25.08</v>
      </c>
      <c r="J746" s="10">
        <v>501.59999999999997</v>
      </c>
      <c r="K746" s="5">
        <v>4.3843792348870279E-2</v>
      </c>
      <c r="L746" s="10">
        <v>21.992046242193332</v>
      </c>
      <c r="M746" s="10">
        <v>479.60795375780663</v>
      </c>
      <c r="N746" s="10">
        <v>12.76</v>
      </c>
      <c r="O746" s="10">
        <v>255.2</v>
      </c>
      <c r="P746" s="10">
        <v>224.40795375780664</v>
      </c>
      <c r="Q746" s="5">
        <v>0.46789873270352106</v>
      </c>
      <c r="R746" s="5">
        <v>4.4999999999999998E-2</v>
      </c>
      <c r="S746" s="10">
        <v>21.582357919101298</v>
      </c>
      <c r="T746" s="10">
        <v>0</v>
      </c>
      <c r="U746" s="10">
        <v>202.82559583870534</v>
      </c>
      <c r="V746" s="5">
        <v>0.42289873270352102</v>
      </c>
      <c r="W746" s="4" t="s">
        <v>491</v>
      </c>
      <c r="X746" s="4" t="s">
        <v>97</v>
      </c>
    </row>
    <row r="747" spans="1:24">
      <c r="A747" s="4" t="s">
        <v>1235</v>
      </c>
      <c r="B747" s="8">
        <v>45722</v>
      </c>
      <c r="C747" s="4" t="s">
        <v>399</v>
      </c>
      <c r="D747" s="4" t="s">
        <v>158</v>
      </c>
      <c r="E747" s="4" t="s">
        <v>47</v>
      </c>
      <c r="F747" s="4" t="s">
        <v>273</v>
      </c>
      <c r="G747" s="4" t="s">
        <v>111</v>
      </c>
      <c r="H747" s="9">
        <v>69</v>
      </c>
      <c r="I747" s="10">
        <v>7.58</v>
      </c>
      <c r="J747" s="10">
        <v>523.02</v>
      </c>
      <c r="K747" s="5">
        <v>0.10297689955936812</v>
      </c>
      <c r="L747" s="10">
        <v>53.858978007540713</v>
      </c>
      <c r="M747" s="10">
        <v>469.16102199245927</v>
      </c>
      <c r="N747" s="10">
        <v>4.09</v>
      </c>
      <c r="O747" s="10">
        <v>282.20999999999998</v>
      </c>
      <c r="P747" s="10">
        <v>186.95102199245929</v>
      </c>
      <c r="Q747" s="5">
        <v>0.3984794414474272</v>
      </c>
      <c r="R747" s="5">
        <v>2.3E-2</v>
      </c>
      <c r="S747" s="10">
        <v>10.790703505826563</v>
      </c>
      <c r="T747" s="10">
        <v>0</v>
      </c>
      <c r="U747" s="10">
        <v>176.16031848663272</v>
      </c>
      <c r="V747" s="5">
        <v>0.37547944144742723</v>
      </c>
      <c r="W747" s="4" t="s">
        <v>491</v>
      </c>
      <c r="X747" s="4" t="s">
        <v>97</v>
      </c>
    </row>
    <row r="748" spans="1:24">
      <c r="A748" s="4" t="s">
        <v>1236</v>
      </c>
      <c r="B748" s="8">
        <v>45873</v>
      </c>
      <c r="C748" s="4" t="s">
        <v>343</v>
      </c>
      <c r="D748" s="4" t="s">
        <v>116</v>
      </c>
      <c r="E748" s="4" t="s">
        <v>43</v>
      </c>
      <c r="F748" s="4" t="s">
        <v>270</v>
      </c>
      <c r="G748" s="4" t="s">
        <v>111</v>
      </c>
      <c r="H748" s="9">
        <v>65</v>
      </c>
      <c r="I748" s="10">
        <v>5.26</v>
      </c>
      <c r="J748" s="10">
        <v>341.9</v>
      </c>
      <c r="K748" s="5">
        <v>5.7218354690242369E-2</v>
      </c>
      <c r="L748" s="10">
        <v>19.562955468593866</v>
      </c>
      <c r="M748" s="10">
        <v>322.33704453140609</v>
      </c>
      <c r="N748" s="10">
        <v>2.73</v>
      </c>
      <c r="O748" s="10">
        <v>177.45</v>
      </c>
      <c r="P748" s="10">
        <v>144.8870445314061</v>
      </c>
      <c r="Q748" s="5">
        <v>0.44948927524614501</v>
      </c>
      <c r="R748" s="5">
        <v>4.4999999999999998E-2</v>
      </c>
      <c r="S748" s="10">
        <v>14.505167003913273</v>
      </c>
      <c r="T748" s="10">
        <v>0</v>
      </c>
      <c r="U748" s="10">
        <v>130.38187752749283</v>
      </c>
      <c r="V748" s="5">
        <v>0.40448927524614503</v>
      </c>
      <c r="W748" s="4" t="s">
        <v>491</v>
      </c>
      <c r="X748" s="4" t="s">
        <v>97</v>
      </c>
    </row>
    <row r="749" spans="1:24">
      <c r="A749" s="4" t="s">
        <v>1237</v>
      </c>
      <c r="B749" s="8">
        <v>46169</v>
      </c>
      <c r="C749" s="4" t="s">
        <v>315</v>
      </c>
      <c r="D749" s="4" t="s">
        <v>160</v>
      </c>
      <c r="E749" s="4" t="s">
        <v>41</v>
      </c>
      <c r="F749" s="4" t="s">
        <v>239</v>
      </c>
      <c r="G749" s="4" t="s">
        <v>111</v>
      </c>
      <c r="H749" s="9">
        <v>42</v>
      </c>
      <c r="I749" s="10">
        <v>4.75</v>
      </c>
      <c r="J749" s="10">
        <v>199.5</v>
      </c>
      <c r="K749" s="5">
        <v>0.17707734014178236</v>
      </c>
      <c r="L749" s="10">
        <v>35.326929358285582</v>
      </c>
      <c r="M749" s="10">
        <v>164.17307064171442</v>
      </c>
      <c r="N749" s="10">
        <v>2.27</v>
      </c>
      <c r="O749" s="10">
        <v>95.34</v>
      </c>
      <c r="P749" s="10">
        <v>68.833070641714414</v>
      </c>
      <c r="Q749" s="5">
        <v>0.4192713845983505</v>
      </c>
      <c r="R749" s="5">
        <v>2.5999999999999999E-2</v>
      </c>
      <c r="S749" s="10">
        <v>4.2684998366845743</v>
      </c>
      <c r="T749" s="10">
        <v>0</v>
      </c>
      <c r="U749" s="10">
        <v>64.564570805029845</v>
      </c>
      <c r="V749" s="5">
        <v>0.39327138459835054</v>
      </c>
      <c r="W749" s="4" t="s">
        <v>491</v>
      </c>
      <c r="X749" s="4" t="s">
        <v>97</v>
      </c>
    </row>
    <row r="750" spans="1:24">
      <c r="A750" s="4" t="s">
        <v>1238</v>
      </c>
      <c r="B750" s="8">
        <v>45721</v>
      </c>
      <c r="C750" s="4" t="s">
        <v>271</v>
      </c>
      <c r="D750" s="4" t="s">
        <v>208</v>
      </c>
      <c r="E750" s="4" t="s">
        <v>39</v>
      </c>
      <c r="F750" s="4" t="s">
        <v>273</v>
      </c>
      <c r="G750" s="4" t="s">
        <v>235</v>
      </c>
      <c r="H750" s="9">
        <v>33</v>
      </c>
      <c r="I750" s="10">
        <v>7.14</v>
      </c>
      <c r="J750" s="10">
        <v>235.61999999999998</v>
      </c>
      <c r="K750" s="5">
        <v>0.10118132133033583</v>
      </c>
      <c r="L750" s="10">
        <v>23.840342931853726</v>
      </c>
      <c r="M750" s="10">
        <v>211.77965706814626</v>
      </c>
      <c r="N750" s="10">
        <v>4.18</v>
      </c>
      <c r="O750" s="10">
        <v>137.94</v>
      </c>
      <c r="P750" s="10">
        <v>73.839657068146266</v>
      </c>
      <c r="Q750" s="5">
        <v>0.34866265292131532</v>
      </c>
      <c r="R750" s="5">
        <v>2.1000000000000001E-2</v>
      </c>
      <c r="S750" s="10">
        <v>4.447372798431072</v>
      </c>
      <c r="T750" s="10">
        <v>0</v>
      </c>
      <c r="U750" s="10">
        <v>69.392284269715191</v>
      </c>
      <c r="V750" s="5">
        <v>0.3276626529213153</v>
      </c>
      <c r="W750" s="4" t="s">
        <v>491</v>
      </c>
      <c r="X750" s="4" t="s">
        <v>97</v>
      </c>
    </row>
    <row r="751" spans="1:24">
      <c r="A751" s="4" t="s">
        <v>1239</v>
      </c>
      <c r="B751" s="8">
        <v>45817</v>
      </c>
      <c r="C751" s="4" t="s">
        <v>289</v>
      </c>
      <c r="D751" s="4" t="s">
        <v>138</v>
      </c>
      <c r="E751" s="4" t="s">
        <v>39</v>
      </c>
      <c r="F751" s="4" t="s">
        <v>270</v>
      </c>
      <c r="G751" s="4" t="s">
        <v>257</v>
      </c>
      <c r="H751" s="9">
        <v>15</v>
      </c>
      <c r="I751" s="10">
        <v>8.2200000000000006</v>
      </c>
      <c r="J751" s="10">
        <v>123.30000000000001</v>
      </c>
      <c r="K751" s="5">
        <v>9.2878695422806537E-2</v>
      </c>
      <c r="L751" s="10">
        <v>11.451943145632047</v>
      </c>
      <c r="M751" s="10">
        <v>111.84805685436797</v>
      </c>
      <c r="N751" s="10">
        <v>4.09</v>
      </c>
      <c r="O751" s="10">
        <v>61.349999999999994</v>
      </c>
      <c r="P751" s="10">
        <v>50.498056854367974</v>
      </c>
      <c r="Q751" s="5">
        <v>0.45148801217100348</v>
      </c>
      <c r="R751" s="5">
        <v>2.1000000000000001E-2</v>
      </c>
      <c r="S751" s="10">
        <v>2.3488091939417273</v>
      </c>
      <c r="T751" s="10">
        <v>0</v>
      </c>
      <c r="U751" s="10">
        <v>48.149247660426248</v>
      </c>
      <c r="V751" s="5">
        <v>0.43048801217100346</v>
      </c>
      <c r="W751" s="4" t="s">
        <v>491</v>
      </c>
      <c r="X751" s="4" t="s">
        <v>97</v>
      </c>
    </row>
    <row r="752" spans="1:24">
      <c r="A752" s="4" t="s">
        <v>1240</v>
      </c>
      <c r="B752" s="8">
        <v>45971</v>
      </c>
      <c r="C752" s="4" t="s">
        <v>335</v>
      </c>
      <c r="D752" s="4" t="s">
        <v>176</v>
      </c>
      <c r="E752" s="4" t="s">
        <v>43</v>
      </c>
      <c r="F752" s="4" t="s">
        <v>276</v>
      </c>
      <c r="G752" s="4" t="s">
        <v>235</v>
      </c>
      <c r="H752" s="9">
        <v>9</v>
      </c>
      <c r="I752" s="10">
        <v>11.21</v>
      </c>
      <c r="J752" s="10">
        <v>100.89000000000001</v>
      </c>
      <c r="K752" s="5">
        <v>7.7386798840787557E-2</v>
      </c>
      <c r="L752" s="10">
        <v>7.8075541350470576</v>
      </c>
      <c r="M752" s="10">
        <v>93.082445864952959</v>
      </c>
      <c r="N752" s="10">
        <v>5.54</v>
      </c>
      <c r="O752" s="10">
        <v>49.86</v>
      </c>
      <c r="P752" s="10">
        <v>43.222445864952959</v>
      </c>
      <c r="Q752" s="5">
        <v>0.46434583302271076</v>
      </c>
      <c r="R752" s="5">
        <v>4.4999999999999998E-2</v>
      </c>
      <c r="S752" s="10">
        <v>4.1887100639228834</v>
      </c>
      <c r="T752" s="10">
        <v>0</v>
      </c>
      <c r="U752" s="10">
        <v>39.033735801030076</v>
      </c>
      <c r="V752" s="5">
        <v>0.41934583302271072</v>
      </c>
      <c r="W752" s="4" t="s">
        <v>491</v>
      </c>
      <c r="X752" s="4" t="s">
        <v>97</v>
      </c>
    </row>
    <row r="753" spans="1:24">
      <c r="A753" s="4" t="s">
        <v>1241</v>
      </c>
      <c r="B753" s="8">
        <v>46041</v>
      </c>
      <c r="C753" s="4" t="s">
        <v>303</v>
      </c>
      <c r="D753" s="4" t="s">
        <v>151</v>
      </c>
      <c r="E753" s="4" t="s">
        <v>41</v>
      </c>
      <c r="F753" s="4" t="s">
        <v>239</v>
      </c>
      <c r="G753" s="4" t="s">
        <v>235</v>
      </c>
      <c r="H753" s="9">
        <v>139</v>
      </c>
      <c r="I753" s="10">
        <v>10.39</v>
      </c>
      <c r="J753" s="10">
        <v>1444.21</v>
      </c>
      <c r="K753" s="5">
        <v>0.1966980209322223</v>
      </c>
      <c r="L753" s="10">
        <v>284.07324881052477</v>
      </c>
      <c r="M753" s="10">
        <v>1160.1367511894753</v>
      </c>
      <c r="N753" s="10">
        <v>6.14</v>
      </c>
      <c r="O753" s="10">
        <v>853.45999999999992</v>
      </c>
      <c r="P753" s="10">
        <v>306.67675118947534</v>
      </c>
      <c r="Q753" s="5">
        <v>0.26434534624908923</v>
      </c>
      <c r="R753" s="5">
        <v>2.5999999999999999E-2</v>
      </c>
      <c r="S753" s="10">
        <v>30.163555530926356</v>
      </c>
      <c r="T753" s="10">
        <v>0</v>
      </c>
      <c r="U753" s="10">
        <v>276.51319565854897</v>
      </c>
      <c r="V753" s="5">
        <v>0.23834534624908923</v>
      </c>
      <c r="W753" s="4" t="s">
        <v>491</v>
      </c>
      <c r="X753" s="4" t="s">
        <v>97</v>
      </c>
    </row>
    <row r="754" spans="1:24">
      <c r="A754" s="4" t="s">
        <v>1242</v>
      </c>
      <c r="B754" s="8">
        <v>46247</v>
      </c>
      <c r="C754" s="4" t="s">
        <v>365</v>
      </c>
      <c r="D754" s="4" t="s">
        <v>218</v>
      </c>
      <c r="E754" s="4" t="s">
        <v>45</v>
      </c>
      <c r="F754" s="4" t="s">
        <v>242</v>
      </c>
      <c r="G754" s="4" t="s">
        <v>235</v>
      </c>
      <c r="H754" s="9">
        <v>2</v>
      </c>
      <c r="I754" s="10">
        <v>7.53</v>
      </c>
      <c r="J754" s="10">
        <v>15.06</v>
      </c>
      <c r="K754" s="5">
        <v>0.23824781749169319</v>
      </c>
      <c r="L754" s="10">
        <v>3.5880121314248994</v>
      </c>
      <c r="M754" s="10">
        <v>11.471987868575102</v>
      </c>
      <c r="N754" s="10">
        <v>4.25</v>
      </c>
      <c r="O754" s="10">
        <v>8.5</v>
      </c>
      <c r="P754" s="10">
        <v>2.971987868575102</v>
      </c>
      <c r="Q754" s="5">
        <v>0.25906476738143924</v>
      </c>
      <c r="R754" s="5">
        <v>1.4999999999999999E-2</v>
      </c>
      <c r="S754" s="10">
        <v>0.17207981802862651</v>
      </c>
      <c r="T754" s="10">
        <v>0.28000000000000003</v>
      </c>
      <c r="U754" s="10">
        <v>2.5199080505464755</v>
      </c>
      <c r="V754" s="5">
        <v>0.21965748913047492</v>
      </c>
      <c r="W754" s="4" t="s">
        <v>493</v>
      </c>
      <c r="X754" s="4" t="s">
        <v>97</v>
      </c>
    </row>
    <row r="755" spans="1:24">
      <c r="A755" s="4" t="s">
        <v>1243</v>
      </c>
      <c r="B755" s="8">
        <v>45953</v>
      </c>
      <c r="C755" s="4" t="s">
        <v>333</v>
      </c>
      <c r="D755" s="4" t="s">
        <v>206</v>
      </c>
      <c r="E755" s="4" t="s">
        <v>43</v>
      </c>
      <c r="F755" s="4" t="s">
        <v>273</v>
      </c>
      <c r="G755" s="4" t="s">
        <v>235</v>
      </c>
      <c r="H755" s="9">
        <v>124</v>
      </c>
      <c r="I755" s="10">
        <v>4.68</v>
      </c>
      <c r="J755" s="10">
        <v>580.31999999999994</v>
      </c>
      <c r="K755" s="5">
        <v>9.9385613643795667E-2</v>
      </c>
      <c r="L755" s="10">
        <v>57.675459309767497</v>
      </c>
      <c r="M755" s="10">
        <v>522.64454069023247</v>
      </c>
      <c r="N755" s="10">
        <v>2.57</v>
      </c>
      <c r="O755" s="10">
        <v>318.68</v>
      </c>
      <c r="P755" s="10">
        <v>203.96454069023247</v>
      </c>
      <c r="Q755" s="5">
        <v>0.3902547999848347</v>
      </c>
      <c r="R755" s="5">
        <v>4.4999999999999998E-2</v>
      </c>
      <c r="S755" s="10">
        <v>23.519004331060462</v>
      </c>
      <c r="T755" s="10">
        <v>0</v>
      </c>
      <c r="U755" s="10">
        <v>180.445536359172</v>
      </c>
      <c r="V755" s="5">
        <v>0.34525479998483466</v>
      </c>
      <c r="W755" s="4" t="s">
        <v>491</v>
      </c>
      <c r="X755" s="4" t="s">
        <v>97</v>
      </c>
    </row>
    <row r="756" spans="1:24">
      <c r="A756" s="4" t="s">
        <v>1244</v>
      </c>
      <c r="B756" s="8">
        <v>45969</v>
      </c>
      <c r="C756" s="4" t="s">
        <v>403</v>
      </c>
      <c r="D756" s="4" t="s">
        <v>116</v>
      </c>
      <c r="E756" s="4" t="s">
        <v>47</v>
      </c>
      <c r="F756" s="4" t="s">
        <v>270</v>
      </c>
      <c r="G756" s="4" t="s">
        <v>111</v>
      </c>
      <c r="H756" s="9">
        <v>164</v>
      </c>
      <c r="I756" s="10">
        <v>5.22</v>
      </c>
      <c r="J756" s="10">
        <v>856.07999999999993</v>
      </c>
      <c r="K756" s="5">
        <v>7.5947312856324556E-2</v>
      </c>
      <c r="L756" s="10">
        <v>65.016975590042321</v>
      </c>
      <c r="M756" s="10">
        <v>791.06302440995762</v>
      </c>
      <c r="N756" s="10">
        <v>2.75</v>
      </c>
      <c r="O756" s="10">
        <v>451</v>
      </c>
      <c r="P756" s="10">
        <v>340.06302440995762</v>
      </c>
      <c r="Q756" s="5">
        <v>0.42988107637012318</v>
      </c>
      <c r="R756" s="5">
        <v>2.3E-2</v>
      </c>
      <c r="S756" s="10">
        <v>18.194449561429025</v>
      </c>
      <c r="T756" s="10">
        <v>0</v>
      </c>
      <c r="U756" s="10">
        <v>321.86857484852862</v>
      </c>
      <c r="V756" s="5">
        <v>0.40688107637012322</v>
      </c>
      <c r="W756" s="4" t="s">
        <v>491</v>
      </c>
      <c r="X756" s="4" t="s">
        <v>97</v>
      </c>
    </row>
    <row r="757" spans="1:24">
      <c r="A757" s="4" t="s">
        <v>1245</v>
      </c>
      <c r="B757" s="8">
        <v>45903</v>
      </c>
      <c r="C757" s="4" t="s">
        <v>393</v>
      </c>
      <c r="D757" s="4" t="s">
        <v>204</v>
      </c>
      <c r="E757" s="4" t="s">
        <v>47</v>
      </c>
      <c r="F757" s="4" t="s">
        <v>273</v>
      </c>
      <c r="G757" s="4" t="s">
        <v>235</v>
      </c>
      <c r="H757" s="9">
        <v>47</v>
      </c>
      <c r="I757" s="10">
        <v>14.46</v>
      </c>
      <c r="J757" s="10">
        <v>679.62</v>
      </c>
      <c r="K757" s="5">
        <v>0.10006428672506398</v>
      </c>
      <c r="L757" s="10">
        <v>68.005690544087983</v>
      </c>
      <c r="M757" s="10">
        <v>611.61430945591201</v>
      </c>
      <c r="N757" s="10">
        <v>9.17</v>
      </c>
      <c r="O757" s="10">
        <v>430.99</v>
      </c>
      <c r="P757" s="10">
        <v>180.624309455912</v>
      </c>
      <c r="Q757" s="5">
        <v>0.29532387758650408</v>
      </c>
      <c r="R757" s="5">
        <v>2.3E-2</v>
      </c>
      <c r="S757" s="10">
        <v>14.067129117485976</v>
      </c>
      <c r="T757" s="10">
        <v>0</v>
      </c>
      <c r="U757" s="10">
        <v>166.55718033842601</v>
      </c>
      <c r="V757" s="5">
        <v>0.27232387758650406</v>
      </c>
      <c r="W757" s="4" t="s">
        <v>491</v>
      </c>
      <c r="X757" s="4" t="s">
        <v>97</v>
      </c>
    </row>
    <row r="758" spans="1:24">
      <c r="A758" s="4" t="s">
        <v>1246</v>
      </c>
      <c r="B758" s="8">
        <v>45772</v>
      </c>
      <c r="C758" s="4" t="s">
        <v>237</v>
      </c>
      <c r="D758" s="4" t="s">
        <v>142</v>
      </c>
      <c r="E758" s="4" t="s">
        <v>36</v>
      </c>
      <c r="F758" s="4" t="s">
        <v>239</v>
      </c>
      <c r="G758" s="4" t="s">
        <v>235</v>
      </c>
      <c r="H758" s="9">
        <v>8</v>
      </c>
      <c r="I758" s="10">
        <v>8.19</v>
      </c>
      <c r="J758" s="10">
        <v>65.52</v>
      </c>
      <c r="K758" s="5">
        <v>0.18036861106706067</v>
      </c>
      <c r="L758" s="10">
        <v>11.817751397113815</v>
      </c>
      <c r="M758" s="10">
        <v>53.702248602886179</v>
      </c>
      <c r="N758" s="10">
        <v>4.1500000000000004</v>
      </c>
      <c r="O758" s="10">
        <v>33.200000000000003</v>
      </c>
      <c r="P758" s="10">
        <v>20.502248602886176</v>
      </c>
      <c r="Q758" s="5">
        <v>0.3817763526904589</v>
      </c>
      <c r="R758" s="5">
        <v>1.7999999999999999E-2</v>
      </c>
      <c r="S758" s="10">
        <v>0.96664047485195115</v>
      </c>
      <c r="T758" s="10">
        <v>0</v>
      </c>
      <c r="U758" s="10">
        <v>19.535608128034227</v>
      </c>
      <c r="V758" s="5">
        <v>0.36377635269045888</v>
      </c>
      <c r="W758" s="4" t="s">
        <v>491</v>
      </c>
      <c r="X758" s="4" t="s">
        <v>97</v>
      </c>
    </row>
    <row r="759" spans="1:24">
      <c r="A759" s="4" t="s">
        <v>1247</v>
      </c>
      <c r="B759" s="8">
        <v>45853</v>
      </c>
      <c r="C759" s="4" t="s">
        <v>335</v>
      </c>
      <c r="D759" s="4" t="s">
        <v>179</v>
      </c>
      <c r="E759" s="4" t="s">
        <v>43</v>
      </c>
      <c r="F759" s="4" t="s">
        <v>276</v>
      </c>
      <c r="G759" s="4" t="s">
        <v>235</v>
      </c>
      <c r="H759" s="9">
        <v>90</v>
      </c>
      <c r="I759" s="10">
        <v>17.75</v>
      </c>
      <c r="J759" s="10">
        <v>1597.5</v>
      </c>
      <c r="K759" s="5">
        <v>7.9516129909746602E-2</v>
      </c>
      <c r="L759" s="10">
        <v>127.0270175308202</v>
      </c>
      <c r="M759" s="10">
        <v>1470.4729824691799</v>
      </c>
      <c r="N759" s="10">
        <v>8.4499999999999993</v>
      </c>
      <c r="O759" s="10">
        <v>760.49999999999989</v>
      </c>
      <c r="P759" s="10">
        <v>709.97298246918001</v>
      </c>
      <c r="Q759" s="5">
        <v>0.4828194675681915</v>
      </c>
      <c r="R759" s="5">
        <v>4.4999999999999998E-2</v>
      </c>
      <c r="S759" s="10">
        <v>66.17128421111309</v>
      </c>
      <c r="T759" s="10">
        <v>0</v>
      </c>
      <c r="U759" s="10">
        <v>643.80169825806695</v>
      </c>
      <c r="V759" s="5">
        <v>0.43781946756819151</v>
      </c>
      <c r="W759" s="4" t="s">
        <v>491</v>
      </c>
      <c r="X759" s="4" t="s">
        <v>97</v>
      </c>
    </row>
    <row r="760" spans="1:24">
      <c r="A760" s="4" t="s">
        <v>1248</v>
      </c>
      <c r="B760" s="8">
        <v>45717</v>
      </c>
      <c r="C760" s="4" t="s">
        <v>285</v>
      </c>
      <c r="D760" s="4" t="s">
        <v>166</v>
      </c>
      <c r="E760" s="4" t="s">
        <v>39</v>
      </c>
      <c r="F760" s="4" t="s">
        <v>273</v>
      </c>
      <c r="G760" s="4" t="s">
        <v>111</v>
      </c>
      <c r="H760" s="9">
        <v>32</v>
      </c>
      <c r="I760" s="10">
        <v>9.34</v>
      </c>
      <c r="J760" s="10">
        <v>298.88</v>
      </c>
      <c r="K760" s="5">
        <v>0.13583667307268377</v>
      </c>
      <c r="L760" s="10">
        <v>40.598864847963725</v>
      </c>
      <c r="M760" s="10">
        <v>258.28113515203626</v>
      </c>
      <c r="N760" s="10">
        <v>4.66</v>
      </c>
      <c r="O760" s="10">
        <v>149.12</v>
      </c>
      <c r="P760" s="10">
        <v>109.16113515203625</v>
      </c>
      <c r="Q760" s="5">
        <v>0.42264463135404351</v>
      </c>
      <c r="R760" s="5">
        <v>2.1000000000000001E-2</v>
      </c>
      <c r="S760" s="10">
        <v>5.4239038381927616</v>
      </c>
      <c r="T760" s="10">
        <v>0</v>
      </c>
      <c r="U760" s="10">
        <v>103.73723131384349</v>
      </c>
      <c r="V760" s="5">
        <v>0.40164463135404355</v>
      </c>
      <c r="W760" s="4" t="s">
        <v>491</v>
      </c>
      <c r="X760" s="4" t="s">
        <v>97</v>
      </c>
    </row>
    <row r="761" spans="1:24">
      <c r="A761" s="4" t="s">
        <v>1249</v>
      </c>
      <c r="B761" s="8">
        <v>45714</v>
      </c>
      <c r="C761" s="4" t="s">
        <v>393</v>
      </c>
      <c r="D761" s="4" t="s">
        <v>123</v>
      </c>
      <c r="E761" s="4" t="s">
        <v>47</v>
      </c>
      <c r="F761" s="4" t="s">
        <v>273</v>
      </c>
      <c r="G761" s="4" t="s">
        <v>235</v>
      </c>
      <c r="H761" s="9">
        <v>20</v>
      </c>
      <c r="I761" s="10">
        <v>4.7300000000000004</v>
      </c>
      <c r="J761" s="10">
        <v>94.600000000000009</v>
      </c>
      <c r="K761" s="5">
        <v>0.17019087470744096</v>
      </c>
      <c r="L761" s="10">
        <v>16.100056747323915</v>
      </c>
      <c r="M761" s="10">
        <v>78.49994325267609</v>
      </c>
      <c r="N761" s="10">
        <v>2.2799999999999998</v>
      </c>
      <c r="O761" s="10">
        <v>45.599999999999994</v>
      </c>
      <c r="P761" s="10">
        <v>32.899943252676096</v>
      </c>
      <c r="Q761" s="5">
        <v>0.41910786033026243</v>
      </c>
      <c r="R761" s="5">
        <v>2.3E-2</v>
      </c>
      <c r="S761" s="10">
        <v>1.8054986948115501</v>
      </c>
      <c r="T761" s="10">
        <v>1.93</v>
      </c>
      <c r="U761" s="10">
        <v>29.164444557864545</v>
      </c>
      <c r="V761" s="5">
        <v>0.37152185529599502</v>
      </c>
      <c r="W761" s="4" t="s">
        <v>493</v>
      </c>
      <c r="X761" s="4" t="s">
        <v>97</v>
      </c>
    </row>
    <row r="762" spans="1:24">
      <c r="A762" s="4" t="s">
        <v>1250</v>
      </c>
      <c r="B762" s="8">
        <v>46254</v>
      </c>
      <c r="C762" s="4" t="s">
        <v>285</v>
      </c>
      <c r="D762" s="4" t="s">
        <v>201</v>
      </c>
      <c r="E762" s="4" t="s">
        <v>39</v>
      </c>
      <c r="F762" s="4" t="s">
        <v>273</v>
      </c>
      <c r="G762" s="4" t="s">
        <v>111</v>
      </c>
      <c r="H762" s="9">
        <v>74</v>
      </c>
      <c r="I762" s="10">
        <v>9.7200000000000006</v>
      </c>
      <c r="J762" s="10">
        <v>719.28000000000009</v>
      </c>
      <c r="K762" s="5">
        <v>0.13696983237763255</v>
      </c>
      <c r="L762" s="10">
        <v>98.519661032583556</v>
      </c>
      <c r="M762" s="10">
        <v>620.76033896741649</v>
      </c>
      <c r="N762" s="10">
        <v>5.79</v>
      </c>
      <c r="O762" s="10">
        <v>428.46</v>
      </c>
      <c r="P762" s="10">
        <v>192.30033896741651</v>
      </c>
      <c r="Q762" s="5">
        <v>0.30978193498523476</v>
      </c>
      <c r="R762" s="5">
        <v>2.1000000000000001E-2</v>
      </c>
      <c r="S762" s="10">
        <v>13.035967118315748</v>
      </c>
      <c r="T762" s="10">
        <v>0</v>
      </c>
      <c r="U762" s="10">
        <v>179.26437184910077</v>
      </c>
      <c r="V762" s="5">
        <v>0.2887819349852348</v>
      </c>
      <c r="W762" s="4" t="s">
        <v>491</v>
      </c>
      <c r="X762" s="4" t="s">
        <v>97</v>
      </c>
    </row>
    <row r="763" spans="1:24">
      <c r="A763" s="4" t="s">
        <v>1251</v>
      </c>
      <c r="B763" s="8">
        <v>46196</v>
      </c>
      <c r="C763" s="4" t="s">
        <v>258</v>
      </c>
      <c r="D763" s="4" t="s">
        <v>168</v>
      </c>
      <c r="E763" s="4" t="s">
        <v>36</v>
      </c>
      <c r="F763" s="4" t="s">
        <v>239</v>
      </c>
      <c r="G763" s="4" t="s">
        <v>257</v>
      </c>
      <c r="H763" s="9">
        <v>12</v>
      </c>
      <c r="I763" s="10">
        <v>8.0399999999999991</v>
      </c>
      <c r="J763" s="10">
        <v>96.47999999999999</v>
      </c>
      <c r="K763" s="5">
        <v>0.17502250335208933</v>
      </c>
      <c r="L763" s="10">
        <v>16.886171123409575</v>
      </c>
      <c r="M763" s="10">
        <v>79.593828876590408</v>
      </c>
      <c r="N763" s="10">
        <v>4.18</v>
      </c>
      <c r="O763" s="10">
        <v>50.16</v>
      </c>
      <c r="P763" s="10">
        <v>29.433828876590411</v>
      </c>
      <c r="Q763" s="5">
        <v>0.36980038895009471</v>
      </c>
      <c r="R763" s="5">
        <v>1.7999999999999999E-2</v>
      </c>
      <c r="S763" s="10">
        <v>1.4326889197786272</v>
      </c>
      <c r="T763" s="10">
        <v>1.18</v>
      </c>
      <c r="U763" s="10">
        <v>26.821139956811784</v>
      </c>
      <c r="V763" s="5">
        <v>0.33697511899317906</v>
      </c>
      <c r="W763" s="4" t="s">
        <v>493</v>
      </c>
      <c r="X763" s="4" t="s">
        <v>97</v>
      </c>
    </row>
    <row r="764" spans="1:24">
      <c r="A764" s="4" t="s">
        <v>1252</v>
      </c>
      <c r="B764" s="8">
        <v>45682</v>
      </c>
      <c r="C764" s="4" t="s">
        <v>347</v>
      </c>
      <c r="D764" s="4" t="s">
        <v>151</v>
      </c>
      <c r="E764" s="4" t="s">
        <v>43</v>
      </c>
      <c r="F764" s="4" t="s">
        <v>276</v>
      </c>
      <c r="G764" s="4" t="s">
        <v>111</v>
      </c>
      <c r="H764" s="9">
        <v>3</v>
      </c>
      <c r="I764" s="10">
        <v>9.91</v>
      </c>
      <c r="J764" s="10">
        <v>29.73</v>
      </c>
      <c r="K764" s="5">
        <v>5.4911494478983643E-2</v>
      </c>
      <c r="L764" s="10">
        <v>1.6325187308601836</v>
      </c>
      <c r="M764" s="10">
        <v>28.097481269139816</v>
      </c>
      <c r="N764" s="10">
        <v>5.9</v>
      </c>
      <c r="O764" s="10">
        <v>17.700000000000003</v>
      </c>
      <c r="P764" s="10">
        <v>10.397481269139814</v>
      </c>
      <c r="Q764" s="5">
        <v>0.37005029630750685</v>
      </c>
      <c r="R764" s="5">
        <v>4.4999999999999998E-2</v>
      </c>
      <c r="S764" s="10">
        <v>1.2643866571112916</v>
      </c>
      <c r="T764" s="10">
        <v>0</v>
      </c>
      <c r="U764" s="10">
        <v>9.1330946120285219</v>
      </c>
      <c r="V764" s="5">
        <v>0.32505029630750687</v>
      </c>
      <c r="W764" s="4" t="s">
        <v>491</v>
      </c>
      <c r="X764" s="4" t="s">
        <v>97</v>
      </c>
    </row>
    <row r="765" spans="1:24">
      <c r="A765" s="4" t="s">
        <v>1253</v>
      </c>
      <c r="B765" s="8">
        <v>46067</v>
      </c>
      <c r="C765" s="4" t="s">
        <v>373</v>
      </c>
      <c r="D765" s="4" t="s">
        <v>187</v>
      </c>
      <c r="E765" s="4" t="s">
        <v>45</v>
      </c>
      <c r="F765" s="4" t="s">
        <v>234</v>
      </c>
      <c r="G765" s="4" t="s">
        <v>111</v>
      </c>
      <c r="H765" s="9">
        <v>39</v>
      </c>
      <c r="I765" s="10">
        <v>8.39</v>
      </c>
      <c r="J765" s="10">
        <v>327.21000000000004</v>
      </c>
      <c r="K765" s="5">
        <v>0.17854894255328893</v>
      </c>
      <c r="L765" s="10">
        <v>58.422999492861678</v>
      </c>
      <c r="M765" s="10">
        <v>268.78700050713837</v>
      </c>
      <c r="N765" s="10">
        <v>3.69</v>
      </c>
      <c r="O765" s="10">
        <v>143.91</v>
      </c>
      <c r="P765" s="10">
        <v>124.87700050713838</v>
      </c>
      <c r="Q765" s="5">
        <v>0.46459464286414376</v>
      </c>
      <c r="R765" s="5">
        <v>1.4999999999999999E-2</v>
      </c>
      <c r="S765" s="10">
        <v>4.0318050076070753</v>
      </c>
      <c r="T765" s="10">
        <v>5.68</v>
      </c>
      <c r="U765" s="10">
        <v>115.16519549953131</v>
      </c>
      <c r="V765" s="5">
        <v>0.42846266851537257</v>
      </c>
      <c r="W765" s="4" t="s">
        <v>493</v>
      </c>
      <c r="X765" s="4" t="s">
        <v>97</v>
      </c>
    </row>
    <row r="766" spans="1:24">
      <c r="A766" s="4" t="s">
        <v>1254</v>
      </c>
      <c r="B766" s="8">
        <v>45682</v>
      </c>
      <c r="C766" s="4" t="s">
        <v>240</v>
      </c>
      <c r="D766" s="4" t="s">
        <v>154</v>
      </c>
      <c r="E766" s="4" t="s">
        <v>36</v>
      </c>
      <c r="F766" s="4" t="s">
        <v>242</v>
      </c>
      <c r="G766" s="4" t="s">
        <v>235</v>
      </c>
      <c r="H766" s="9">
        <v>101</v>
      </c>
      <c r="I766" s="10">
        <v>15.56</v>
      </c>
      <c r="J766" s="10">
        <v>1571.56</v>
      </c>
      <c r="K766" s="5">
        <v>0.12584028724804111</v>
      </c>
      <c r="L766" s="10">
        <v>197.76556182753149</v>
      </c>
      <c r="M766" s="10">
        <v>1373.7944381724685</v>
      </c>
      <c r="N766" s="10">
        <v>8.5500000000000007</v>
      </c>
      <c r="O766" s="10">
        <v>863.55000000000007</v>
      </c>
      <c r="P766" s="10">
        <v>510.24443817246845</v>
      </c>
      <c r="Q766" s="5">
        <v>0.37141250830163247</v>
      </c>
      <c r="R766" s="5">
        <v>1.7999999999999999E-2</v>
      </c>
      <c r="S766" s="10">
        <v>24.728299887104431</v>
      </c>
      <c r="T766" s="10">
        <v>0</v>
      </c>
      <c r="U766" s="10">
        <v>485.51613828536404</v>
      </c>
      <c r="V766" s="5">
        <v>0.35341250830163246</v>
      </c>
      <c r="W766" s="4" t="s">
        <v>491</v>
      </c>
      <c r="X766" s="4" t="s">
        <v>97</v>
      </c>
    </row>
    <row r="767" spans="1:24">
      <c r="A767" s="4" t="s">
        <v>1255</v>
      </c>
      <c r="B767" s="8">
        <v>45933</v>
      </c>
      <c r="C767" s="4" t="s">
        <v>303</v>
      </c>
      <c r="D767" s="4" t="s">
        <v>176</v>
      </c>
      <c r="E767" s="4" t="s">
        <v>41</v>
      </c>
      <c r="F767" s="4" t="s">
        <v>239</v>
      </c>
      <c r="G767" s="4" t="s">
        <v>235</v>
      </c>
      <c r="H767" s="9">
        <v>25</v>
      </c>
      <c r="I767" s="10">
        <v>11.34</v>
      </c>
      <c r="J767" s="10">
        <v>283.5</v>
      </c>
      <c r="K767" s="5">
        <v>0.16718522408923497</v>
      </c>
      <c r="L767" s="10">
        <v>47.397011029298113</v>
      </c>
      <c r="M767" s="10">
        <v>236.10298897070189</v>
      </c>
      <c r="N767" s="10">
        <v>5.56</v>
      </c>
      <c r="O767" s="10">
        <v>139</v>
      </c>
      <c r="P767" s="10">
        <v>97.102988970701887</v>
      </c>
      <c r="Q767" s="5">
        <v>0.41127386567203278</v>
      </c>
      <c r="R767" s="5">
        <v>2.5999999999999999E-2</v>
      </c>
      <c r="S767" s="10">
        <v>6.1386777132382484</v>
      </c>
      <c r="T767" s="10">
        <v>0</v>
      </c>
      <c r="U767" s="10">
        <v>90.964311257463635</v>
      </c>
      <c r="V767" s="5">
        <v>0.38527386567203276</v>
      </c>
      <c r="W767" s="4" t="s">
        <v>491</v>
      </c>
      <c r="X767" s="4" t="s">
        <v>97</v>
      </c>
    </row>
    <row r="768" spans="1:24">
      <c r="A768" s="4" t="s">
        <v>1256</v>
      </c>
      <c r="B768" s="8">
        <v>46011</v>
      </c>
      <c r="C768" s="4" t="s">
        <v>243</v>
      </c>
      <c r="D768" s="4" t="s">
        <v>113</v>
      </c>
      <c r="E768" s="4" t="s">
        <v>36</v>
      </c>
      <c r="F768" s="4" t="s">
        <v>234</v>
      </c>
      <c r="G768" s="4" t="s">
        <v>111</v>
      </c>
      <c r="H768" s="9">
        <v>34</v>
      </c>
      <c r="I768" s="10">
        <v>16.2</v>
      </c>
      <c r="J768" s="10">
        <v>550.79999999999995</v>
      </c>
      <c r="K768" s="5">
        <v>0.12645841225117707</v>
      </c>
      <c r="L768" s="10">
        <v>69.65329346794833</v>
      </c>
      <c r="M768" s="10">
        <v>481.14670653205161</v>
      </c>
      <c r="N768" s="10">
        <v>8.4600000000000009</v>
      </c>
      <c r="O768" s="10">
        <v>287.64000000000004</v>
      </c>
      <c r="P768" s="10">
        <v>193.50670653205157</v>
      </c>
      <c r="Q768" s="5">
        <v>0.40217817955522284</v>
      </c>
      <c r="R768" s="5">
        <v>1.7999999999999999E-2</v>
      </c>
      <c r="S768" s="10">
        <v>8.6606407175769284</v>
      </c>
      <c r="T768" s="10">
        <v>0</v>
      </c>
      <c r="U768" s="10">
        <v>184.84606581447463</v>
      </c>
      <c r="V768" s="5">
        <v>0.38417817955522282</v>
      </c>
      <c r="W768" s="4" t="s">
        <v>491</v>
      </c>
      <c r="X768" s="4" t="s">
        <v>97</v>
      </c>
    </row>
    <row r="769" spans="1:24">
      <c r="A769" s="4" t="s">
        <v>1257</v>
      </c>
      <c r="B769" s="8">
        <v>45829</v>
      </c>
      <c r="C769" s="4" t="s">
        <v>321</v>
      </c>
      <c r="D769" s="4" t="s">
        <v>116</v>
      </c>
      <c r="E769" s="4" t="s">
        <v>41</v>
      </c>
      <c r="F769" s="4" t="s">
        <v>239</v>
      </c>
      <c r="G769" s="4" t="s">
        <v>257</v>
      </c>
      <c r="H769" s="9">
        <v>10</v>
      </c>
      <c r="I769" s="10">
        <v>5.2</v>
      </c>
      <c r="J769" s="10">
        <v>52</v>
      </c>
      <c r="K769" s="5">
        <v>0.11771688187636839</v>
      </c>
      <c r="L769" s="10">
        <v>6.1212778575711564</v>
      </c>
      <c r="M769" s="10">
        <v>45.878722142428842</v>
      </c>
      <c r="N769" s="10">
        <v>2.72</v>
      </c>
      <c r="O769" s="10">
        <v>27.200000000000003</v>
      </c>
      <c r="P769" s="10">
        <v>18.678722142428839</v>
      </c>
      <c r="Q769" s="5">
        <v>0.40713257192389574</v>
      </c>
      <c r="R769" s="5">
        <v>2.5999999999999999E-2</v>
      </c>
      <c r="S769" s="10">
        <v>1.1928467757031498</v>
      </c>
      <c r="T769" s="10">
        <v>0</v>
      </c>
      <c r="U769" s="10">
        <v>17.48587536672569</v>
      </c>
      <c r="V769" s="5">
        <v>0.38113257192389577</v>
      </c>
      <c r="W769" s="4" t="s">
        <v>491</v>
      </c>
      <c r="X769" s="4" t="s">
        <v>97</v>
      </c>
    </row>
    <row r="770" spans="1:24">
      <c r="A770" s="4" t="s">
        <v>1258</v>
      </c>
      <c r="B770" s="8">
        <v>46215</v>
      </c>
      <c r="C770" s="4" t="s">
        <v>331</v>
      </c>
      <c r="D770" s="4" t="s">
        <v>183</v>
      </c>
      <c r="E770" s="4" t="s">
        <v>43</v>
      </c>
      <c r="F770" s="4" t="s">
        <v>270</v>
      </c>
      <c r="G770" s="4" t="s">
        <v>235</v>
      </c>
      <c r="H770" s="9">
        <v>34</v>
      </c>
      <c r="I770" s="10">
        <v>8.9499999999999993</v>
      </c>
      <c r="J770" s="10">
        <v>304.29999999999995</v>
      </c>
      <c r="K770" s="5">
        <v>9.6254186070663883E-2</v>
      </c>
      <c r="L770" s="10">
        <v>29.290148821303013</v>
      </c>
      <c r="M770" s="10">
        <v>275.00985117869692</v>
      </c>
      <c r="N770" s="10">
        <v>4.45</v>
      </c>
      <c r="O770" s="10">
        <v>151.30000000000001</v>
      </c>
      <c r="P770" s="10">
        <v>123.70985117869691</v>
      </c>
      <c r="Q770" s="5">
        <v>0.44983788998275653</v>
      </c>
      <c r="R770" s="5">
        <v>4.4999999999999998E-2</v>
      </c>
      <c r="S770" s="10">
        <v>12.375443303041362</v>
      </c>
      <c r="T770" s="10">
        <v>0</v>
      </c>
      <c r="U770" s="10">
        <v>111.33440787565554</v>
      </c>
      <c r="V770" s="5">
        <v>0.40483788998275649</v>
      </c>
      <c r="W770" s="4" t="s">
        <v>491</v>
      </c>
      <c r="X770" s="4" t="s">
        <v>97</v>
      </c>
    </row>
    <row r="771" spans="1:24">
      <c r="A771" s="4" t="s">
        <v>1259</v>
      </c>
      <c r="B771" s="8">
        <v>45972</v>
      </c>
      <c r="C771" s="4" t="s">
        <v>249</v>
      </c>
      <c r="D771" s="4" t="s">
        <v>222</v>
      </c>
      <c r="E771" s="4" t="s">
        <v>36</v>
      </c>
      <c r="F771" s="4" t="s">
        <v>234</v>
      </c>
      <c r="G771" s="4" t="s">
        <v>111</v>
      </c>
      <c r="H771" s="9">
        <v>9</v>
      </c>
      <c r="I771" s="10">
        <v>12.86</v>
      </c>
      <c r="J771" s="10">
        <v>115.74</v>
      </c>
      <c r="K771" s="5">
        <v>0.13748619767179404</v>
      </c>
      <c r="L771" s="10">
        <v>15.912652518533442</v>
      </c>
      <c r="M771" s="10">
        <v>99.827347481466546</v>
      </c>
      <c r="N771" s="10">
        <v>7.84</v>
      </c>
      <c r="O771" s="10">
        <v>70.56</v>
      </c>
      <c r="P771" s="10">
        <v>29.267347481466544</v>
      </c>
      <c r="Q771" s="5">
        <v>0.29317965687608977</v>
      </c>
      <c r="R771" s="5">
        <v>1.7999999999999999E-2</v>
      </c>
      <c r="S771" s="10">
        <v>1.7968922546663977</v>
      </c>
      <c r="T771" s="10">
        <v>0</v>
      </c>
      <c r="U771" s="10">
        <v>27.470455226800148</v>
      </c>
      <c r="V771" s="5">
        <v>0.27517965687608975</v>
      </c>
      <c r="W771" s="4" t="s">
        <v>491</v>
      </c>
      <c r="X771" s="4" t="s">
        <v>97</v>
      </c>
    </row>
    <row r="772" spans="1:24">
      <c r="A772" s="4" t="s">
        <v>1260</v>
      </c>
      <c r="B772" s="8">
        <v>45750</v>
      </c>
      <c r="C772" s="4" t="s">
        <v>405</v>
      </c>
      <c r="D772" s="4" t="s">
        <v>154</v>
      </c>
      <c r="E772" s="4" t="s">
        <v>47</v>
      </c>
      <c r="F772" s="4" t="s">
        <v>273</v>
      </c>
      <c r="G772" s="4" t="s">
        <v>111</v>
      </c>
      <c r="H772" s="9">
        <v>34</v>
      </c>
      <c r="I772" s="10">
        <v>15.3</v>
      </c>
      <c r="J772" s="10">
        <v>520.20000000000005</v>
      </c>
      <c r="K772" s="5">
        <v>0.10908286585249803</v>
      </c>
      <c r="L772" s="10">
        <v>56.744906816469481</v>
      </c>
      <c r="M772" s="10">
        <v>463.45509318353055</v>
      </c>
      <c r="N772" s="10">
        <v>8.5</v>
      </c>
      <c r="O772" s="10">
        <v>289</v>
      </c>
      <c r="P772" s="10">
        <v>174.45509318353055</v>
      </c>
      <c r="Q772" s="5">
        <v>0.37642286329227037</v>
      </c>
      <c r="R772" s="5">
        <v>2.3E-2</v>
      </c>
      <c r="S772" s="10">
        <v>10.659467143221203</v>
      </c>
      <c r="T772" s="10">
        <v>7.16</v>
      </c>
      <c r="U772" s="10">
        <v>156.63562604030935</v>
      </c>
      <c r="V772" s="5">
        <v>0.3379736857876775</v>
      </c>
      <c r="W772" s="4" t="s">
        <v>493</v>
      </c>
      <c r="X772" s="4" t="s">
        <v>97</v>
      </c>
    </row>
    <row r="773" spans="1:24">
      <c r="A773" s="4" t="s">
        <v>1261</v>
      </c>
      <c r="B773" s="8">
        <v>45662</v>
      </c>
      <c r="C773" s="4" t="s">
        <v>274</v>
      </c>
      <c r="D773" s="4" t="s">
        <v>154</v>
      </c>
      <c r="E773" s="4" t="s">
        <v>39</v>
      </c>
      <c r="F773" s="4" t="s">
        <v>276</v>
      </c>
      <c r="G773" s="4" t="s">
        <v>235</v>
      </c>
      <c r="H773" s="9">
        <v>20</v>
      </c>
      <c r="I773" s="10">
        <v>15.4</v>
      </c>
      <c r="J773" s="10">
        <v>308</v>
      </c>
      <c r="K773" s="5">
        <v>0.14944856734779643</v>
      </c>
      <c r="L773" s="10">
        <v>46.030158743121305</v>
      </c>
      <c r="M773" s="10">
        <v>261.96984125687868</v>
      </c>
      <c r="N773" s="10">
        <v>8.4</v>
      </c>
      <c r="O773" s="10">
        <v>168</v>
      </c>
      <c r="P773" s="10">
        <v>93.969841256878681</v>
      </c>
      <c r="Q773" s="5">
        <v>0.35870480665266757</v>
      </c>
      <c r="R773" s="5">
        <v>2.1000000000000001E-2</v>
      </c>
      <c r="S773" s="10">
        <v>5.5013666663944525</v>
      </c>
      <c r="T773" s="10">
        <v>0</v>
      </c>
      <c r="U773" s="10">
        <v>88.468474590484234</v>
      </c>
      <c r="V773" s="5">
        <v>0.33770480665266761</v>
      </c>
      <c r="W773" s="4" t="s">
        <v>491</v>
      </c>
      <c r="X773" s="4" t="s">
        <v>97</v>
      </c>
    </row>
    <row r="774" spans="1:24">
      <c r="A774" s="4" t="s">
        <v>1262</v>
      </c>
      <c r="B774" s="8">
        <v>45688</v>
      </c>
      <c r="C774" s="4" t="s">
        <v>337</v>
      </c>
      <c r="D774" s="4" t="s">
        <v>138</v>
      </c>
      <c r="E774" s="4" t="s">
        <v>43</v>
      </c>
      <c r="F774" s="4" t="s">
        <v>270</v>
      </c>
      <c r="G774" s="4" t="s">
        <v>111</v>
      </c>
      <c r="H774" s="9">
        <v>45</v>
      </c>
      <c r="I774" s="10">
        <v>8.2899999999999991</v>
      </c>
      <c r="J774" s="10">
        <v>373.04999999999995</v>
      </c>
      <c r="K774" s="5">
        <v>3.8632323395711834E-2</v>
      </c>
      <c r="L774" s="10">
        <v>14.411788242770298</v>
      </c>
      <c r="M774" s="10">
        <v>358.63821175722967</v>
      </c>
      <c r="N774" s="10">
        <v>4.0999999999999996</v>
      </c>
      <c r="O774" s="10">
        <v>184.49999999999997</v>
      </c>
      <c r="P774" s="10">
        <v>174.1382117572297</v>
      </c>
      <c r="Q774" s="5">
        <v>0.48555398183590043</v>
      </c>
      <c r="R774" s="5">
        <v>4.4999999999999998E-2</v>
      </c>
      <c r="S774" s="10">
        <v>16.138719529075335</v>
      </c>
      <c r="T774" s="10">
        <v>0</v>
      </c>
      <c r="U774" s="10">
        <v>157.99949222815437</v>
      </c>
      <c r="V774" s="5">
        <v>0.44055398183590039</v>
      </c>
      <c r="W774" s="4" t="s">
        <v>491</v>
      </c>
      <c r="X774" s="4" t="s">
        <v>97</v>
      </c>
    </row>
    <row r="775" spans="1:24">
      <c r="A775" s="4" t="s">
        <v>1263</v>
      </c>
      <c r="B775" s="8">
        <v>45949</v>
      </c>
      <c r="C775" s="4" t="s">
        <v>415</v>
      </c>
      <c r="D775" s="4" t="s">
        <v>201</v>
      </c>
      <c r="E775" s="4" t="s">
        <v>47</v>
      </c>
      <c r="F775" s="4" t="s">
        <v>270</v>
      </c>
      <c r="G775" s="4" t="s">
        <v>257</v>
      </c>
      <c r="H775" s="9">
        <v>26</v>
      </c>
      <c r="I775" s="10">
        <v>9.58</v>
      </c>
      <c r="J775" s="10">
        <v>249.08</v>
      </c>
      <c r="K775" s="5">
        <v>0.1310444968552581</v>
      </c>
      <c r="L775" s="10">
        <v>32.640563276707688</v>
      </c>
      <c r="M775" s="10">
        <v>216.43943672329232</v>
      </c>
      <c r="N775" s="10">
        <v>5.58</v>
      </c>
      <c r="O775" s="10">
        <v>145.08000000000001</v>
      </c>
      <c r="P775" s="10">
        <v>71.359436723292305</v>
      </c>
      <c r="Q775" s="5">
        <v>0.32969701734403423</v>
      </c>
      <c r="R775" s="5">
        <v>2.3E-2</v>
      </c>
      <c r="S775" s="10">
        <v>4.9781070446357232</v>
      </c>
      <c r="T775" s="10">
        <v>4.57</v>
      </c>
      <c r="U775" s="10">
        <v>61.811329678656584</v>
      </c>
      <c r="V775" s="5">
        <v>0.28558256579497326</v>
      </c>
      <c r="W775" s="4" t="s">
        <v>493</v>
      </c>
      <c r="X775" s="4" t="s">
        <v>97</v>
      </c>
    </row>
    <row r="776" spans="1:24">
      <c r="A776" s="4" t="s">
        <v>1264</v>
      </c>
      <c r="B776" s="8">
        <v>45970</v>
      </c>
      <c r="C776" s="4" t="s">
        <v>375</v>
      </c>
      <c r="D776" s="4" t="s">
        <v>135</v>
      </c>
      <c r="E776" s="4" t="s">
        <v>45</v>
      </c>
      <c r="F776" s="4" t="s">
        <v>239</v>
      </c>
      <c r="G776" s="4" t="s">
        <v>111</v>
      </c>
      <c r="H776" s="9">
        <v>17</v>
      </c>
      <c r="I776" s="10">
        <v>10.029999999999999</v>
      </c>
      <c r="J776" s="10">
        <v>170.51</v>
      </c>
      <c r="K776" s="5">
        <v>0.21614417509836198</v>
      </c>
      <c r="L776" s="10">
        <v>36.854743296021702</v>
      </c>
      <c r="M776" s="10">
        <v>133.6552567039783</v>
      </c>
      <c r="N776" s="10">
        <v>4.54</v>
      </c>
      <c r="O776" s="10">
        <v>77.180000000000007</v>
      </c>
      <c r="P776" s="10">
        <v>56.475256703978289</v>
      </c>
      <c r="Q776" s="5">
        <v>0.42254422382398732</v>
      </c>
      <c r="R776" s="5">
        <v>1.4999999999999999E-2</v>
      </c>
      <c r="S776" s="10">
        <v>2.0048288505596745</v>
      </c>
      <c r="T776" s="10">
        <v>0</v>
      </c>
      <c r="U776" s="10">
        <v>54.470427853418613</v>
      </c>
      <c r="V776" s="5">
        <v>0.40754422382398731</v>
      </c>
      <c r="W776" s="4" t="s">
        <v>491</v>
      </c>
      <c r="X776" s="4" t="s">
        <v>97</v>
      </c>
    </row>
    <row r="777" spans="1:24">
      <c r="A777" s="4" t="s">
        <v>1265</v>
      </c>
      <c r="B777" s="8">
        <v>45880</v>
      </c>
      <c r="C777" s="4" t="s">
        <v>307</v>
      </c>
      <c r="D777" s="4" t="s">
        <v>120</v>
      </c>
      <c r="E777" s="4" t="s">
        <v>41</v>
      </c>
      <c r="F777" s="4" t="s">
        <v>234</v>
      </c>
      <c r="G777" s="4" t="s">
        <v>111</v>
      </c>
      <c r="H777" s="9">
        <v>77</v>
      </c>
      <c r="I777" s="10">
        <v>8.06</v>
      </c>
      <c r="J777" s="10">
        <v>620.62</v>
      </c>
      <c r="K777" s="5">
        <v>0.19956348359430623</v>
      </c>
      <c r="L777" s="10">
        <v>123.85308918829833</v>
      </c>
      <c r="M777" s="10">
        <v>496.76691081170168</v>
      </c>
      <c r="N777" s="10">
        <v>4.1100000000000003</v>
      </c>
      <c r="O777" s="10">
        <v>316.47000000000003</v>
      </c>
      <c r="P777" s="10">
        <v>180.29691081170165</v>
      </c>
      <c r="Q777" s="5">
        <v>0.36294066067545061</v>
      </c>
      <c r="R777" s="5">
        <v>2.5999999999999999E-2</v>
      </c>
      <c r="S777" s="10">
        <v>12.915939681104243</v>
      </c>
      <c r="T777" s="10">
        <v>8.59</v>
      </c>
      <c r="U777" s="10">
        <v>158.7909711305974</v>
      </c>
      <c r="V777" s="5">
        <v>0.319648848734989</v>
      </c>
      <c r="W777" s="4" t="s">
        <v>493</v>
      </c>
      <c r="X777" s="4" t="s">
        <v>97</v>
      </c>
    </row>
    <row r="778" spans="1:24">
      <c r="A778" s="4" t="s">
        <v>1266</v>
      </c>
      <c r="B778" s="8">
        <v>45770</v>
      </c>
      <c r="C778" s="4" t="s">
        <v>295</v>
      </c>
      <c r="D778" s="4" t="s">
        <v>154</v>
      </c>
      <c r="E778" s="4" t="s">
        <v>39</v>
      </c>
      <c r="F778" s="4" t="s">
        <v>270</v>
      </c>
      <c r="G778" s="4" t="s">
        <v>257</v>
      </c>
      <c r="H778" s="9">
        <v>11</v>
      </c>
      <c r="I778" s="10">
        <v>15.23</v>
      </c>
      <c r="J778" s="10">
        <v>167.53</v>
      </c>
      <c r="K778" s="5">
        <v>8.6590827743106377E-2</v>
      </c>
      <c r="L778" s="10">
        <v>14.506561371802611</v>
      </c>
      <c r="M778" s="10">
        <v>153.0234386281974</v>
      </c>
      <c r="N778" s="10">
        <v>8.58</v>
      </c>
      <c r="O778" s="10">
        <v>94.38</v>
      </c>
      <c r="P778" s="10">
        <v>58.643438628197401</v>
      </c>
      <c r="Q778" s="5">
        <v>0.38323173988191417</v>
      </c>
      <c r="R778" s="5">
        <v>2.1000000000000001E-2</v>
      </c>
      <c r="S778" s="10">
        <v>3.2134922111921456</v>
      </c>
      <c r="T778" s="10">
        <v>0</v>
      </c>
      <c r="U778" s="10">
        <v>55.429946417005254</v>
      </c>
      <c r="V778" s="5">
        <v>0.36223173988191415</v>
      </c>
      <c r="W778" s="4" t="s">
        <v>491</v>
      </c>
      <c r="X778" s="4" t="s">
        <v>97</v>
      </c>
    </row>
    <row r="779" spans="1:24">
      <c r="A779" s="4" t="s">
        <v>1267</v>
      </c>
      <c r="B779" s="8">
        <v>46148</v>
      </c>
      <c r="C779" s="4" t="s">
        <v>345</v>
      </c>
      <c r="D779" s="4" t="s">
        <v>135</v>
      </c>
      <c r="E779" s="4" t="s">
        <v>43</v>
      </c>
      <c r="F779" s="4" t="s">
        <v>273</v>
      </c>
      <c r="G779" s="4" t="s">
        <v>111</v>
      </c>
      <c r="H779" s="9">
        <v>24</v>
      </c>
      <c r="I779" s="10">
        <v>10.199999999999999</v>
      </c>
      <c r="J779" s="10">
        <v>244.79999999999998</v>
      </c>
      <c r="K779" s="5">
        <v>7.4465899536112851E-2</v>
      </c>
      <c r="L779" s="10">
        <v>18.229252206440425</v>
      </c>
      <c r="M779" s="10">
        <v>226.57074779355955</v>
      </c>
      <c r="N779" s="10">
        <v>4.7699999999999996</v>
      </c>
      <c r="O779" s="10">
        <v>114.47999999999999</v>
      </c>
      <c r="P779" s="10">
        <v>112.09074779355956</v>
      </c>
      <c r="Q779" s="5">
        <v>0.49472735948989893</v>
      </c>
      <c r="R779" s="5">
        <v>4.4999999999999998E-2</v>
      </c>
      <c r="S779" s="10">
        <v>10.19568365071018</v>
      </c>
      <c r="T779" s="10">
        <v>5.54</v>
      </c>
      <c r="U779" s="10">
        <v>96.355064142849372</v>
      </c>
      <c r="V779" s="5">
        <v>0.42527583583139122</v>
      </c>
      <c r="W779" s="4" t="s">
        <v>493</v>
      </c>
      <c r="X779" s="4" t="s">
        <v>97</v>
      </c>
    </row>
    <row r="780" spans="1:24">
      <c r="A780" s="4" t="s">
        <v>1268</v>
      </c>
      <c r="B780" s="8">
        <v>45801</v>
      </c>
      <c r="C780" s="4" t="s">
        <v>347</v>
      </c>
      <c r="D780" s="4" t="s">
        <v>113</v>
      </c>
      <c r="E780" s="4" t="s">
        <v>43</v>
      </c>
      <c r="F780" s="4" t="s">
        <v>276</v>
      </c>
      <c r="G780" s="4" t="s">
        <v>111</v>
      </c>
      <c r="H780" s="9">
        <v>30</v>
      </c>
      <c r="I780" s="10">
        <v>16.36</v>
      </c>
      <c r="J780" s="10">
        <v>490.79999999999995</v>
      </c>
      <c r="K780" s="5">
        <v>6.8136088253284474E-2</v>
      </c>
      <c r="L780" s="10">
        <v>33.441192114712017</v>
      </c>
      <c r="M780" s="10">
        <v>457.35880788528794</v>
      </c>
      <c r="N780" s="10">
        <v>8.65</v>
      </c>
      <c r="O780" s="10">
        <v>259.5</v>
      </c>
      <c r="P780" s="10">
        <v>197.85880788528794</v>
      </c>
      <c r="Q780" s="5">
        <v>0.43261177979743581</v>
      </c>
      <c r="R780" s="5">
        <v>4.4999999999999998E-2</v>
      </c>
      <c r="S780" s="10">
        <v>20.581146354837959</v>
      </c>
      <c r="T780" s="10">
        <v>0</v>
      </c>
      <c r="U780" s="10">
        <v>177.27766153044999</v>
      </c>
      <c r="V780" s="5">
        <v>0.38761177979743583</v>
      </c>
      <c r="W780" s="4" t="s">
        <v>491</v>
      </c>
      <c r="X780" s="4" t="s">
        <v>97</v>
      </c>
    </row>
    <row r="781" spans="1:24">
      <c r="A781" s="4" t="s">
        <v>1269</v>
      </c>
      <c r="B781" s="8">
        <v>45814</v>
      </c>
      <c r="C781" s="4" t="s">
        <v>333</v>
      </c>
      <c r="D781" s="4" t="s">
        <v>168</v>
      </c>
      <c r="E781" s="4" t="s">
        <v>43</v>
      </c>
      <c r="F781" s="4" t="s">
        <v>273</v>
      </c>
      <c r="G781" s="4" t="s">
        <v>235</v>
      </c>
      <c r="H781" s="9">
        <v>82</v>
      </c>
      <c r="I781" s="10">
        <v>7.75</v>
      </c>
      <c r="J781" s="10">
        <v>635.5</v>
      </c>
      <c r="K781" s="5">
        <v>0.12988283127046013</v>
      </c>
      <c r="L781" s="10">
        <v>82.540539272377416</v>
      </c>
      <c r="M781" s="10">
        <v>552.95946072762263</v>
      </c>
      <c r="N781" s="10">
        <v>4</v>
      </c>
      <c r="O781" s="10">
        <v>328</v>
      </c>
      <c r="P781" s="10">
        <v>224.95946072762263</v>
      </c>
      <c r="Q781" s="5">
        <v>0.40682812521483092</v>
      </c>
      <c r="R781" s="5">
        <v>4.4999999999999998E-2</v>
      </c>
      <c r="S781" s="10">
        <v>24.883175732743016</v>
      </c>
      <c r="T781" s="10">
        <v>13.41</v>
      </c>
      <c r="U781" s="10">
        <v>186.66628499487962</v>
      </c>
      <c r="V781" s="5">
        <v>0.33757679948047387</v>
      </c>
      <c r="W781" s="4" t="s">
        <v>493</v>
      </c>
      <c r="X781" s="4" t="s">
        <v>97</v>
      </c>
    </row>
    <row r="782" spans="1:24">
      <c r="A782" s="4" t="s">
        <v>1270</v>
      </c>
      <c r="B782" s="8">
        <v>46077</v>
      </c>
      <c r="C782" s="4" t="s">
        <v>333</v>
      </c>
      <c r="D782" s="4" t="s">
        <v>179</v>
      </c>
      <c r="E782" s="4" t="s">
        <v>43</v>
      </c>
      <c r="F782" s="4" t="s">
        <v>273</v>
      </c>
      <c r="G782" s="4" t="s">
        <v>235</v>
      </c>
      <c r="H782" s="9">
        <v>64</v>
      </c>
      <c r="I782" s="10">
        <v>18.32</v>
      </c>
      <c r="J782" s="10">
        <v>1172.48</v>
      </c>
      <c r="K782" s="5">
        <v>7.3643659813891704E-2</v>
      </c>
      <c r="L782" s="10">
        <v>86.345718258591745</v>
      </c>
      <c r="M782" s="10">
        <v>1086.1342817414084</v>
      </c>
      <c r="N782" s="10">
        <v>8.84</v>
      </c>
      <c r="O782" s="10">
        <v>565.76</v>
      </c>
      <c r="P782" s="10">
        <v>520.37428174140837</v>
      </c>
      <c r="Q782" s="5">
        <v>0.47910676468759261</v>
      </c>
      <c r="R782" s="5">
        <v>4.4999999999999998E-2</v>
      </c>
      <c r="S782" s="10">
        <v>48.876042678363376</v>
      </c>
      <c r="T782" s="10">
        <v>0</v>
      </c>
      <c r="U782" s="10">
        <v>471.49823906304499</v>
      </c>
      <c r="V782" s="5">
        <v>0.43410676468759263</v>
      </c>
      <c r="W782" s="4" t="s">
        <v>491</v>
      </c>
      <c r="X782" s="4" t="s">
        <v>97</v>
      </c>
    </row>
    <row r="783" spans="1:24">
      <c r="A783" s="4" t="s">
        <v>1271</v>
      </c>
      <c r="B783" s="8">
        <v>45931</v>
      </c>
      <c r="C783" s="4" t="s">
        <v>303</v>
      </c>
      <c r="D783" s="4" t="s">
        <v>120</v>
      </c>
      <c r="E783" s="4" t="s">
        <v>41</v>
      </c>
      <c r="F783" s="4" t="s">
        <v>239</v>
      </c>
      <c r="G783" s="4" t="s">
        <v>235</v>
      </c>
      <c r="H783" s="9">
        <v>38</v>
      </c>
      <c r="I783" s="10">
        <v>8.18</v>
      </c>
      <c r="J783" s="10">
        <v>310.83999999999997</v>
      </c>
      <c r="K783" s="5">
        <v>0.18021092722706142</v>
      </c>
      <c r="L783" s="10">
        <v>56.016764619259767</v>
      </c>
      <c r="M783" s="10">
        <v>254.82323538074021</v>
      </c>
      <c r="N783" s="10">
        <v>4.1399999999999997</v>
      </c>
      <c r="O783" s="10">
        <v>157.32</v>
      </c>
      <c r="P783" s="10">
        <v>97.503235380740222</v>
      </c>
      <c r="Q783" s="5">
        <v>0.38263086658897988</v>
      </c>
      <c r="R783" s="5">
        <v>2.5999999999999999E-2</v>
      </c>
      <c r="S783" s="10">
        <v>6.6254041198992457</v>
      </c>
      <c r="T783" s="10">
        <v>6.15</v>
      </c>
      <c r="U783" s="10">
        <v>84.727831260840972</v>
      </c>
      <c r="V783" s="5">
        <v>0.33249648971078399</v>
      </c>
      <c r="W783" s="4" t="s">
        <v>493</v>
      </c>
      <c r="X783" s="4" t="s">
        <v>97</v>
      </c>
    </row>
    <row r="784" spans="1:24">
      <c r="A784" s="4" t="s">
        <v>1272</v>
      </c>
      <c r="B784" s="8">
        <v>45690</v>
      </c>
      <c r="C784" s="4" t="s">
        <v>365</v>
      </c>
      <c r="D784" s="4" t="s">
        <v>135</v>
      </c>
      <c r="E784" s="4" t="s">
        <v>45</v>
      </c>
      <c r="F784" s="4" t="s">
        <v>242</v>
      </c>
      <c r="G784" s="4" t="s">
        <v>235</v>
      </c>
      <c r="H784" s="9">
        <v>6</v>
      </c>
      <c r="I784" s="10">
        <v>10.02</v>
      </c>
      <c r="J784" s="10">
        <v>60.12</v>
      </c>
      <c r="K784" s="5">
        <v>0.19138531575235768</v>
      </c>
      <c r="L784" s="10">
        <v>11.506085183031743</v>
      </c>
      <c r="M784" s="10">
        <v>48.613914816968254</v>
      </c>
      <c r="N784" s="10">
        <v>4.6100000000000003</v>
      </c>
      <c r="O784" s="10">
        <v>27.660000000000004</v>
      </c>
      <c r="P784" s="10">
        <v>20.953914816968251</v>
      </c>
      <c r="Q784" s="5">
        <v>0.43102710192873572</v>
      </c>
      <c r="R784" s="5">
        <v>1.4999999999999999E-2</v>
      </c>
      <c r="S784" s="10">
        <v>0.72920872225452382</v>
      </c>
      <c r="T784" s="10">
        <v>0</v>
      </c>
      <c r="U784" s="10">
        <v>20.224706094713728</v>
      </c>
      <c r="V784" s="5">
        <v>0.41602710192873571</v>
      </c>
      <c r="W784" s="4" t="s">
        <v>491</v>
      </c>
      <c r="X784" s="4" t="s">
        <v>97</v>
      </c>
    </row>
    <row r="785" spans="1:24">
      <c r="A785" s="4" t="s">
        <v>1273</v>
      </c>
      <c r="B785" s="8">
        <v>46054</v>
      </c>
      <c r="C785" s="4" t="s">
        <v>335</v>
      </c>
      <c r="D785" s="4" t="s">
        <v>170</v>
      </c>
      <c r="E785" s="4" t="s">
        <v>43</v>
      </c>
      <c r="F785" s="4" t="s">
        <v>276</v>
      </c>
      <c r="G785" s="4" t="s">
        <v>235</v>
      </c>
      <c r="H785" s="9">
        <v>5</v>
      </c>
      <c r="I785" s="10">
        <v>8.07</v>
      </c>
      <c r="J785" s="10">
        <v>40.35</v>
      </c>
      <c r="K785" s="5">
        <v>8.3987974735673904E-2</v>
      </c>
      <c r="L785" s="10">
        <v>3.3889147805844422</v>
      </c>
      <c r="M785" s="10">
        <v>36.961085219415558</v>
      </c>
      <c r="N785" s="10">
        <v>4.2699999999999996</v>
      </c>
      <c r="O785" s="10">
        <v>21.349999999999998</v>
      </c>
      <c r="P785" s="10">
        <v>15.61108521941556</v>
      </c>
      <c r="Q785" s="5">
        <v>0.4223654453526462</v>
      </c>
      <c r="R785" s="5">
        <v>4.4999999999999998E-2</v>
      </c>
      <c r="S785" s="10">
        <v>1.6632488348737</v>
      </c>
      <c r="T785" s="10">
        <v>0</v>
      </c>
      <c r="U785" s="10">
        <v>13.94783638454186</v>
      </c>
      <c r="V785" s="5">
        <v>0.37736544535264616</v>
      </c>
      <c r="W785" s="4" t="s">
        <v>491</v>
      </c>
      <c r="X785" s="4" t="s">
        <v>97</v>
      </c>
    </row>
    <row r="786" spans="1:24">
      <c r="A786" s="4" t="s">
        <v>1274</v>
      </c>
      <c r="B786" s="8">
        <v>46040</v>
      </c>
      <c r="C786" s="4" t="s">
        <v>359</v>
      </c>
      <c r="D786" s="4" t="s">
        <v>208</v>
      </c>
      <c r="E786" s="4" t="s">
        <v>43</v>
      </c>
      <c r="F786" s="4" t="s">
        <v>276</v>
      </c>
      <c r="G786" s="4" t="s">
        <v>257</v>
      </c>
      <c r="H786" s="9">
        <v>20</v>
      </c>
      <c r="I786" s="10">
        <v>7.52</v>
      </c>
      <c r="J786" s="10">
        <v>150.39999999999998</v>
      </c>
      <c r="K786" s="5">
        <v>2.0169772495761754E-2</v>
      </c>
      <c r="L786" s="10">
        <v>3.0335337833625671</v>
      </c>
      <c r="M786" s="10">
        <v>147.36646621663741</v>
      </c>
      <c r="N786" s="10">
        <v>4.37</v>
      </c>
      <c r="O786" s="10">
        <v>87.4</v>
      </c>
      <c r="P786" s="10">
        <v>59.9664662166374</v>
      </c>
      <c r="Q786" s="5">
        <v>0.40692070425630722</v>
      </c>
      <c r="R786" s="5">
        <v>4.4999999999999998E-2</v>
      </c>
      <c r="S786" s="10">
        <v>6.6314909797486834</v>
      </c>
      <c r="T786" s="10">
        <v>0</v>
      </c>
      <c r="U786" s="10">
        <v>53.334975236888717</v>
      </c>
      <c r="V786" s="5">
        <v>0.36192070425630724</v>
      </c>
      <c r="W786" s="4" t="s">
        <v>491</v>
      </c>
      <c r="X786" s="4" t="s">
        <v>97</v>
      </c>
    </row>
    <row r="787" spans="1:24">
      <c r="A787" s="4" t="s">
        <v>1275</v>
      </c>
      <c r="B787" s="8">
        <v>45678</v>
      </c>
      <c r="C787" s="4" t="s">
        <v>373</v>
      </c>
      <c r="D787" s="4" t="s">
        <v>210</v>
      </c>
      <c r="E787" s="4" t="s">
        <v>45</v>
      </c>
      <c r="F787" s="4" t="s">
        <v>234</v>
      </c>
      <c r="G787" s="4" t="s">
        <v>111</v>
      </c>
      <c r="H787" s="9">
        <v>18</v>
      </c>
      <c r="I787" s="10">
        <v>4.32</v>
      </c>
      <c r="J787" s="10">
        <v>77.760000000000005</v>
      </c>
      <c r="K787" s="5">
        <v>0.23811399657250285</v>
      </c>
      <c r="L787" s="10">
        <v>18.515744373477823</v>
      </c>
      <c r="M787" s="10">
        <v>59.244255626522182</v>
      </c>
      <c r="N787" s="10">
        <v>2.33</v>
      </c>
      <c r="O787" s="10">
        <v>41.94</v>
      </c>
      <c r="P787" s="10">
        <v>17.304255626522185</v>
      </c>
      <c r="Q787" s="5">
        <v>0.29208326517947675</v>
      </c>
      <c r="R787" s="5">
        <v>1.4999999999999999E-2</v>
      </c>
      <c r="S787" s="10">
        <v>0.8886638343978327</v>
      </c>
      <c r="T787" s="10">
        <v>1.76</v>
      </c>
      <c r="U787" s="10">
        <v>14.655591792124353</v>
      </c>
      <c r="V787" s="5">
        <v>0.24737574364194406</v>
      </c>
      <c r="W787" s="4" t="s">
        <v>493</v>
      </c>
      <c r="X787" s="4" t="s">
        <v>97</v>
      </c>
    </row>
    <row r="788" spans="1:24">
      <c r="A788" s="4" t="s">
        <v>1276</v>
      </c>
      <c r="B788" s="8">
        <v>45818</v>
      </c>
      <c r="C788" s="4" t="s">
        <v>391</v>
      </c>
      <c r="D788" s="4" t="s">
        <v>154</v>
      </c>
      <c r="E788" s="4" t="s">
        <v>47</v>
      </c>
      <c r="F788" s="4" t="s">
        <v>270</v>
      </c>
      <c r="G788" s="4" t="s">
        <v>235</v>
      </c>
      <c r="H788" s="9">
        <v>90</v>
      </c>
      <c r="I788" s="10">
        <v>15.38</v>
      </c>
      <c r="J788" s="10">
        <v>1384.2</v>
      </c>
      <c r="K788" s="5">
        <v>0.13952916284443134</v>
      </c>
      <c r="L788" s="10">
        <v>193.13626720926186</v>
      </c>
      <c r="M788" s="10">
        <v>1191.0637327907382</v>
      </c>
      <c r="N788" s="10">
        <v>8.57</v>
      </c>
      <c r="O788" s="10">
        <v>771.30000000000007</v>
      </c>
      <c r="P788" s="10">
        <v>419.76373279073812</v>
      </c>
      <c r="Q788" s="5">
        <v>0.35242759999685741</v>
      </c>
      <c r="R788" s="5">
        <v>2.3E-2</v>
      </c>
      <c r="S788" s="10">
        <v>27.394465854186979</v>
      </c>
      <c r="T788" s="10">
        <v>0</v>
      </c>
      <c r="U788" s="10">
        <v>392.36926693655113</v>
      </c>
      <c r="V788" s="5">
        <v>0.32942759999685739</v>
      </c>
      <c r="W788" s="4" t="s">
        <v>491</v>
      </c>
      <c r="X788" s="4" t="s">
        <v>97</v>
      </c>
    </row>
    <row r="789" spans="1:24">
      <c r="A789" s="4" t="s">
        <v>1277</v>
      </c>
      <c r="B789" s="8">
        <v>45689</v>
      </c>
      <c r="C789" s="4" t="s">
        <v>363</v>
      </c>
      <c r="D789" s="4" t="s">
        <v>176</v>
      </c>
      <c r="E789" s="4" t="s">
        <v>45</v>
      </c>
      <c r="F789" s="4" t="s">
        <v>239</v>
      </c>
      <c r="G789" s="4" t="s">
        <v>235</v>
      </c>
      <c r="H789" s="9">
        <v>46</v>
      </c>
      <c r="I789" s="10">
        <v>11.31</v>
      </c>
      <c r="J789" s="10">
        <v>520.26</v>
      </c>
      <c r="K789" s="5">
        <v>0.21882008897219551</v>
      </c>
      <c r="L789" s="10">
        <v>113.84333948867443</v>
      </c>
      <c r="M789" s="10">
        <v>406.41666051132557</v>
      </c>
      <c r="N789" s="10">
        <v>5.52</v>
      </c>
      <c r="O789" s="10">
        <v>253.92</v>
      </c>
      <c r="P789" s="10">
        <v>152.49666051132559</v>
      </c>
      <c r="Q789" s="5">
        <v>0.37522246336915605</v>
      </c>
      <c r="R789" s="5">
        <v>1.4999999999999999E-2</v>
      </c>
      <c r="S789" s="10">
        <v>6.0962499076698835</v>
      </c>
      <c r="T789" s="10">
        <v>8.58</v>
      </c>
      <c r="U789" s="10">
        <v>137.82041060365569</v>
      </c>
      <c r="V789" s="5">
        <v>0.33911112411154476</v>
      </c>
      <c r="W789" s="4" t="s">
        <v>493</v>
      </c>
      <c r="X789" s="4" t="s">
        <v>97</v>
      </c>
    </row>
    <row r="790" spans="1:24">
      <c r="A790" s="4" t="s">
        <v>1278</v>
      </c>
      <c r="B790" s="8">
        <v>45982</v>
      </c>
      <c r="C790" s="4" t="s">
        <v>381</v>
      </c>
      <c r="D790" s="4" t="s">
        <v>106</v>
      </c>
      <c r="E790" s="4" t="s">
        <v>45</v>
      </c>
      <c r="F790" s="4" t="s">
        <v>239</v>
      </c>
      <c r="G790" s="4" t="s">
        <v>257</v>
      </c>
      <c r="H790" s="9">
        <v>21</v>
      </c>
      <c r="I790" s="10">
        <v>10.46</v>
      </c>
      <c r="J790" s="10">
        <v>219.66000000000003</v>
      </c>
      <c r="K790" s="5">
        <v>0.18487368295031312</v>
      </c>
      <c r="L790" s="10">
        <v>40.609353196865783</v>
      </c>
      <c r="M790" s="10">
        <v>179.05064680313424</v>
      </c>
      <c r="N790" s="10">
        <v>5.54</v>
      </c>
      <c r="O790" s="10">
        <v>116.34</v>
      </c>
      <c r="P790" s="10">
        <v>62.710646803134239</v>
      </c>
      <c r="Q790" s="5">
        <v>0.35023971106948554</v>
      </c>
      <c r="R790" s="5">
        <v>1.4999999999999999E-2</v>
      </c>
      <c r="S790" s="10">
        <v>2.6857597020470134</v>
      </c>
      <c r="T790" s="10">
        <v>0</v>
      </c>
      <c r="U790" s="10">
        <v>60.024887101087224</v>
      </c>
      <c r="V790" s="5">
        <v>0.33523971106948552</v>
      </c>
      <c r="W790" s="4" t="s">
        <v>491</v>
      </c>
      <c r="X790" s="4" t="s">
        <v>97</v>
      </c>
    </row>
    <row r="791" spans="1:24">
      <c r="A791" s="4" t="s">
        <v>1279</v>
      </c>
      <c r="B791" s="8">
        <v>46003</v>
      </c>
      <c r="C791" s="4" t="s">
        <v>369</v>
      </c>
      <c r="D791" s="4" t="s">
        <v>120</v>
      </c>
      <c r="E791" s="4" t="s">
        <v>45</v>
      </c>
      <c r="F791" s="4" t="s">
        <v>239</v>
      </c>
      <c r="G791" s="4" t="s">
        <v>111</v>
      </c>
      <c r="H791" s="9">
        <v>118</v>
      </c>
      <c r="I791" s="10">
        <v>8.0299999999999994</v>
      </c>
      <c r="J791" s="10">
        <v>947.54</v>
      </c>
      <c r="K791" s="5">
        <v>0.16725412500925668</v>
      </c>
      <c r="L791" s="10">
        <v>158.47997361127108</v>
      </c>
      <c r="M791" s="10">
        <v>789.06002638872883</v>
      </c>
      <c r="N791" s="10">
        <v>4.07</v>
      </c>
      <c r="O791" s="10">
        <v>480.26000000000005</v>
      </c>
      <c r="P791" s="10">
        <v>308.80002638872878</v>
      </c>
      <c r="Q791" s="5">
        <v>0.39135175533096778</v>
      </c>
      <c r="R791" s="5">
        <v>1.4999999999999999E-2</v>
      </c>
      <c r="S791" s="10">
        <v>11.835900395830931</v>
      </c>
      <c r="T791" s="10">
        <v>0</v>
      </c>
      <c r="U791" s="10">
        <v>296.96412599289783</v>
      </c>
      <c r="V791" s="5">
        <v>0.37635175533096776</v>
      </c>
      <c r="W791" s="4" t="s">
        <v>491</v>
      </c>
      <c r="X791" s="4" t="s">
        <v>97</v>
      </c>
    </row>
    <row r="792" spans="1:24">
      <c r="A792" s="4" t="s">
        <v>1280</v>
      </c>
      <c r="B792" s="8">
        <v>45788</v>
      </c>
      <c r="C792" s="4" t="s">
        <v>258</v>
      </c>
      <c r="D792" s="4" t="s">
        <v>135</v>
      </c>
      <c r="E792" s="4" t="s">
        <v>36</v>
      </c>
      <c r="F792" s="4" t="s">
        <v>239</v>
      </c>
      <c r="G792" s="4" t="s">
        <v>257</v>
      </c>
      <c r="H792" s="9">
        <v>7</v>
      </c>
      <c r="I792" s="10">
        <v>9.81</v>
      </c>
      <c r="J792" s="10">
        <v>68.67</v>
      </c>
      <c r="K792" s="5">
        <v>0.15444448522877985</v>
      </c>
      <c r="L792" s="10">
        <v>10.605702800660312</v>
      </c>
      <c r="M792" s="10">
        <v>58.064297199339691</v>
      </c>
      <c r="N792" s="10">
        <v>4.54</v>
      </c>
      <c r="O792" s="10">
        <v>31.78</v>
      </c>
      <c r="P792" s="10">
        <v>26.28429719933969</v>
      </c>
      <c r="Q792" s="5">
        <v>0.45267571411574059</v>
      </c>
      <c r="R792" s="5">
        <v>1.7999999999999999E-2</v>
      </c>
      <c r="S792" s="10">
        <v>1.0451573495881143</v>
      </c>
      <c r="T792" s="10">
        <v>0</v>
      </c>
      <c r="U792" s="10">
        <v>25.239139849751577</v>
      </c>
      <c r="V792" s="5">
        <v>0.43467571411574057</v>
      </c>
      <c r="W792" s="4" t="s">
        <v>491</v>
      </c>
      <c r="X792" s="4" t="s">
        <v>97</v>
      </c>
    </row>
    <row r="793" spans="1:24">
      <c r="A793" s="4" t="s">
        <v>1281</v>
      </c>
      <c r="B793" s="8">
        <v>45684</v>
      </c>
      <c r="C793" s="4" t="s">
        <v>393</v>
      </c>
      <c r="D793" s="4" t="s">
        <v>224</v>
      </c>
      <c r="E793" s="4" t="s">
        <v>47</v>
      </c>
      <c r="F793" s="4" t="s">
        <v>273</v>
      </c>
      <c r="G793" s="4" t="s">
        <v>235</v>
      </c>
      <c r="H793" s="9">
        <v>29</v>
      </c>
      <c r="I793" s="10">
        <v>20.38</v>
      </c>
      <c r="J793" s="10">
        <v>591.02</v>
      </c>
      <c r="K793" s="5">
        <v>0.13792720375292802</v>
      </c>
      <c r="L793" s="10">
        <v>81.517735962055525</v>
      </c>
      <c r="M793" s="10">
        <v>509.50226403794443</v>
      </c>
      <c r="N793" s="10">
        <v>11.87</v>
      </c>
      <c r="O793" s="10">
        <v>344.22999999999996</v>
      </c>
      <c r="P793" s="10">
        <v>165.27226403794447</v>
      </c>
      <c r="Q793" s="5">
        <v>0.32437984225647337</v>
      </c>
      <c r="R793" s="5">
        <v>2.3E-2</v>
      </c>
      <c r="S793" s="10">
        <v>11.718552072872722</v>
      </c>
      <c r="T793" s="10">
        <v>0</v>
      </c>
      <c r="U793" s="10">
        <v>153.55371196507176</v>
      </c>
      <c r="V793" s="5">
        <v>0.30137984225647341</v>
      </c>
      <c r="W793" s="4" t="s">
        <v>491</v>
      </c>
      <c r="X793" s="4" t="s">
        <v>97</v>
      </c>
    </row>
    <row r="794" spans="1:24">
      <c r="A794" s="4" t="s">
        <v>1282</v>
      </c>
      <c r="B794" s="8">
        <v>45659</v>
      </c>
      <c r="C794" s="4" t="s">
        <v>339</v>
      </c>
      <c r="D794" s="4" t="s">
        <v>162</v>
      </c>
      <c r="E794" s="4" t="s">
        <v>43</v>
      </c>
      <c r="F794" s="4" t="s">
        <v>273</v>
      </c>
      <c r="G794" s="4" t="s">
        <v>111</v>
      </c>
      <c r="H794" s="9">
        <v>7</v>
      </c>
      <c r="I794" s="10">
        <v>7.04</v>
      </c>
      <c r="J794" s="10">
        <v>49.28</v>
      </c>
      <c r="K794" s="5">
        <v>5.0006832592418379E-2</v>
      </c>
      <c r="L794" s="10">
        <v>2.4643367101543778</v>
      </c>
      <c r="M794" s="10">
        <v>46.815663289845624</v>
      </c>
      <c r="N794" s="10">
        <v>3.47</v>
      </c>
      <c r="O794" s="10">
        <v>24.290000000000003</v>
      </c>
      <c r="P794" s="10">
        <v>22.525663289845621</v>
      </c>
      <c r="Q794" s="5">
        <v>0.481156555454197</v>
      </c>
      <c r="R794" s="5">
        <v>4.4999999999999998E-2</v>
      </c>
      <c r="S794" s="10">
        <v>2.1067048480430528</v>
      </c>
      <c r="T794" s="10">
        <v>0</v>
      </c>
      <c r="U794" s="10">
        <v>20.41895844180257</v>
      </c>
      <c r="V794" s="5">
        <v>0.43615655545419707</v>
      </c>
      <c r="W794" s="4" t="s">
        <v>491</v>
      </c>
      <c r="X794" s="4" t="s">
        <v>97</v>
      </c>
    </row>
    <row r="795" spans="1:24">
      <c r="A795" s="4" t="s">
        <v>1283</v>
      </c>
      <c r="B795" s="8">
        <v>45848</v>
      </c>
      <c r="C795" s="4" t="s">
        <v>371</v>
      </c>
      <c r="D795" s="4" t="s">
        <v>206</v>
      </c>
      <c r="E795" s="4" t="s">
        <v>45</v>
      </c>
      <c r="F795" s="4" t="s">
        <v>242</v>
      </c>
      <c r="G795" s="4" t="s">
        <v>111</v>
      </c>
      <c r="H795" s="9">
        <v>89</v>
      </c>
      <c r="I795" s="10">
        <v>4.6900000000000004</v>
      </c>
      <c r="J795" s="10">
        <v>417.41</v>
      </c>
      <c r="K795" s="5">
        <v>0.23815018396722379</v>
      </c>
      <c r="L795" s="10">
        <v>99.406268289758884</v>
      </c>
      <c r="M795" s="10">
        <v>318.00373171024114</v>
      </c>
      <c r="N795" s="10">
        <v>2.63</v>
      </c>
      <c r="O795" s="10">
        <v>234.07</v>
      </c>
      <c r="P795" s="10">
        <v>83.933731710241148</v>
      </c>
      <c r="Q795" s="5">
        <v>0.26393945523482076</v>
      </c>
      <c r="R795" s="5">
        <v>1.4999999999999999E-2</v>
      </c>
      <c r="S795" s="10">
        <v>4.7700559756536167</v>
      </c>
      <c r="T795" s="10">
        <v>8.8000000000000007</v>
      </c>
      <c r="U795" s="10">
        <v>70.363675734587531</v>
      </c>
      <c r="V795" s="5">
        <v>0.22126682399658615</v>
      </c>
      <c r="W795" s="4" t="s">
        <v>493</v>
      </c>
      <c r="X795" s="4" t="s">
        <v>97</v>
      </c>
    </row>
    <row r="796" spans="1:24">
      <c r="A796" s="4" t="s">
        <v>1284</v>
      </c>
      <c r="B796" s="8">
        <v>46033</v>
      </c>
      <c r="C796" s="4" t="s">
        <v>331</v>
      </c>
      <c r="D796" s="4" t="s">
        <v>220</v>
      </c>
      <c r="E796" s="4" t="s">
        <v>43</v>
      </c>
      <c r="F796" s="4" t="s">
        <v>270</v>
      </c>
      <c r="G796" s="4" t="s">
        <v>235</v>
      </c>
      <c r="H796" s="9">
        <v>20</v>
      </c>
      <c r="I796" s="10">
        <v>7.71</v>
      </c>
      <c r="J796" s="10">
        <v>154.19999999999999</v>
      </c>
      <c r="K796" s="5">
        <v>5.8126664952206329E-2</v>
      </c>
      <c r="L796" s="10">
        <v>8.9631317356302151</v>
      </c>
      <c r="M796" s="10">
        <v>145.23686826436978</v>
      </c>
      <c r="N796" s="10">
        <v>4.4400000000000004</v>
      </c>
      <c r="O796" s="10">
        <v>88.800000000000011</v>
      </c>
      <c r="P796" s="10">
        <v>56.436868264369764</v>
      </c>
      <c r="Q796" s="5">
        <v>0.38858499869082574</v>
      </c>
      <c r="R796" s="5">
        <v>4.4999999999999998E-2</v>
      </c>
      <c r="S796" s="10">
        <v>6.5356590718966396</v>
      </c>
      <c r="T796" s="10">
        <v>0</v>
      </c>
      <c r="U796" s="10">
        <v>49.901209192473125</v>
      </c>
      <c r="V796" s="5">
        <v>0.34358499869082576</v>
      </c>
      <c r="W796" s="4" t="s">
        <v>491</v>
      </c>
      <c r="X796" s="4" t="s">
        <v>97</v>
      </c>
    </row>
    <row r="797" spans="1:24">
      <c r="A797" s="4" t="s">
        <v>1285</v>
      </c>
      <c r="B797" s="8">
        <v>46057</v>
      </c>
      <c r="C797" s="4" t="s">
        <v>311</v>
      </c>
      <c r="D797" s="4" t="s">
        <v>206</v>
      </c>
      <c r="E797" s="4" t="s">
        <v>41</v>
      </c>
      <c r="F797" s="4" t="s">
        <v>242</v>
      </c>
      <c r="G797" s="4" t="s">
        <v>111</v>
      </c>
      <c r="H797" s="9">
        <v>45</v>
      </c>
      <c r="I797" s="10">
        <v>4.8899999999999997</v>
      </c>
      <c r="J797" s="10">
        <v>220.04999999999998</v>
      </c>
      <c r="K797" s="5">
        <v>0.11336353429962491</v>
      </c>
      <c r="L797" s="10">
        <v>24.945645722632459</v>
      </c>
      <c r="M797" s="10">
        <v>195.10435427736752</v>
      </c>
      <c r="N797" s="10">
        <v>2.76</v>
      </c>
      <c r="O797" s="10">
        <v>124.19999999999999</v>
      </c>
      <c r="P797" s="10">
        <v>70.904354277367531</v>
      </c>
      <c r="Q797" s="5">
        <v>0.36341759024284664</v>
      </c>
      <c r="R797" s="5">
        <v>2.5999999999999999E-2</v>
      </c>
      <c r="S797" s="10">
        <v>5.0727132112115552</v>
      </c>
      <c r="T797" s="10">
        <v>0</v>
      </c>
      <c r="U797" s="10">
        <v>65.831641066155981</v>
      </c>
      <c r="V797" s="5">
        <v>0.33741759024284668</v>
      </c>
      <c r="W797" s="4" t="s">
        <v>491</v>
      </c>
      <c r="X797" s="4" t="s">
        <v>97</v>
      </c>
    </row>
    <row r="798" spans="1:24">
      <c r="A798" s="4" t="s">
        <v>1286</v>
      </c>
      <c r="B798" s="8">
        <v>45946</v>
      </c>
      <c r="C798" s="4" t="s">
        <v>365</v>
      </c>
      <c r="D798" s="4" t="s">
        <v>116</v>
      </c>
      <c r="E798" s="4" t="s">
        <v>45</v>
      </c>
      <c r="F798" s="4" t="s">
        <v>242</v>
      </c>
      <c r="G798" s="4" t="s">
        <v>235</v>
      </c>
      <c r="H798" s="9">
        <v>119</v>
      </c>
      <c r="I798" s="10">
        <v>5.18</v>
      </c>
      <c r="J798" s="10">
        <v>616.41999999999996</v>
      </c>
      <c r="K798" s="5">
        <v>0.23131560429592996</v>
      </c>
      <c r="L798" s="10">
        <v>142.58756480009714</v>
      </c>
      <c r="M798" s="10">
        <v>473.83243519990282</v>
      </c>
      <c r="N798" s="10">
        <v>2.76</v>
      </c>
      <c r="O798" s="10">
        <v>328.44</v>
      </c>
      <c r="P798" s="10">
        <v>145.39243519990282</v>
      </c>
      <c r="Q798" s="5">
        <v>0.3068435683145328</v>
      </c>
      <c r="R798" s="5">
        <v>1.4999999999999999E-2</v>
      </c>
      <c r="S798" s="10">
        <v>7.1074865279985424</v>
      </c>
      <c r="T798" s="10">
        <v>0</v>
      </c>
      <c r="U798" s="10">
        <v>138.28494867190429</v>
      </c>
      <c r="V798" s="5">
        <v>0.29184356831453284</v>
      </c>
      <c r="W798" s="4" t="s">
        <v>491</v>
      </c>
      <c r="X798" s="4" t="s">
        <v>97</v>
      </c>
    </row>
    <row r="799" spans="1:24">
      <c r="A799" s="4" t="s">
        <v>1287</v>
      </c>
      <c r="B799" s="8">
        <v>46226</v>
      </c>
      <c r="C799" s="4" t="s">
        <v>347</v>
      </c>
      <c r="D799" s="4" t="s">
        <v>222</v>
      </c>
      <c r="E799" s="4" t="s">
        <v>43</v>
      </c>
      <c r="F799" s="4" t="s">
        <v>276</v>
      </c>
      <c r="G799" s="4" t="s">
        <v>111</v>
      </c>
      <c r="H799" s="9">
        <v>17</v>
      </c>
      <c r="I799" s="10">
        <v>13.68</v>
      </c>
      <c r="J799" s="10">
        <v>232.56</v>
      </c>
      <c r="K799" s="5">
        <v>8.2749834833327277E-2</v>
      </c>
      <c r="L799" s="10">
        <v>19.244301588838592</v>
      </c>
      <c r="M799" s="10">
        <v>213.31569841116141</v>
      </c>
      <c r="N799" s="10">
        <v>8.34</v>
      </c>
      <c r="O799" s="10">
        <v>141.78</v>
      </c>
      <c r="P799" s="10">
        <v>71.535698411161405</v>
      </c>
      <c r="Q799" s="5">
        <v>0.33535130768143417</v>
      </c>
      <c r="R799" s="5">
        <v>4.4999999999999998E-2</v>
      </c>
      <c r="S799" s="10">
        <v>9.5992064285022636</v>
      </c>
      <c r="T799" s="10">
        <v>0</v>
      </c>
      <c r="U799" s="10">
        <v>61.936491982659142</v>
      </c>
      <c r="V799" s="5">
        <v>0.29035130768143413</v>
      </c>
      <c r="W799" s="4" t="s">
        <v>491</v>
      </c>
      <c r="X799" s="4" t="s">
        <v>97</v>
      </c>
    </row>
    <row r="800" spans="1:24">
      <c r="A800" s="4" t="s">
        <v>1288</v>
      </c>
      <c r="B800" s="8">
        <v>45868</v>
      </c>
      <c r="C800" s="4" t="s">
        <v>393</v>
      </c>
      <c r="D800" s="4" t="s">
        <v>123</v>
      </c>
      <c r="E800" s="4" t="s">
        <v>47</v>
      </c>
      <c r="F800" s="4" t="s">
        <v>273</v>
      </c>
      <c r="G800" s="4" t="s">
        <v>235</v>
      </c>
      <c r="H800" s="9">
        <v>61</v>
      </c>
      <c r="I800" s="10">
        <v>4.83</v>
      </c>
      <c r="J800" s="10">
        <v>294.63</v>
      </c>
      <c r="K800" s="5">
        <v>0.13607944903415034</v>
      </c>
      <c r="L800" s="10">
        <v>40.093088068931714</v>
      </c>
      <c r="M800" s="10">
        <v>254.53691193106829</v>
      </c>
      <c r="N800" s="10">
        <v>2.31</v>
      </c>
      <c r="O800" s="10">
        <v>140.91</v>
      </c>
      <c r="P800" s="10">
        <v>113.62691193106829</v>
      </c>
      <c r="Q800" s="5">
        <v>0.44640642124958224</v>
      </c>
      <c r="R800" s="5">
        <v>2.3E-2</v>
      </c>
      <c r="S800" s="10">
        <v>5.8543489744145703</v>
      </c>
      <c r="T800" s="10">
        <v>0</v>
      </c>
      <c r="U800" s="10">
        <v>107.77256295665373</v>
      </c>
      <c r="V800" s="5">
        <v>0.42340642124958228</v>
      </c>
      <c r="W800" s="4" t="s">
        <v>491</v>
      </c>
      <c r="X800" s="4" t="s">
        <v>97</v>
      </c>
    </row>
    <row r="801" spans="1:24">
      <c r="A801" s="4" t="s">
        <v>1289</v>
      </c>
      <c r="B801" s="8">
        <v>45947</v>
      </c>
      <c r="C801" s="4" t="s">
        <v>247</v>
      </c>
      <c r="D801" s="4" t="s">
        <v>116</v>
      </c>
      <c r="E801" s="4" t="s">
        <v>36</v>
      </c>
      <c r="F801" s="4" t="s">
        <v>242</v>
      </c>
      <c r="G801" s="4" t="s">
        <v>111</v>
      </c>
      <c r="H801" s="9">
        <v>134</v>
      </c>
      <c r="I801" s="10">
        <v>5.21</v>
      </c>
      <c r="J801" s="10">
        <v>698.14</v>
      </c>
      <c r="K801" s="5">
        <v>0.13024059167699858</v>
      </c>
      <c r="L801" s="10">
        <v>90.926166673379797</v>
      </c>
      <c r="M801" s="10">
        <v>607.21383332662015</v>
      </c>
      <c r="N801" s="10">
        <v>2.78</v>
      </c>
      <c r="O801" s="10">
        <v>372.52</v>
      </c>
      <c r="P801" s="10">
        <v>234.69383332662017</v>
      </c>
      <c r="Q801" s="5">
        <v>0.38650936531015823</v>
      </c>
      <c r="R801" s="5">
        <v>1.7999999999999999E-2</v>
      </c>
      <c r="S801" s="10">
        <v>10.929848999879162</v>
      </c>
      <c r="T801" s="10">
        <v>0</v>
      </c>
      <c r="U801" s="10">
        <v>223.763984326741</v>
      </c>
      <c r="V801" s="5">
        <v>0.36850936531015821</v>
      </c>
      <c r="W801" s="4" t="s">
        <v>491</v>
      </c>
      <c r="X801" s="4" t="s">
        <v>97</v>
      </c>
    </row>
    <row r="802" spans="1:24">
      <c r="A802" s="4" t="s">
        <v>1290</v>
      </c>
      <c r="B802" s="8">
        <v>46283</v>
      </c>
      <c r="C802" s="4" t="s">
        <v>397</v>
      </c>
      <c r="D802" s="4" t="s">
        <v>113</v>
      </c>
      <c r="E802" s="4" t="s">
        <v>47</v>
      </c>
      <c r="F802" s="4" t="s">
        <v>270</v>
      </c>
      <c r="G802" s="4" t="s">
        <v>111</v>
      </c>
      <c r="H802" s="9">
        <v>87</v>
      </c>
      <c r="I802" s="10">
        <v>16.850000000000001</v>
      </c>
      <c r="J802" s="10">
        <v>1465.95</v>
      </c>
      <c r="K802" s="5">
        <v>8.6267253885723746E-2</v>
      </c>
      <c r="L802" s="10">
        <v>126.46348083377673</v>
      </c>
      <c r="M802" s="10">
        <v>1339.4865191662234</v>
      </c>
      <c r="N802" s="10">
        <v>8.91</v>
      </c>
      <c r="O802" s="10">
        <v>775.17</v>
      </c>
      <c r="P802" s="10">
        <v>564.31651916622343</v>
      </c>
      <c r="Q802" s="5">
        <v>0.42129316800999822</v>
      </c>
      <c r="R802" s="5">
        <v>2.3E-2</v>
      </c>
      <c r="S802" s="10">
        <v>30.808189940823137</v>
      </c>
      <c r="T802" s="10">
        <v>0</v>
      </c>
      <c r="U802" s="10">
        <v>533.5083292254003</v>
      </c>
      <c r="V802" s="5">
        <v>0.3982931680099982</v>
      </c>
      <c r="W802" s="4" t="s">
        <v>491</v>
      </c>
      <c r="X802" s="4" t="s">
        <v>97</v>
      </c>
    </row>
    <row r="803" spans="1:24">
      <c r="A803" s="4" t="s">
        <v>1291</v>
      </c>
      <c r="B803" s="8">
        <v>46275</v>
      </c>
      <c r="C803" s="4" t="s">
        <v>331</v>
      </c>
      <c r="D803" s="4" t="s">
        <v>166</v>
      </c>
      <c r="E803" s="4" t="s">
        <v>43</v>
      </c>
      <c r="F803" s="4" t="s">
        <v>270</v>
      </c>
      <c r="G803" s="4" t="s">
        <v>235</v>
      </c>
      <c r="H803" s="9">
        <v>72</v>
      </c>
      <c r="I803" s="10">
        <v>9.86</v>
      </c>
      <c r="J803" s="10">
        <v>709.92</v>
      </c>
      <c r="K803" s="5">
        <v>4.9235903061800805E-2</v>
      </c>
      <c r="L803" s="10">
        <v>34.953552301633628</v>
      </c>
      <c r="M803" s="10">
        <v>674.96644769836632</v>
      </c>
      <c r="N803" s="10">
        <v>4.8600000000000003</v>
      </c>
      <c r="O803" s="10">
        <v>349.92</v>
      </c>
      <c r="P803" s="10">
        <v>325.04644769836631</v>
      </c>
      <c r="Q803" s="5">
        <v>0.4815742305514204</v>
      </c>
      <c r="R803" s="5">
        <v>4.4999999999999998E-2</v>
      </c>
      <c r="S803" s="10">
        <v>30.373490146426484</v>
      </c>
      <c r="T803" s="10">
        <v>0</v>
      </c>
      <c r="U803" s="10">
        <v>294.67295755193982</v>
      </c>
      <c r="V803" s="5">
        <v>0.43657423055142042</v>
      </c>
      <c r="W803" s="4" t="s">
        <v>491</v>
      </c>
      <c r="X803" s="4" t="s">
        <v>97</v>
      </c>
    </row>
    <row r="804" spans="1:24">
      <c r="A804" s="4" t="s">
        <v>1292</v>
      </c>
      <c r="B804" s="8">
        <v>46062</v>
      </c>
      <c r="C804" s="4" t="s">
        <v>381</v>
      </c>
      <c r="D804" s="4" t="s">
        <v>183</v>
      </c>
      <c r="E804" s="4" t="s">
        <v>45</v>
      </c>
      <c r="F804" s="4" t="s">
        <v>239</v>
      </c>
      <c r="G804" s="4" t="s">
        <v>257</v>
      </c>
      <c r="H804" s="9">
        <v>13</v>
      </c>
      <c r="I804" s="10">
        <v>9.11</v>
      </c>
      <c r="J804" s="10">
        <v>118.42999999999999</v>
      </c>
      <c r="K804" s="5">
        <v>0.20180508694086718</v>
      </c>
      <c r="L804" s="10">
        <v>23.8997764464069</v>
      </c>
      <c r="M804" s="10">
        <v>94.530223553593089</v>
      </c>
      <c r="N804" s="10">
        <v>4.4400000000000004</v>
      </c>
      <c r="O804" s="10">
        <v>57.720000000000006</v>
      </c>
      <c r="P804" s="10">
        <v>36.810223553593083</v>
      </c>
      <c r="Q804" s="5">
        <v>0.38940163441720677</v>
      </c>
      <c r="R804" s="5">
        <v>1.4999999999999999E-2</v>
      </c>
      <c r="S804" s="10">
        <v>1.4179533533038964</v>
      </c>
      <c r="T804" s="10">
        <v>0</v>
      </c>
      <c r="U804" s="10">
        <v>35.39227020028919</v>
      </c>
      <c r="V804" s="5">
        <v>0.37440163441720681</v>
      </c>
      <c r="W804" s="4" t="s">
        <v>491</v>
      </c>
      <c r="X804" s="4" t="s">
        <v>97</v>
      </c>
    </row>
    <row r="805" spans="1:24">
      <c r="A805" s="4" t="s">
        <v>1293</v>
      </c>
      <c r="B805" s="8">
        <v>45720</v>
      </c>
      <c r="C805" s="4" t="s">
        <v>399</v>
      </c>
      <c r="D805" s="4" t="s">
        <v>206</v>
      </c>
      <c r="E805" s="4" t="s">
        <v>47</v>
      </c>
      <c r="F805" s="4" t="s">
        <v>273</v>
      </c>
      <c r="G805" s="4" t="s">
        <v>111</v>
      </c>
      <c r="H805" s="9">
        <v>20</v>
      </c>
      <c r="I805" s="10">
        <v>4.67</v>
      </c>
      <c r="J805" s="10">
        <v>93.4</v>
      </c>
      <c r="K805" s="5">
        <v>9.3773456257040783E-2</v>
      </c>
      <c r="L805" s="10">
        <v>8.75844081440761</v>
      </c>
      <c r="M805" s="10">
        <v>84.641559185592399</v>
      </c>
      <c r="N805" s="10">
        <v>2.57</v>
      </c>
      <c r="O805" s="10">
        <v>51.4</v>
      </c>
      <c r="P805" s="10">
        <v>33.241559185592401</v>
      </c>
      <c r="Q805" s="5">
        <v>0.39273330389276129</v>
      </c>
      <c r="R805" s="5">
        <v>2.3E-2</v>
      </c>
      <c r="S805" s="10">
        <v>1.9467558612686251</v>
      </c>
      <c r="T805" s="10">
        <v>0</v>
      </c>
      <c r="U805" s="10">
        <v>31.294803324323777</v>
      </c>
      <c r="V805" s="5">
        <v>0.36973330389276132</v>
      </c>
      <c r="W805" s="4" t="s">
        <v>491</v>
      </c>
      <c r="X805" s="4" t="s">
        <v>97</v>
      </c>
    </row>
    <row r="806" spans="1:24">
      <c r="A806" s="4" t="s">
        <v>1294</v>
      </c>
      <c r="B806" s="8">
        <v>45781</v>
      </c>
      <c r="C806" s="4" t="s">
        <v>399</v>
      </c>
      <c r="D806" s="4" t="s">
        <v>156</v>
      </c>
      <c r="E806" s="4" t="s">
        <v>47</v>
      </c>
      <c r="F806" s="4" t="s">
        <v>273</v>
      </c>
      <c r="G806" s="4" t="s">
        <v>111</v>
      </c>
      <c r="H806" s="9">
        <v>23</v>
      </c>
      <c r="I806" s="10">
        <v>4.97</v>
      </c>
      <c r="J806" s="10">
        <v>114.30999999999999</v>
      </c>
      <c r="K806" s="5">
        <v>0.1158135268512627</v>
      </c>
      <c r="L806" s="10">
        <v>13.238644254367838</v>
      </c>
      <c r="M806" s="10">
        <v>101.07135574563215</v>
      </c>
      <c r="N806" s="10">
        <v>2.77</v>
      </c>
      <c r="O806" s="10">
        <v>63.71</v>
      </c>
      <c r="P806" s="10">
        <v>37.361355745632146</v>
      </c>
      <c r="Q806" s="5">
        <v>0.36965325605862109</v>
      </c>
      <c r="R806" s="5">
        <v>2.3E-2</v>
      </c>
      <c r="S806" s="10">
        <v>2.3246411821495392</v>
      </c>
      <c r="T806" s="10">
        <v>0</v>
      </c>
      <c r="U806" s="10">
        <v>35.036714563482604</v>
      </c>
      <c r="V806" s="5">
        <v>0.34665325605862107</v>
      </c>
      <c r="W806" s="4" t="s">
        <v>491</v>
      </c>
      <c r="X806" s="4" t="s">
        <v>97</v>
      </c>
    </row>
    <row r="807" spans="1:24">
      <c r="A807" s="4" t="s">
        <v>1295</v>
      </c>
      <c r="B807" s="8">
        <v>45947</v>
      </c>
      <c r="C807" s="4" t="s">
        <v>407</v>
      </c>
      <c r="D807" s="4" t="s">
        <v>106</v>
      </c>
      <c r="E807" s="4" t="s">
        <v>47</v>
      </c>
      <c r="F807" s="4" t="s">
        <v>276</v>
      </c>
      <c r="G807" s="4" t="s">
        <v>111</v>
      </c>
      <c r="H807" s="9">
        <v>47</v>
      </c>
      <c r="I807" s="10">
        <v>10.6</v>
      </c>
      <c r="J807" s="10">
        <v>498.2</v>
      </c>
      <c r="K807" s="5">
        <v>0.11330111862100405</v>
      </c>
      <c r="L807" s="10">
        <v>56.446617296984215</v>
      </c>
      <c r="M807" s="10">
        <v>441.75338270301575</v>
      </c>
      <c r="N807" s="10">
        <v>5.53</v>
      </c>
      <c r="O807" s="10">
        <v>259.91000000000003</v>
      </c>
      <c r="P807" s="10">
        <v>181.84338270301572</v>
      </c>
      <c r="Q807" s="5">
        <v>0.41164004583359654</v>
      </c>
      <c r="R807" s="5">
        <v>2.3E-2</v>
      </c>
      <c r="S807" s="10">
        <v>10.160327802169363</v>
      </c>
      <c r="T807" s="10">
        <v>0</v>
      </c>
      <c r="U807" s="10">
        <v>171.68305490084634</v>
      </c>
      <c r="V807" s="5">
        <v>0.38864004583359651</v>
      </c>
      <c r="W807" s="4" t="s">
        <v>491</v>
      </c>
      <c r="X807" s="4" t="s">
        <v>97</v>
      </c>
    </row>
    <row r="808" spans="1:24">
      <c r="A808" s="4" t="s">
        <v>1296</v>
      </c>
      <c r="B808" s="8">
        <v>46136</v>
      </c>
      <c r="C808" s="4" t="s">
        <v>361</v>
      </c>
      <c r="D808" s="4" t="s">
        <v>185</v>
      </c>
      <c r="E808" s="4" t="s">
        <v>45</v>
      </c>
      <c r="F808" s="4" t="s">
        <v>234</v>
      </c>
      <c r="G808" s="4" t="s">
        <v>235</v>
      </c>
      <c r="H808" s="9">
        <v>2</v>
      </c>
      <c r="I808" s="10">
        <v>5.34</v>
      </c>
      <c r="J808" s="10">
        <v>10.68</v>
      </c>
      <c r="K808" s="5">
        <v>0.15563035684863874</v>
      </c>
      <c r="L808" s="10">
        <v>1.6621322111434618</v>
      </c>
      <c r="M808" s="10">
        <v>9.0178677888565382</v>
      </c>
      <c r="N808" s="10">
        <v>2.3199999999999998</v>
      </c>
      <c r="O808" s="10">
        <v>4.6399999999999997</v>
      </c>
      <c r="P808" s="10">
        <v>4.3778677888565385</v>
      </c>
      <c r="Q808" s="5">
        <v>0.485465953966004</v>
      </c>
      <c r="R808" s="5">
        <v>1.4999999999999999E-2</v>
      </c>
      <c r="S808" s="10">
        <v>0.13526801683284806</v>
      </c>
      <c r="T808" s="10">
        <v>0</v>
      </c>
      <c r="U808" s="10">
        <v>4.2425997720236905</v>
      </c>
      <c r="V808" s="5">
        <v>0.47046595396600405</v>
      </c>
      <c r="W808" s="4" t="s">
        <v>491</v>
      </c>
      <c r="X808" s="4" t="s">
        <v>97</v>
      </c>
    </row>
    <row r="809" spans="1:24">
      <c r="A809" s="4" t="s">
        <v>1297</v>
      </c>
      <c r="B809" s="8">
        <v>45756</v>
      </c>
      <c r="C809" s="4" t="s">
        <v>243</v>
      </c>
      <c r="D809" s="4" t="s">
        <v>130</v>
      </c>
      <c r="E809" s="4" t="s">
        <v>36</v>
      </c>
      <c r="F809" s="4" t="s">
        <v>234</v>
      </c>
      <c r="G809" s="4" t="s">
        <v>111</v>
      </c>
      <c r="H809" s="9">
        <v>41</v>
      </c>
      <c r="I809" s="10">
        <v>6.47</v>
      </c>
      <c r="J809" s="10">
        <v>265.27</v>
      </c>
      <c r="K809" s="5">
        <v>0.16511656471662511</v>
      </c>
      <c r="L809" s="10">
        <v>43.800471122379143</v>
      </c>
      <c r="M809" s="10">
        <v>221.46952887762083</v>
      </c>
      <c r="N809" s="10">
        <v>2.99</v>
      </c>
      <c r="O809" s="10">
        <v>122.59</v>
      </c>
      <c r="P809" s="10">
        <v>98.879528877620828</v>
      </c>
      <c r="Q809" s="5">
        <v>0.44647012787144852</v>
      </c>
      <c r="R809" s="5">
        <v>1.7999999999999999E-2</v>
      </c>
      <c r="S809" s="10">
        <v>3.9864515197971748</v>
      </c>
      <c r="T809" s="10">
        <v>0</v>
      </c>
      <c r="U809" s="10">
        <v>94.893077357823657</v>
      </c>
      <c r="V809" s="5">
        <v>0.4284701278714485</v>
      </c>
      <c r="W809" s="4" t="s">
        <v>491</v>
      </c>
      <c r="X809" s="4" t="s">
        <v>97</v>
      </c>
    </row>
    <row r="810" spans="1:24">
      <c r="A810" s="4" t="s">
        <v>1298</v>
      </c>
      <c r="B810" s="8">
        <v>45705</v>
      </c>
      <c r="C810" s="4" t="s">
        <v>377</v>
      </c>
      <c r="D810" s="4" t="s">
        <v>212</v>
      </c>
      <c r="E810" s="4" t="s">
        <v>45</v>
      </c>
      <c r="F810" s="4" t="s">
        <v>242</v>
      </c>
      <c r="G810" s="4" t="s">
        <v>111</v>
      </c>
      <c r="H810" s="9">
        <v>14</v>
      </c>
      <c r="I810" s="10">
        <v>6.67</v>
      </c>
      <c r="J810" s="10">
        <v>93.38</v>
      </c>
      <c r="K810" s="5">
        <v>0.18057732599840332</v>
      </c>
      <c r="L810" s="10">
        <v>16.862310701730902</v>
      </c>
      <c r="M810" s="10">
        <v>76.51768929826909</v>
      </c>
      <c r="N810" s="10">
        <v>3.36</v>
      </c>
      <c r="O810" s="10">
        <v>47.04</v>
      </c>
      <c r="P810" s="10">
        <v>29.477689298269091</v>
      </c>
      <c r="Q810" s="5">
        <v>0.38524019175963153</v>
      </c>
      <c r="R810" s="5">
        <v>1.4999999999999999E-2</v>
      </c>
      <c r="S810" s="10">
        <v>1.1477653394740364</v>
      </c>
      <c r="T810" s="10">
        <v>0</v>
      </c>
      <c r="U810" s="10">
        <v>28.329923958795053</v>
      </c>
      <c r="V810" s="5">
        <v>0.37024019175963152</v>
      </c>
      <c r="W810" s="4" t="s">
        <v>491</v>
      </c>
      <c r="X810" s="4" t="s">
        <v>97</v>
      </c>
    </row>
    <row r="811" spans="1:24">
      <c r="A811" s="4" t="s">
        <v>1299</v>
      </c>
      <c r="B811" s="8">
        <v>46133</v>
      </c>
      <c r="C811" s="4" t="s">
        <v>393</v>
      </c>
      <c r="D811" s="4" t="s">
        <v>191</v>
      </c>
      <c r="E811" s="4" t="s">
        <v>47</v>
      </c>
      <c r="F811" s="4" t="s">
        <v>273</v>
      </c>
      <c r="G811" s="4" t="s">
        <v>235</v>
      </c>
      <c r="H811" s="9">
        <v>74</v>
      </c>
      <c r="I811" s="10">
        <v>11.05</v>
      </c>
      <c r="J811" s="10">
        <v>817.7</v>
      </c>
      <c r="K811" s="5">
        <v>0.14823926654677419</v>
      </c>
      <c r="L811" s="10">
        <v>121.21524825529727</v>
      </c>
      <c r="M811" s="10">
        <v>696.48475174470275</v>
      </c>
      <c r="N811" s="10">
        <v>4.79</v>
      </c>
      <c r="O811" s="10">
        <v>354.46</v>
      </c>
      <c r="P811" s="10">
        <v>342.02475174470277</v>
      </c>
      <c r="Q811" s="5">
        <v>0.49107284960356506</v>
      </c>
      <c r="R811" s="5">
        <v>2.3E-2</v>
      </c>
      <c r="S811" s="10">
        <v>16.019149290128162</v>
      </c>
      <c r="T811" s="10">
        <v>15.59</v>
      </c>
      <c r="U811" s="10">
        <v>310.41560245457464</v>
      </c>
      <c r="V811" s="5">
        <v>0.44568901426338453</v>
      </c>
      <c r="W811" s="4" t="s">
        <v>493</v>
      </c>
      <c r="X811" s="4" t="s">
        <v>97</v>
      </c>
    </row>
    <row r="812" spans="1:24">
      <c r="A812" s="4" t="s">
        <v>1300</v>
      </c>
      <c r="B812" s="8">
        <v>45799</v>
      </c>
      <c r="C812" s="4" t="s">
        <v>349</v>
      </c>
      <c r="D812" s="4" t="s">
        <v>164</v>
      </c>
      <c r="E812" s="4" t="s">
        <v>43</v>
      </c>
      <c r="F812" s="4" t="s">
        <v>270</v>
      </c>
      <c r="G812" s="4" t="s">
        <v>257</v>
      </c>
      <c r="H812" s="9">
        <v>14</v>
      </c>
      <c r="I812" s="10">
        <v>6.02</v>
      </c>
      <c r="J812" s="10">
        <v>84.28</v>
      </c>
      <c r="K812" s="5">
        <v>6.9287977696337058E-2</v>
      </c>
      <c r="L812" s="10">
        <v>5.8395907602472876</v>
      </c>
      <c r="M812" s="10">
        <v>78.440409239752711</v>
      </c>
      <c r="N812" s="10">
        <v>2.86</v>
      </c>
      <c r="O812" s="10">
        <v>40.04</v>
      </c>
      <c r="P812" s="10">
        <v>38.400409239752712</v>
      </c>
      <c r="Q812" s="5">
        <v>0.48954881306626102</v>
      </c>
      <c r="R812" s="5">
        <v>4.4999999999999998E-2</v>
      </c>
      <c r="S812" s="10">
        <v>3.5298184157888719</v>
      </c>
      <c r="T812" s="10">
        <v>0</v>
      </c>
      <c r="U812" s="10">
        <v>34.870590823963838</v>
      </c>
      <c r="V812" s="5">
        <v>0.44454881306626098</v>
      </c>
      <c r="W812" s="4" t="s">
        <v>491</v>
      </c>
      <c r="X812" s="4" t="s">
        <v>97</v>
      </c>
    </row>
    <row r="813" spans="1:24">
      <c r="A813" s="4" t="s">
        <v>1301</v>
      </c>
      <c r="B813" s="8">
        <v>46120</v>
      </c>
      <c r="C813" s="4" t="s">
        <v>359</v>
      </c>
      <c r="D813" s="4" t="s">
        <v>156</v>
      </c>
      <c r="E813" s="4" t="s">
        <v>43</v>
      </c>
      <c r="F813" s="4" t="s">
        <v>276</v>
      </c>
      <c r="G813" s="4" t="s">
        <v>257</v>
      </c>
      <c r="H813" s="9">
        <v>29</v>
      </c>
      <c r="I813" s="10">
        <v>5.1100000000000003</v>
      </c>
      <c r="J813" s="10">
        <v>148.19</v>
      </c>
      <c r="K813" s="5">
        <v>8.9790941251834594E-2</v>
      </c>
      <c r="L813" s="10">
        <v>13.306119584109368</v>
      </c>
      <c r="M813" s="10">
        <v>134.88388041589064</v>
      </c>
      <c r="N813" s="10">
        <v>2.82</v>
      </c>
      <c r="O813" s="10">
        <v>81.78</v>
      </c>
      <c r="P813" s="10">
        <v>53.103880415890643</v>
      </c>
      <c r="Q813" s="5">
        <v>0.3937007168844357</v>
      </c>
      <c r="R813" s="5">
        <v>4.4999999999999998E-2</v>
      </c>
      <c r="S813" s="10">
        <v>6.069774618715079</v>
      </c>
      <c r="T813" s="10">
        <v>1.92</v>
      </c>
      <c r="U813" s="10">
        <v>45.114105797175561</v>
      </c>
      <c r="V813" s="5">
        <v>0.33446625095655741</v>
      </c>
      <c r="W813" s="4" t="s">
        <v>493</v>
      </c>
      <c r="X813" s="4" t="s">
        <v>97</v>
      </c>
    </row>
    <row r="814" spans="1:24">
      <c r="A814" s="4" t="s">
        <v>1302</v>
      </c>
      <c r="B814" s="8">
        <v>46271</v>
      </c>
      <c r="C814" s="4" t="s">
        <v>327</v>
      </c>
      <c r="D814" s="4" t="s">
        <v>199</v>
      </c>
      <c r="E814" s="4" t="s">
        <v>41</v>
      </c>
      <c r="F814" s="4" t="s">
        <v>239</v>
      </c>
      <c r="G814" s="4" t="s">
        <v>257</v>
      </c>
      <c r="H814" s="9">
        <v>1</v>
      </c>
      <c r="I814" s="10">
        <v>25.28</v>
      </c>
      <c r="J814" s="10">
        <v>25.28</v>
      </c>
      <c r="K814" s="5">
        <v>0.14835744743441226</v>
      </c>
      <c r="L814" s="10">
        <v>3.7504762711419422</v>
      </c>
      <c r="M814" s="10">
        <v>21.529523728858059</v>
      </c>
      <c r="N814" s="10">
        <v>12.46</v>
      </c>
      <c r="O814" s="10">
        <v>12.46</v>
      </c>
      <c r="P814" s="10">
        <v>9.0695237288580586</v>
      </c>
      <c r="Q814" s="5">
        <v>0.4212598403512901</v>
      </c>
      <c r="R814" s="5">
        <v>2.5999999999999999E-2</v>
      </c>
      <c r="S814" s="10">
        <v>0.55976761695030952</v>
      </c>
      <c r="T814" s="10">
        <v>0.56999999999999995</v>
      </c>
      <c r="U814" s="10">
        <v>7.939756111907748</v>
      </c>
      <c r="V814" s="5">
        <v>0.36878456820042615</v>
      </c>
      <c r="W814" s="4" t="s">
        <v>493</v>
      </c>
      <c r="X814" s="4" t="s">
        <v>97</v>
      </c>
    </row>
    <row r="815" spans="1:24">
      <c r="A815" s="4" t="s">
        <v>1303</v>
      </c>
      <c r="B815" s="8">
        <v>45716</v>
      </c>
      <c r="C815" s="4" t="s">
        <v>285</v>
      </c>
      <c r="D815" s="4" t="s">
        <v>204</v>
      </c>
      <c r="E815" s="4" t="s">
        <v>39</v>
      </c>
      <c r="F815" s="4" t="s">
        <v>273</v>
      </c>
      <c r="G815" s="4" t="s">
        <v>111</v>
      </c>
      <c r="H815" s="9">
        <v>26</v>
      </c>
      <c r="I815" s="10">
        <v>14.51</v>
      </c>
      <c r="J815" s="10">
        <v>377.26</v>
      </c>
      <c r="K815" s="5">
        <v>0.11633759614532327</v>
      </c>
      <c r="L815" s="10">
        <v>43.889521521784658</v>
      </c>
      <c r="M815" s="10">
        <v>333.37047847821532</v>
      </c>
      <c r="N815" s="10">
        <v>9.2200000000000006</v>
      </c>
      <c r="O815" s="10">
        <v>239.72000000000003</v>
      </c>
      <c r="P815" s="10">
        <v>93.650478478215291</v>
      </c>
      <c r="Q815" s="5">
        <v>0.28092013097774959</v>
      </c>
      <c r="R815" s="5">
        <v>2.1000000000000001E-2</v>
      </c>
      <c r="S815" s="10">
        <v>7.0007800480425217</v>
      </c>
      <c r="T815" s="10">
        <v>0</v>
      </c>
      <c r="U815" s="10">
        <v>86.649698430172776</v>
      </c>
      <c r="V815" s="5">
        <v>0.25992013097774957</v>
      </c>
      <c r="W815" s="4" t="s">
        <v>491</v>
      </c>
      <c r="X815" s="4" t="s">
        <v>97</v>
      </c>
    </row>
    <row r="816" spans="1:24">
      <c r="A816" s="4" t="s">
        <v>1304</v>
      </c>
      <c r="B816" s="8">
        <v>45700</v>
      </c>
      <c r="C816" s="4" t="s">
        <v>262</v>
      </c>
      <c r="D816" s="4" t="s">
        <v>185</v>
      </c>
      <c r="E816" s="4" t="s">
        <v>36</v>
      </c>
      <c r="F816" s="4" t="s">
        <v>234</v>
      </c>
      <c r="G816" s="4" t="s">
        <v>257</v>
      </c>
      <c r="H816" s="9">
        <v>4</v>
      </c>
      <c r="I816" s="10">
        <v>5.1100000000000003</v>
      </c>
      <c r="J816" s="10">
        <v>20.440000000000001</v>
      </c>
      <c r="K816" s="5">
        <v>9.2195732673556394E-2</v>
      </c>
      <c r="L816" s="10">
        <v>1.8844807758474929</v>
      </c>
      <c r="M816" s="10">
        <v>18.555519224152508</v>
      </c>
      <c r="N816" s="10">
        <v>2.16</v>
      </c>
      <c r="O816" s="10">
        <v>8.64</v>
      </c>
      <c r="P816" s="10">
        <v>9.9155192241525079</v>
      </c>
      <c r="Q816" s="5">
        <v>0.53437034579157039</v>
      </c>
      <c r="R816" s="5">
        <v>1.7999999999999999E-2</v>
      </c>
      <c r="S816" s="10">
        <v>0.33399934603474513</v>
      </c>
      <c r="T816" s="10">
        <v>0</v>
      </c>
      <c r="U816" s="10">
        <v>9.5815198781177635</v>
      </c>
      <c r="V816" s="5">
        <v>0.51637034579157048</v>
      </c>
      <c r="W816" s="4" t="s">
        <v>491</v>
      </c>
      <c r="X816" s="4" t="s">
        <v>97</v>
      </c>
    </row>
    <row r="817" spans="1:24">
      <c r="A817" s="4" t="s">
        <v>1305</v>
      </c>
      <c r="B817" s="8">
        <v>45800</v>
      </c>
      <c r="C817" s="4" t="s">
        <v>335</v>
      </c>
      <c r="D817" s="4" t="s">
        <v>176</v>
      </c>
      <c r="E817" s="4" t="s">
        <v>43</v>
      </c>
      <c r="F817" s="4" t="s">
        <v>276</v>
      </c>
      <c r="G817" s="4" t="s">
        <v>235</v>
      </c>
      <c r="H817" s="9">
        <v>18</v>
      </c>
      <c r="I817" s="10">
        <v>11.43</v>
      </c>
      <c r="J817" s="10">
        <v>205.74</v>
      </c>
      <c r="K817" s="5">
        <v>5.1540639492158577E-2</v>
      </c>
      <c r="L817" s="10">
        <v>10.603971169116706</v>
      </c>
      <c r="M817" s="10">
        <v>195.1360288308833</v>
      </c>
      <c r="N817" s="10">
        <v>5.53</v>
      </c>
      <c r="O817" s="10">
        <v>99.54</v>
      </c>
      <c r="P817" s="10">
        <v>95.596028830883299</v>
      </c>
      <c r="Q817" s="5">
        <v>0.48989430298252407</v>
      </c>
      <c r="R817" s="5">
        <v>4.4999999999999998E-2</v>
      </c>
      <c r="S817" s="10">
        <v>8.781121297389749</v>
      </c>
      <c r="T817" s="10">
        <v>0</v>
      </c>
      <c r="U817" s="10">
        <v>86.814907533493553</v>
      </c>
      <c r="V817" s="5">
        <v>0.44489430298252408</v>
      </c>
      <c r="W817" s="4" t="s">
        <v>491</v>
      </c>
      <c r="X817" s="4" t="s">
        <v>97</v>
      </c>
    </row>
    <row r="818" spans="1:24">
      <c r="A818" s="4" t="s">
        <v>1306</v>
      </c>
      <c r="B818" s="8">
        <v>45958</v>
      </c>
      <c r="C818" s="4" t="s">
        <v>274</v>
      </c>
      <c r="D818" s="4" t="s">
        <v>144</v>
      </c>
      <c r="E818" s="4" t="s">
        <v>39</v>
      </c>
      <c r="F818" s="4" t="s">
        <v>276</v>
      </c>
      <c r="G818" s="4" t="s">
        <v>235</v>
      </c>
      <c r="H818" s="9">
        <v>42</v>
      </c>
      <c r="I818" s="10">
        <v>14.61</v>
      </c>
      <c r="J818" s="10">
        <v>613.62</v>
      </c>
      <c r="K818" s="5">
        <v>0.11482046564002538</v>
      </c>
      <c r="L818" s="10">
        <v>70.456134126032367</v>
      </c>
      <c r="M818" s="10">
        <v>543.16386587396767</v>
      </c>
      <c r="N818" s="10">
        <v>8.15</v>
      </c>
      <c r="O818" s="10">
        <v>342.3</v>
      </c>
      <c r="P818" s="10">
        <v>200.86386587396765</v>
      </c>
      <c r="Q818" s="5">
        <v>0.36980343961351592</v>
      </c>
      <c r="R818" s="5">
        <v>2.1000000000000001E-2</v>
      </c>
      <c r="S818" s="10">
        <v>11.406441183353321</v>
      </c>
      <c r="T818" s="10">
        <v>0</v>
      </c>
      <c r="U818" s="10">
        <v>189.45742469061435</v>
      </c>
      <c r="V818" s="5">
        <v>0.34880343961351595</v>
      </c>
      <c r="W818" s="4" t="s">
        <v>491</v>
      </c>
      <c r="X818" s="4" t="s">
        <v>97</v>
      </c>
    </row>
    <row r="819" spans="1:24">
      <c r="A819" s="4" t="s">
        <v>1307</v>
      </c>
      <c r="B819" s="8">
        <v>45944</v>
      </c>
      <c r="C819" s="4" t="s">
        <v>345</v>
      </c>
      <c r="D819" s="4" t="s">
        <v>154</v>
      </c>
      <c r="E819" s="4" t="s">
        <v>43</v>
      </c>
      <c r="F819" s="4" t="s">
        <v>273</v>
      </c>
      <c r="G819" s="4" t="s">
        <v>111</v>
      </c>
      <c r="H819" s="9">
        <v>21</v>
      </c>
      <c r="I819" s="10">
        <v>15.65</v>
      </c>
      <c r="J819" s="10">
        <v>328.65000000000003</v>
      </c>
      <c r="K819" s="5">
        <v>7.5737539454944991E-2</v>
      </c>
      <c r="L819" s="10">
        <v>24.891142341867674</v>
      </c>
      <c r="M819" s="10">
        <v>303.75885765813234</v>
      </c>
      <c r="N819" s="10">
        <v>8.4</v>
      </c>
      <c r="O819" s="10">
        <v>176.4</v>
      </c>
      <c r="P819" s="10">
        <v>127.35885765813234</v>
      </c>
      <c r="Q819" s="5">
        <v>0.41927619375455155</v>
      </c>
      <c r="R819" s="5">
        <v>4.4999999999999998E-2</v>
      </c>
      <c r="S819" s="10">
        <v>13.669148594615955</v>
      </c>
      <c r="T819" s="10">
        <v>0</v>
      </c>
      <c r="U819" s="10">
        <v>113.68970906351637</v>
      </c>
      <c r="V819" s="5">
        <v>0.37427619375455151</v>
      </c>
      <c r="W819" s="4" t="s">
        <v>491</v>
      </c>
      <c r="X819" s="4" t="s">
        <v>97</v>
      </c>
    </row>
    <row r="820" spans="1:24">
      <c r="A820" s="4" t="s">
        <v>1308</v>
      </c>
      <c r="B820" s="8">
        <v>45759</v>
      </c>
      <c r="C820" s="4" t="s">
        <v>339</v>
      </c>
      <c r="D820" s="4" t="s">
        <v>164</v>
      </c>
      <c r="E820" s="4" t="s">
        <v>43</v>
      </c>
      <c r="F820" s="4" t="s">
        <v>273</v>
      </c>
      <c r="G820" s="4" t="s">
        <v>111</v>
      </c>
      <c r="H820" s="9">
        <v>16</v>
      </c>
      <c r="I820" s="10">
        <v>6.07</v>
      </c>
      <c r="J820" s="10">
        <v>97.12</v>
      </c>
      <c r="K820" s="5">
        <v>3.5422107009106939E-2</v>
      </c>
      <c r="L820" s="10">
        <v>3.4401950327244659</v>
      </c>
      <c r="M820" s="10">
        <v>93.679804967275544</v>
      </c>
      <c r="N820" s="10">
        <v>2.82</v>
      </c>
      <c r="O820" s="10">
        <v>45.12</v>
      </c>
      <c r="P820" s="10">
        <v>48.559804967275547</v>
      </c>
      <c r="Q820" s="5">
        <v>0.51835937301789403</v>
      </c>
      <c r="R820" s="5">
        <v>4.4999999999999998E-2</v>
      </c>
      <c r="S820" s="10">
        <v>4.2155912235273991</v>
      </c>
      <c r="T820" s="10">
        <v>0</v>
      </c>
      <c r="U820" s="10">
        <v>44.344213743748149</v>
      </c>
      <c r="V820" s="5">
        <v>0.47335937301789405</v>
      </c>
      <c r="W820" s="4" t="s">
        <v>491</v>
      </c>
      <c r="X820" s="4" t="s">
        <v>97</v>
      </c>
    </row>
    <row r="821" spans="1:24">
      <c r="A821" s="4" t="s">
        <v>1309</v>
      </c>
      <c r="B821" s="8">
        <v>45975</v>
      </c>
      <c r="C821" s="4" t="s">
        <v>399</v>
      </c>
      <c r="D821" s="4" t="s">
        <v>144</v>
      </c>
      <c r="E821" s="4" t="s">
        <v>47</v>
      </c>
      <c r="F821" s="4" t="s">
        <v>273</v>
      </c>
      <c r="G821" s="4" t="s">
        <v>111</v>
      </c>
      <c r="H821" s="9">
        <v>3</v>
      </c>
      <c r="I821" s="10">
        <v>14.58</v>
      </c>
      <c r="J821" s="10">
        <v>43.74</v>
      </c>
      <c r="K821" s="5">
        <v>9.0754348121111481E-2</v>
      </c>
      <c r="L821" s="10">
        <v>3.9695951868174162</v>
      </c>
      <c r="M821" s="10">
        <v>39.770404813182587</v>
      </c>
      <c r="N821" s="10">
        <v>7.93</v>
      </c>
      <c r="O821" s="10">
        <v>23.79</v>
      </c>
      <c r="P821" s="10">
        <v>15.980404813182588</v>
      </c>
      <c r="Q821" s="5">
        <v>0.40181649868159269</v>
      </c>
      <c r="R821" s="5">
        <v>2.3E-2</v>
      </c>
      <c r="S821" s="10">
        <v>0.91471931070319945</v>
      </c>
      <c r="T821" s="10">
        <v>0</v>
      </c>
      <c r="U821" s="10">
        <v>15.065685502479388</v>
      </c>
      <c r="V821" s="5">
        <v>0.37881649868159267</v>
      </c>
      <c r="W821" s="4" t="s">
        <v>491</v>
      </c>
      <c r="X821" s="4" t="s">
        <v>97</v>
      </c>
    </row>
    <row r="822" spans="1:24">
      <c r="A822" s="4" t="s">
        <v>1310</v>
      </c>
      <c r="B822" s="8">
        <v>45749</v>
      </c>
      <c r="C822" s="4" t="s">
        <v>335</v>
      </c>
      <c r="D822" s="4" t="s">
        <v>187</v>
      </c>
      <c r="E822" s="4" t="s">
        <v>43</v>
      </c>
      <c r="F822" s="4" t="s">
        <v>276</v>
      </c>
      <c r="G822" s="4" t="s">
        <v>235</v>
      </c>
      <c r="H822" s="9">
        <v>86</v>
      </c>
      <c r="I822" s="10">
        <v>8.15</v>
      </c>
      <c r="J822" s="10">
        <v>700.9</v>
      </c>
      <c r="K822" s="5">
        <v>5.5963672342645404E-2</v>
      </c>
      <c r="L822" s="10">
        <v>39.224937944960161</v>
      </c>
      <c r="M822" s="10">
        <v>661.6750620550398</v>
      </c>
      <c r="N822" s="10">
        <v>3.47</v>
      </c>
      <c r="O822" s="10">
        <v>298.42</v>
      </c>
      <c r="P822" s="10">
        <v>363.25506205503979</v>
      </c>
      <c r="Q822" s="5">
        <v>0.54899312802697608</v>
      </c>
      <c r="R822" s="5">
        <v>4.4999999999999998E-2</v>
      </c>
      <c r="S822" s="10">
        <v>29.775377792476789</v>
      </c>
      <c r="T822" s="10">
        <v>0</v>
      </c>
      <c r="U822" s="10">
        <v>333.47968426256301</v>
      </c>
      <c r="V822" s="5">
        <v>0.50399312802697604</v>
      </c>
      <c r="W822" s="4" t="s">
        <v>491</v>
      </c>
      <c r="X822" s="4" t="s">
        <v>97</v>
      </c>
    </row>
    <row r="823" spans="1:24">
      <c r="A823" s="4" t="s">
        <v>1311</v>
      </c>
      <c r="B823" s="8">
        <v>45741</v>
      </c>
      <c r="C823" s="4" t="s">
        <v>245</v>
      </c>
      <c r="D823" s="4" t="s">
        <v>162</v>
      </c>
      <c r="E823" s="4" t="s">
        <v>36</v>
      </c>
      <c r="F823" s="4" t="s">
        <v>239</v>
      </c>
      <c r="G823" s="4" t="s">
        <v>111</v>
      </c>
      <c r="H823" s="9">
        <v>25</v>
      </c>
      <c r="I823" s="10">
        <v>7.02</v>
      </c>
      <c r="J823" s="10">
        <v>175.5</v>
      </c>
      <c r="K823" s="5">
        <v>0.12827063729799523</v>
      </c>
      <c r="L823" s="10">
        <v>22.511496845798163</v>
      </c>
      <c r="M823" s="10">
        <v>152.98850315420185</v>
      </c>
      <c r="N823" s="10">
        <v>3.47</v>
      </c>
      <c r="O823" s="10">
        <v>86.75</v>
      </c>
      <c r="P823" s="10">
        <v>66.238503154201851</v>
      </c>
      <c r="Q823" s="5">
        <v>0.43296392727914995</v>
      </c>
      <c r="R823" s="5">
        <v>1.7999999999999999E-2</v>
      </c>
      <c r="S823" s="10">
        <v>2.753793056775633</v>
      </c>
      <c r="T823" s="10">
        <v>0</v>
      </c>
      <c r="U823" s="10">
        <v>63.484710097426216</v>
      </c>
      <c r="V823" s="5">
        <v>0.41496392727914994</v>
      </c>
      <c r="W823" s="4" t="s">
        <v>491</v>
      </c>
      <c r="X823" s="4" t="s">
        <v>97</v>
      </c>
    </row>
    <row r="824" spans="1:24">
      <c r="A824" s="4" t="s">
        <v>1312</v>
      </c>
      <c r="B824" s="8">
        <v>45750</v>
      </c>
      <c r="C824" s="4" t="s">
        <v>367</v>
      </c>
      <c r="D824" s="4" t="s">
        <v>123</v>
      </c>
      <c r="E824" s="4" t="s">
        <v>45</v>
      </c>
      <c r="F824" s="4" t="s">
        <v>234</v>
      </c>
      <c r="G824" s="4" t="s">
        <v>111</v>
      </c>
      <c r="H824" s="9">
        <v>13</v>
      </c>
      <c r="I824" s="10">
        <v>4.83</v>
      </c>
      <c r="J824" s="10">
        <v>62.79</v>
      </c>
      <c r="K824" s="5">
        <v>0.21146981548100807</v>
      </c>
      <c r="L824" s="10">
        <v>13.278189714052496</v>
      </c>
      <c r="M824" s="10">
        <v>49.511810285947504</v>
      </c>
      <c r="N824" s="10">
        <v>2.33</v>
      </c>
      <c r="O824" s="10">
        <v>30.29</v>
      </c>
      <c r="P824" s="10">
        <v>19.221810285947505</v>
      </c>
      <c r="Q824" s="5">
        <v>0.388226772055698</v>
      </c>
      <c r="R824" s="5">
        <v>1.4999999999999999E-2</v>
      </c>
      <c r="S824" s="10">
        <v>0.74267715428921255</v>
      </c>
      <c r="T824" s="10">
        <v>1.18</v>
      </c>
      <c r="U824" s="10">
        <v>17.299133131658294</v>
      </c>
      <c r="V824" s="5">
        <v>0.34939407449959781</v>
      </c>
      <c r="W824" s="4" t="s">
        <v>493</v>
      </c>
      <c r="X824" s="4" t="s">
        <v>97</v>
      </c>
    </row>
    <row r="825" spans="1:24">
      <c r="A825" s="4" t="s">
        <v>1313</v>
      </c>
      <c r="B825" s="8">
        <v>46123</v>
      </c>
      <c r="C825" s="4" t="s">
        <v>301</v>
      </c>
      <c r="D825" s="4" t="s">
        <v>191</v>
      </c>
      <c r="E825" s="4" t="s">
        <v>41</v>
      </c>
      <c r="F825" s="4" t="s">
        <v>234</v>
      </c>
      <c r="G825" s="4" t="s">
        <v>235</v>
      </c>
      <c r="H825" s="9">
        <v>14</v>
      </c>
      <c r="I825" s="10">
        <v>11.02</v>
      </c>
      <c r="J825" s="10">
        <v>154.28</v>
      </c>
      <c r="K825" s="5">
        <v>0.18736767753698913</v>
      </c>
      <c r="L825" s="10">
        <v>28.907085290406684</v>
      </c>
      <c r="M825" s="10">
        <v>125.37291470959332</v>
      </c>
      <c r="N825" s="10">
        <v>4.6900000000000004</v>
      </c>
      <c r="O825" s="10">
        <v>65.660000000000011</v>
      </c>
      <c r="P825" s="10">
        <v>59.712914709593306</v>
      </c>
      <c r="Q825" s="5">
        <v>0.47628241592619031</v>
      </c>
      <c r="R825" s="5">
        <v>2.5999999999999999E-2</v>
      </c>
      <c r="S825" s="10">
        <v>3.2596957824494259</v>
      </c>
      <c r="T825" s="10">
        <v>1.68</v>
      </c>
      <c r="U825" s="10">
        <v>54.77321892714388</v>
      </c>
      <c r="V825" s="5">
        <v>0.43688239245308641</v>
      </c>
      <c r="W825" s="4" t="s">
        <v>493</v>
      </c>
      <c r="X825" s="4" t="s">
        <v>97</v>
      </c>
    </row>
    <row r="826" spans="1:24">
      <c r="A826" s="4" t="s">
        <v>1314</v>
      </c>
      <c r="B826" s="8">
        <v>45844</v>
      </c>
      <c r="C826" s="4" t="s">
        <v>287</v>
      </c>
      <c r="D826" s="4" t="s">
        <v>191</v>
      </c>
      <c r="E826" s="4" t="s">
        <v>39</v>
      </c>
      <c r="F826" s="4" t="s">
        <v>276</v>
      </c>
      <c r="G826" s="4" t="s">
        <v>111</v>
      </c>
      <c r="H826" s="9">
        <v>14</v>
      </c>
      <c r="I826" s="10">
        <v>10.8</v>
      </c>
      <c r="J826" s="10">
        <v>151.20000000000002</v>
      </c>
      <c r="K826" s="5">
        <v>0.12848070104712947</v>
      </c>
      <c r="L826" s="10">
        <v>19.42628199832598</v>
      </c>
      <c r="M826" s="10">
        <v>131.77371800167404</v>
      </c>
      <c r="N826" s="10">
        <v>4.51</v>
      </c>
      <c r="O826" s="10">
        <v>63.14</v>
      </c>
      <c r="P826" s="10">
        <v>68.63371800167404</v>
      </c>
      <c r="Q826" s="5">
        <v>0.52084527205039566</v>
      </c>
      <c r="R826" s="5">
        <v>2.1000000000000001E-2</v>
      </c>
      <c r="S826" s="10">
        <v>2.7672480780351552</v>
      </c>
      <c r="T826" s="10">
        <v>0</v>
      </c>
      <c r="U826" s="10">
        <v>65.866469923638888</v>
      </c>
      <c r="V826" s="5">
        <v>0.49984527205039569</v>
      </c>
      <c r="W826" s="4" t="s">
        <v>491</v>
      </c>
      <c r="X826" s="4" t="s">
        <v>97</v>
      </c>
    </row>
    <row r="827" spans="1:24">
      <c r="A827" s="4" t="s">
        <v>1315</v>
      </c>
      <c r="B827" s="8">
        <v>45724</v>
      </c>
      <c r="C827" s="4" t="s">
        <v>303</v>
      </c>
      <c r="D827" s="4" t="s">
        <v>156</v>
      </c>
      <c r="E827" s="4" t="s">
        <v>41</v>
      </c>
      <c r="F827" s="4" t="s">
        <v>239</v>
      </c>
      <c r="G827" s="4" t="s">
        <v>235</v>
      </c>
      <c r="H827" s="9">
        <v>65</v>
      </c>
      <c r="I827" s="10">
        <v>4.88</v>
      </c>
      <c r="J827" s="10">
        <v>317.2</v>
      </c>
      <c r="K827" s="5">
        <v>0.18852985823987628</v>
      </c>
      <c r="L827" s="10">
        <v>59.801671033688756</v>
      </c>
      <c r="M827" s="10">
        <v>257.39832896631123</v>
      </c>
      <c r="N827" s="10">
        <v>2.69</v>
      </c>
      <c r="O827" s="10">
        <v>174.85</v>
      </c>
      <c r="P827" s="10">
        <v>82.548328966311232</v>
      </c>
      <c r="Q827" s="5">
        <v>0.32070266072751119</v>
      </c>
      <c r="R827" s="5">
        <v>2.5999999999999999E-2</v>
      </c>
      <c r="S827" s="10">
        <v>6.6923565531240916</v>
      </c>
      <c r="T827" s="10">
        <v>0</v>
      </c>
      <c r="U827" s="10">
        <v>75.855972413187146</v>
      </c>
      <c r="V827" s="5">
        <v>0.29470266072751122</v>
      </c>
      <c r="W827" s="4" t="s">
        <v>491</v>
      </c>
      <c r="X827" s="4" t="s">
        <v>97</v>
      </c>
    </row>
    <row r="828" spans="1:24">
      <c r="A828" s="4" t="s">
        <v>1316</v>
      </c>
      <c r="B828" s="8">
        <v>45864</v>
      </c>
      <c r="C828" s="4" t="s">
        <v>266</v>
      </c>
      <c r="D828" s="4" t="s">
        <v>176</v>
      </c>
      <c r="E828" s="4" t="s">
        <v>36</v>
      </c>
      <c r="F828" s="4" t="s">
        <v>242</v>
      </c>
      <c r="G828" s="4" t="s">
        <v>257</v>
      </c>
      <c r="H828" s="9">
        <v>32</v>
      </c>
      <c r="I828" s="10">
        <v>11.41</v>
      </c>
      <c r="J828" s="10">
        <v>365.12</v>
      </c>
      <c r="K828" s="5">
        <v>0.10356782553598559</v>
      </c>
      <c r="L828" s="10">
        <v>37.814684459699059</v>
      </c>
      <c r="M828" s="10">
        <v>327.30531554030097</v>
      </c>
      <c r="N828" s="10">
        <v>5.51</v>
      </c>
      <c r="O828" s="10">
        <v>176.32</v>
      </c>
      <c r="P828" s="10">
        <v>150.98531554030097</v>
      </c>
      <c r="Q828" s="5">
        <v>0.46129808582870452</v>
      </c>
      <c r="R828" s="5">
        <v>1.7999999999999999E-2</v>
      </c>
      <c r="S828" s="10">
        <v>5.8914956797254172</v>
      </c>
      <c r="T828" s="10">
        <v>0</v>
      </c>
      <c r="U828" s="10">
        <v>145.09381986057556</v>
      </c>
      <c r="V828" s="5">
        <v>0.44329808582870456</v>
      </c>
      <c r="W828" s="4" t="s">
        <v>491</v>
      </c>
      <c r="X828" s="4" t="s">
        <v>97</v>
      </c>
    </row>
    <row r="829" spans="1:24">
      <c r="A829" s="4" t="s">
        <v>1317</v>
      </c>
      <c r="B829" s="8">
        <v>45747</v>
      </c>
      <c r="C829" s="4" t="s">
        <v>333</v>
      </c>
      <c r="D829" s="4" t="s">
        <v>212</v>
      </c>
      <c r="E829" s="4" t="s">
        <v>43</v>
      </c>
      <c r="F829" s="4" t="s">
        <v>273</v>
      </c>
      <c r="G829" s="4" t="s">
        <v>235</v>
      </c>
      <c r="H829" s="9">
        <v>39</v>
      </c>
      <c r="I829" s="10">
        <v>6.8</v>
      </c>
      <c r="J829" s="10">
        <v>265.2</v>
      </c>
      <c r="K829" s="5">
        <v>0.12146883159210983</v>
      </c>
      <c r="L829" s="10">
        <v>32.213534138227523</v>
      </c>
      <c r="M829" s="10">
        <v>232.98646586177247</v>
      </c>
      <c r="N829" s="10">
        <v>3.41</v>
      </c>
      <c r="O829" s="10">
        <v>132.99</v>
      </c>
      <c r="P829" s="10">
        <v>99.996465861772464</v>
      </c>
      <c r="Q829" s="5">
        <v>0.42919431174641248</v>
      </c>
      <c r="R829" s="5">
        <v>4.4999999999999998E-2</v>
      </c>
      <c r="S829" s="10">
        <v>10.484390963779761</v>
      </c>
      <c r="T829" s="10">
        <v>3.28</v>
      </c>
      <c r="U829" s="10">
        <v>86.232074897992703</v>
      </c>
      <c r="V829" s="5">
        <v>0.37011624078264255</v>
      </c>
      <c r="W829" s="4" t="s">
        <v>493</v>
      </c>
      <c r="X829" s="4" t="s">
        <v>97</v>
      </c>
    </row>
    <row r="830" spans="1:24">
      <c r="A830" s="4" t="s">
        <v>1318</v>
      </c>
      <c r="B830" s="8">
        <v>46247</v>
      </c>
      <c r="C830" s="4" t="s">
        <v>274</v>
      </c>
      <c r="D830" s="4" t="s">
        <v>181</v>
      </c>
      <c r="E830" s="4" t="s">
        <v>39</v>
      </c>
      <c r="F830" s="4" t="s">
        <v>276</v>
      </c>
      <c r="G830" s="4" t="s">
        <v>235</v>
      </c>
      <c r="H830" s="9">
        <v>58</v>
      </c>
      <c r="I830" s="10">
        <v>5.87</v>
      </c>
      <c r="J830" s="10">
        <v>340.46</v>
      </c>
      <c r="K830" s="5">
        <v>0.17911082197536674</v>
      </c>
      <c r="L830" s="10">
        <v>60.980070449733354</v>
      </c>
      <c r="M830" s="10">
        <v>279.4799295502666</v>
      </c>
      <c r="N830" s="10">
        <v>2.84</v>
      </c>
      <c r="O830" s="10">
        <v>164.72</v>
      </c>
      <c r="P830" s="10">
        <v>114.75992955026661</v>
      </c>
      <c r="Q830" s="5">
        <v>0.41061957377381603</v>
      </c>
      <c r="R830" s="5">
        <v>2.1000000000000001E-2</v>
      </c>
      <c r="S830" s="10">
        <v>5.8690785205555986</v>
      </c>
      <c r="T830" s="10">
        <v>4.88</v>
      </c>
      <c r="U830" s="10">
        <v>104.01085102971101</v>
      </c>
      <c r="V830" s="5">
        <v>0.37215857037420591</v>
      </c>
      <c r="W830" s="4" t="s">
        <v>493</v>
      </c>
      <c r="X830" s="4" t="s">
        <v>97</v>
      </c>
    </row>
    <row r="831" spans="1:24">
      <c r="A831" s="4" t="s">
        <v>1319</v>
      </c>
      <c r="B831" s="8">
        <v>45699</v>
      </c>
      <c r="C831" s="4" t="s">
        <v>357</v>
      </c>
      <c r="D831" s="4" t="s">
        <v>123</v>
      </c>
      <c r="E831" s="4" t="s">
        <v>43</v>
      </c>
      <c r="F831" s="4" t="s">
        <v>273</v>
      </c>
      <c r="G831" s="4" t="s">
        <v>257</v>
      </c>
      <c r="H831" s="9">
        <v>1</v>
      </c>
      <c r="I831" s="10">
        <v>4.75</v>
      </c>
      <c r="J831" s="10">
        <v>4.75</v>
      </c>
      <c r="K831" s="5">
        <v>5.1272977462595716E-2</v>
      </c>
      <c r="L831" s="10">
        <v>0.24354664294732964</v>
      </c>
      <c r="M831" s="10">
        <v>4.5064533570526706</v>
      </c>
      <c r="N831" s="10">
        <v>2.34</v>
      </c>
      <c r="O831" s="10">
        <v>2.34</v>
      </c>
      <c r="P831" s="10">
        <v>2.1664533570526707</v>
      </c>
      <c r="Q831" s="5">
        <v>0.48074465336740635</v>
      </c>
      <c r="R831" s="5">
        <v>4.4999999999999998E-2</v>
      </c>
      <c r="S831" s="10">
        <v>0.20279040106737017</v>
      </c>
      <c r="T831" s="10">
        <v>0</v>
      </c>
      <c r="U831" s="10">
        <v>1.9636629559853005</v>
      </c>
      <c r="V831" s="5">
        <v>0.43574465336740631</v>
      </c>
      <c r="W831" s="4" t="s">
        <v>491</v>
      </c>
      <c r="X831" s="4" t="s">
        <v>97</v>
      </c>
    </row>
    <row r="832" spans="1:24">
      <c r="A832" s="4" t="s">
        <v>1320</v>
      </c>
      <c r="B832" s="8">
        <v>46094</v>
      </c>
      <c r="C832" s="4" t="s">
        <v>401</v>
      </c>
      <c r="D832" s="4" t="s">
        <v>176</v>
      </c>
      <c r="E832" s="4" t="s">
        <v>47</v>
      </c>
      <c r="F832" s="4" t="s">
        <v>276</v>
      </c>
      <c r="G832" s="4" t="s">
        <v>111</v>
      </c>
      <c r="H832" s="9">
        <v>40</v>
      </c>
      <c r="I832" s="10">
        <v>11.81</v>
      </c>
      <c r="J832" s="10">
        <v>472.40000000000003</v>
      </c>
      <c r="K832" s="5">
        <v>8.837422250250862E-2</v>
      </c>
      <c r="L832" s="10">
        <v>41.747982710185077</v>
      </c>
      <c r="M832" s="10">
        <v>430.65201728981498</v>
      </c>
      <c r="N832" s="10">
        <v>5.78</v>
      </c>
      <c r="O832" s="10">
        <v>231.20000000000002</v>
      </c>
      <c r="P832" s="10">
        <v>199.45201728981496</v>
      </c>
      <c r="Q832" s="5">
        <v>0.46313963311958706</v>
      </c>
      <c r="R832" s="5">
        <v>2.3E-2</v>
      </c>
      <c r="S832" s="10">
        <v>9.9049963976657445</v>
      </c>
      <c r="T832" s="10">
        <v>0</v>
      </c>
      <c r="U832" s="10">
        <v>189.54702089214922</v>
      </c>
      <c r="V832" s="5">
        <v>0.44013963311958704</v>
      </c>
      <c r="W832" s="4" t="s">
        <v>491</v>
      </c>
      <c r="X832" s="4" t="s">
        <v>97</v>
      </c>
    </row>
    <row r="833" spans="1:24">
      <c r="A833" s="4" t="s">
        <v>1321</v>
      </c>
      <c r="B833" s="8">
        <v>46245</v>
      </c>
      <c r="C833" s="4" t="s">
        <v>307</v>
      </c>
      <c r="D833" s="4" t="s">
        <v>135</v>
      </c>
      <c r="E833" s="4" t="s">
        <v>41</v>
      </c>
      <c r="F833" s="4" t="s">
        <v>234</v>
      </c>
      <c r="G833" s="4" t="s">
        <v>111</v>
      </c>
      <c r="H833" s="9">
        <v>12</v>
      </c>
      <c r="I833" s="10">
        <v>10.42</v>
      </c>
      <c r="J833" s="10">
        <v>125.03999999999999</v>
      </c>
      <c r="K833" s="5">
        <v>0.17579324861331855</v>
      </c>
      <c r="L833" s="10">
        <v>21.981187806609348</v>
      </c>
      <c r="M833" s="10">
        <v>103.05881219339065</v>
      </c>
      <c r="N833" s="10">
        <v>4.75</v>
      </c>
      <c r="O833" s="10">
        <v>57</v>
      </c>
      <c r="P833" s="10">
        <v>46.058812193390651</v>
      </c>
      <c r="Q833" s="5">
        <v>0.44691774738254247</v>
      </c>
      <c r="R833" s="5">
        <v>2.5999999999999999E-2</v>
      </c>
      <c r="S833" s="10">
        <v>2.679529117028157</v>
      </c>
      <c r="T833" s="10">
        <v>3.01</v>
      </c>
      <c r="U833" s="10">
        <v>40.369283076362493</v>
      </c>
      <c r="V833" s="5">
        <v>0.39171112316537499</v>
      </c>
      <c r="W833" s="4" t="s">
        <v>493</v>
      </c>
      <c r="X833" s="4" t="s">
        <v>97</v>
      </c>
    </row>
    <row r="834" spans="1:24">
      <c r="A834" s="4" t="s">
        <v>1322</v>
      </c>
      <c r="B834" s="8">
        <v>45754</v>
      </c>
      <c r="C834" s="4" t="s">
        <v>285</v>
      </c>
      <c r="D834" s="4" t="s">
        <v>135</v>
      </c>
      <c r="E834" s="4" t="s">
        <v>39</v>
      </c>
      <c r="F834" s="4" t="s">
        <v>273</v>
      </c>
      <c r="G834" s="4" t="s">
        <v>111</v>
      </c>
      <c r="H834" s="9">
        <v>9</v>
      </c>
      <c r="I834" s="10">
        <v>10.050000000000001</v>
      </c>
      <c r="J834" s="10">
        <v>90.45</v>
      </c>
      <c r="K834" s="5">
        <v>8.3519767551714585E-2</v>
      </c>
      <c r="L834" s="10">
        <v>7.5543629750525847</v>
      </c>
      <c r="M834" s="10">
        <v>82.895637024947419</v>
      </c>
      <c r="N834" s="10">
        <v>4.57</v>
      </c>
      <c r="O834" s="10">
        <v>41.13</v>
      </c>
      <c r="P834" s="10">
        <v>41.765637024947416</v>
      </c>
      <c r="Q834" s="5">
        <v>0.50383395946855514</v>
      </c>
      <c r="R834" s="5">
        <v>2.1000000000000001E-2</v>
      </c>
      <c r="S834" s="10">
        <v>1.7408083775238958</v>
      </c>
      <c r="T834" s="10">
        <v>0</v>
      </c>
      <c r="U834" s="10">
        <v>40.024828647423519</v>
      </c>
      <c r="V834" s="5">
        <v>0.48283395946855512</v>
      </c>
      <c r="W834" s="4" t="s">
        <v>491</v>
      </c>
      <c r="X834" s="4" t="s">
        <v>97</v>
      </c>
    </row>
    <row r="835" spans="1:24">
      <c r="A835" s="4" t="s">
        <v>1323</v>
      </c>
      <c r="B835" s="8">
        <v>46011</v>
      </c>
      <c r="C835" s="4" t="s">
        <v>279</v>
      </c>
      <c r="D835" s="4" t="s">
        <v>127</v>
      </c>
      <c r="E835" s="4" t="s">
        <v>39</v>
      </c>
      <c r="F835" s="4" t="s">
        <v>273</v>
      </c>
      <c r="G835" s="4" t="s">
        <v>111</v>
      </c>
      <c r="H835" s="9">
        <v>20</v>
      </c>
      <c r="I835" s="10">
        <v>7.35</v>
      </c>
      <c r="J835" s="10">
        <v>147</v>
      </c>
      <c r="K835" s="5">
        <v>0.12118104469453925</v>
      </c>
      <c r="L835" s="10">
        <v>17.813613570097271</v>
      </c>
      <c r="M835" s="10">
        <v>129.18638642990274</v>
      </c>
      <c r="N835" s="10">
        <v>3.62</v>
      </c>
      <c r="O835" s="10">
        <v>72.400000000000006</v>
      </c>
      <c r="P835" s="10">
        <v>56.786386429902734</v>
      </c>
      <c r="Q835" s="5">
        <v>0.43956943141772409</v>
      </c>
      <c r="R835" s="5">
        <v>2.1000000000000001E-2</v>
      </c>
      <c r="S835" s="10">
        <v>2.7129141150279579</v>
      </c>
      <c r="T835" s="10">
        <v>0</v>
      </c>
      <c r="U835" s="10">
        <v>54.073472314874778</v>
      </c>
      <c r="V835" s="5">
        <v>0.41856943141772407</v>
      </c>
      <c r="W835" s="4" t="s">
        <v>491</v>
      </c>
      <c r="X835" s="4" t="s">
        <v>97</v>
      </c>
    </row>
    <row r="836" spans="1:24">
      <c r="A836" s="4" t="s">
        <v>1324</v>
      </c>
      <c r="B836" s="8">
        <v>46282</v>
      </c>
      <c r="C836" s="4" t="s">
        <v>399</v>
      </c>
      <c r="D836" s="4" t="s">
        <v>142</v>
      </c>
      <c r="E836" s="4" t="s">
        <v>47</v>
      </c>
      <c r="F836" s="4" t="s">
        <v>273</v>
      </c>
      <c r="G836" s="4" t="s">
        <v>111</v>
      </c>
      <c r="H836" s="9">
        <v>26</v>
      </c>
      <c r="I836" s="10">
        <v>8.4700000000000006</v>
      </c>
      <c r="J836" s="10">
        <v>220.22000000000003</v>
      </c>
      <c r="K836" s="5">
        <v>9.0190501475212542E-2</v>
      </c>
      <c r="L836" s="10">
        <v>19.861752234871307</v>
      </c>
      <c r="M836" s="10">
        <v>200.35824776512871</v>
      </c>
      <c r="N836" s="10">
        <v>4.28</v>
      </c>
      <c r="O836" s="10">
        <v>111.28</v>
      </c>
      <c r="P836" s="10">
        <v>89.078247765128708</v>
      </c>
      <c r="Q836" s="5">
        <v>0.44459486324491754</v>
      </c>
      <c r="R836" s="5">
        <v>2.3E-2</v>
      </c>
      <c r="S836" s="10">
        <v>4.6082396985979601</v>
      </c>
      <c r="T836" s="10">
        <v>0</v>
      </c>
      <c r="U836" s="10">
        <v>84.470008066530752</v>
      </c>
      <c r="V836" s="5">
        <v>0.42159486324491757</v>
      </c>
      <c r="W836" s="4" t="s">
        <v>491</v>
      </c>
      <c r="X836" s="4" t="s">
        <v>97</v>
      </c>
    </row>
    <row r="837" spans="1:24">
      <c r="A837" s="4" t="s">
        <v>1325</v>
      </c>
      <c r="B837" s="8">
        <v>45705</v>
      </c>
      <c r="C837" s="4" t="s">
        <v>395</v>
      </c>
      <c r="D837" s="4" t="s">
        <v>214</v>
      </c>
      <c r="E837" s="4" t="s">
        <v>47</v>
      </c>
      <c r="F837" s="4" t="s">
        <v>276</v>
      </c>
      <c r="G837" s="4" t="s">
        <v>235</v>
      </c>
      <c r="H837" s="9">
        <v>12</v>
      </c>
      <c r="I837" s="10">
        <v>5.8</v>
      </c>
      <c r="J837" s="10">
        <v>69.599999999999994</v>
      </c>
      <c r="K837" s="5">
        <v>9.8656820456510891E-2</v>
      </c>
      <c r="L837" s="10">
        <v>6.8665147037731575</v>
      </c>
      <c r="M837" s="10">
        <v>62.733485296226839</v>
      </c>
      <c r="N837" s="10">
        <v>2.95</v>
      </c>
      <c r="O837" s="10">
        <v>35.400000000000006</v>
      </c>
      <c r="P837" s="10">
        <v>27.333485296226833</v>
      </c>
      <c r="Q837" s="5">
        <v>0.43570806192511718</v>
      </c>
      <c r="R837" s="5">
        <v>2.3E-2</v>
      </c>
      <c r="S837" s="10">
        <v>1.4428701618132174</v>
      </c>
      <c r="T837" s="10">
        <v>0</v>
      </c>
      <c r="U837" s="10">
        <v>25.890615134413615</v>
      </c>
      <c r="V837" s="5">
        <v>0.41270806192511716</v>
      </c>
      <c r="W837" s="4" t="s">
        <v>491</v>
      </c>
      <c r="X837" s="4" t="s">
        <v>97</v>
      </c>
    </row>
    <row r="838" spans="1:24">
      <c r="A838" s="4" t="s">
        <v>1326</v>
      </c>
      <c r="B838" s="8">
        <v>45780</v>
      </c>
      <c r="C838" s="4" t="s">
        <v>373</v>
      </c>
      <c r="D838" s="4" t="s">
        <v>158</v>
      </c>
      <c r="E838" s="4" t="s">
        <v>45</v>
      </c>
      <c r="F838" s="4" t="s">
        <v>234</v>
      </c>
      <c r="G838" s="4" t="s">
        <v>111</v>
      </c>
      <c r="H838" s="9">
        <v>28</v>
      </c>
      <c r="I838" s="10">
        <v>7.74</v>
      </c>
      <c r="J838" s="10">
        <v>216.72</v>
      </c>
      <c r="K838" s="5">
        <v>0.15099205950274425</v>
      </c>
      <c r="L838" s="10">
        <v>32.722999135434733</v>
      </c>
      <c r="M838" s="10">
        <v>183.99700086456528</v>
      </c>
      <c r="N838" s="10">
        <v>4.0599999999999996</v>
      </c>
      <c r="O838" s="10">
        <v>113.67999999999999</v>
      </c>
      <c r="P838" s="10">
        <v>70.317000864565287</v>
      </c>
      <c r="Q838" s="5">
        <v>0.38216384253090918</v>
      </c>
      <c r="R838" s="5">
        <v>1.4999999999999999E-2</v>
      </c>
      <c r="S838" s="10">
        <v>2.7599550129684789</v>
      </c>
      <c r="T838" s="10">
        <v>0</v>
      </c>
      <c r="U838" s="10">
        <v>67.557045851596811</v>
      </c>
      <c r="V838" s="5">
        <v>0.36716384253090922</v>
      </c>
      <c r="W838" s="4" t="s">
        <v>491</v>
      </c>
      <c r="X838" s="4" t="s">
        <v>97</v>
      </c>
    </row>
    <row r="839" spans="1:24">
      <c r="A839" s="4" t="s">
        <v>1327</v>
      </c>
      <c r="B839" s="8">
        <v>46134</v>
      </c>
      <c r="C839" s="4" t="s">
        <v>401</v>
      </c>
      <c r="D839" s="4" t="s">
        <v>138</v>
      </c>
      <c r="E839" s="4" t="s">
        <v>47</v>
      </c>
      <c r="F839" s="4" t="s">
        <v>276</v>
      </c>
      <c r="G839" s="4" t="s">
        <v>111</v>
      </c>
      <c r="H839" s="9">
        <v>20</v>
      </c>
      <c r="I839" s="10">
        <v>8.43</v>
      </c>
      <c r="J839" s="10">
        <v>168.6</v>
      </c>
      <c r="K839" s="5">
        <v>0.1220119025377412</v>
      </c>
      <c r="L839" s="10">
        <v>20.571206767863167</v>
      </c>
      <c r="M839" s="10">
        <v>148.02879323213682</v>
      </c>
      <c r="N839" s="10">
        <v>4.1900000000000004</v>
      </c>
      <c r="O839" s="10">
        <v>83.800000000000011</v>
      </c>
      <c r="P839" s="10">
        <v>64.228793232136809</v>
      </c>
      <c r="Q839" s="5">
        <v>0.43389391907974317</v>
      </c>
      <c r="R839" s="5">
        <v>2.3E-2</v>
      </c>
      <c r="S839" s="10">
        <v>3.4046622443391468</v>
      </c>
      <c r="T839" s="10">
        <v>0</v>
      </c>
      <c r="U839" s="10">
        <v>60.824130987797659</v>
      </c>
      <c r="V839" s="5">
        <v>0.41089391907974315</v>
      </c>
      <c r="W839" s="4" t="s">
        <v>491</v>
      </c>
      <c r="X839" s="4" t="s">
        <v>97</v>
      </c>
    </row>
    <row r="840" spans="1:24">
      <c r="A840" s="4" t="s">
        <v>1328</v>
      </c>
      <c r="B840" s="8">
        <v>46012</v>
      </c>
      <c r="C840" s="4" t="s">
        <v>369</v>
      </c>
      <c r="D840" s="4" t="s">
        <v>199</v>
      </c>
      <c r="E840" s="4" t="s">
        <v>45</v>
      </c>
      <c r="F840" s="4" t="s">
        <v>239</v>
      </c>
      <c r="G840" s="4" t="s">
        <v>111</v>
      </c>
      <c r="H840" s="9">
        <v>25</v>
      </c>
      <c r="I840" s="10">
        <v>24.36</v>
      </c>
      <c r="J840" s="10">
        <v>609</v>
      </c>
      <c r="K840" s="5">
        <v>0.15316389043899847</v>
      </c>
      <c r="L840" s="10">
        <v>93.276809277350068</v>
      </c>
      <c r="M840" s="10">
        <v>515.72319072264997</v>
      </c>
      <c r="N840" s="10">
        <v>11.99</v>
      </c>
      <c r="O840" s="10">
        <v>299.75</v>
      </c>
      <c r="P840" s="10">
        <v>215.97319072264997</v>
      </c>
      <c r="Q840" s="5">
        <v>0.41877734918226295</v>
      </c>
      <c r="R840" s="5">
        <v>1.4999999999999999E-2</v>
      </c>
      <c r="S840" s="10">
        <v>7.7358478608397494</v>
      </c>
      <c r="T840" s="10">
        <v>0</v>
      </c>
      <c r="U840" s="10">
        <v>208.23734286181022</v>
      </c>
      <c r="V840" s="5">
        <v>0.40377734918226293</v>
      </c>
      <c r="W840" s="4" t="s">
        <v>491</v>
      </c>
      <c r="X840" s="4" t="s">
        <v>97</v>
      </c>
    </row>
    <row r="841" spans="1:24">
      <c r="A841" s="4" t="s">
        <v>1329</v>
      </c>
      <c r="B841" s="8">
        <v>46157</v>
      </c>
      <c r="C841" s="4" t="s">
        <v>357</v>
      </c>
      <c r="D841" s="4" t="s">
        <v>199</v>
      </c>
      <c r="E841" s="4" t="s">
        <v>43</v>
      </c>
      <c r="F841" s="4" t="s">
        <v>273</v>
      </c>
      <c r="G841" s="4" t="s">
        <v>257</v>
      </c>
      <c r="H841" s="9">
        <v>10</v>
      </c>
      <c r="I841" s="10">
        <v>24.9</v>
      </c>
      <c r="J841" s="10">
        <v>249</v>
      </c>
      <c r="K841" s="5">
        <v>6.0221262935730824E-2</v>
      </c>
      <c r="L841" s="10">
        <v>14.995094470996975</v>
      </c>
      <c r="M841" s="10">
        <v>234.00490552900303</v>
      </c>
      <c r="N841" s="10">
        <v>12.7</v>
      </c>
      <c r="O841" s="10">
        <v>127</v>
      </c>
      <c r="P841" s="10">
        <v>107.00490552900303</v>
      </c>
      <c r="Q841" s="5">
        <v>0.45727633481487262</v>
      </c>
      <c r="R841" s="5">
        <v>4.4999999999999998E-2</v>
      </c>
      <c r="S841" s="10">
        <v>10.530220748805135</v>
      </c>
      <c r="T841" s="10">
        <v>5.18</v>
      </c>
      <c r="U841" s="10">
        <v>91.294684780197883</v>
      </c>
      <c r="V841" s="5">
        <v>0.3901400467388178</v>
      </c>
      <c r="W841" s="4" t="s">
        <v>493</v>
      </c>
      <c r="X841" s="4" t="s">
        <v>97</v>
      </c>
    </row>
    <row r="842" spans="1:24">
      <c r="A842" s="4" t="s">
        <v>1330</v>
      </c>
      <c r="B842" s="8">
        <v>45750</v>
      </c>
      <c r="C842" s="4" t="s">
        <v>329</v>
      </c>
      <c r="D842" s="4" t="s">
        <v>201</v>
      </c>
      <c r="E842" s="4" t="s">
        <v>41</v>
      </c>
      <c r="F842" s="4" t="s">
        <v>242</v>
      </c>
      <c r="G842" s="4" t="s">
        <v>257</v>
      </c>
      <c r="H842" s="9">
        <v>11</v>
      </c>
      <c r="I842" s="10">
        <v>9.41</v>
      </c>
      <c r="J842" s="10">
        <v>103.51</v>
      </c>
      <c r="K842" s="5">
        <v>0.17412832142873963</v>
      </c>
      <c r="L842" s="10">
        <v>18.024022551088841</v>
      </c>
      <c r="M842" s="10">
        <v>85.485977448911171</v>
      </c>
      <c r="N842" s="10">
        <v>5.53</v>
      </c>
      <c r="O842" s="10">
        <v>60.830000000000005</v>
      </c>
      <c r="P842" s="10">
        <v>24.655977448911166</v>
      </c>
      <c r="Q842" s="5">
        <v>0.28842130820398321</v>
      </c>
      <c r="R842" s="5">
        <v>2.5999999999999999E-2</v>
      </c>
      <c r="S842" s="10">
        <v>2.2226354136716902</v>
      </c>
      <c r="T842" s="10">
        <v>0</v>
      </c>
      <c r="U842" s="10">
        <v>22.433342035239477</v>
      </c>
      <c r="V842" s="5">
        <v>0.26242130820398318</v>
      </c>
      <c r="W842" s="4" t="s">
        <v>491</v>
      </c>
      <c r="X842" s="4" t="s">
        <v>97</v>
      </c>
    </row>
    <row r="843" spans="1:24">
      <c r="A843" s="4" t="s">
        <v>1331</v>
      </c>
      <c r="B843" s="8">
        <v>45956</v>
      </c>
      <c r="C843" s="4" t="s">
        <v>361</v>
      </c>
      <c r="D843" s="4" t="s">
        <v>156</v>
      </c>
      <c r="E843" s="4" t="s">
        <v>45</v>
      </c>
      <c r="F843" s="4" t="s">
        <v>234</v>
      </c>
      <c r="G843" s="4" t="s">
        <v>235</v>
      </c>
      <c r="H843" s="9">
        <v>123</v>
      </c>
      <c r="I843" s="10">
        <v>4.9400000000000004</v>
      </c>
      <c r="J843" s="10">
        <v>607.62</v>
      </c>
      <c r="K843" s="5">
        <v>0.20965856371569691</v>
      </c>
      <c r="L843" s="10">
        <v>127.39273648493176</v>
      </c>
      <c r="M843" s="10">
        <v>480.22726351506822</v>
      </c>
      <c r="N843" s="10">
        <v>2.76</v>
      </c>
      <c r="O843" s="10">
        <v>339.47999999999996</v>
      </c>
      <c r="P843" s="10">
        <v>140.74726351506825</v>
      </c>
      <c r="Q843" s="5">
        <v>0.29308470011647308</v>
      </c>
      <c r="R843" s="5">
        <v>1.4999999999999999E-2</v>
      </c>
      <c r="S843" s="10">
        <v>7.203408952726023</v>
      </c>
      <c r="T843" s="10">
        <v>0</v>
      </c>
      <c r="U843" s="10">
        <v>133.54385456234223</v>
      </c>
      <c r="V843" s="5">
        <v>0.27808470011647307</v>
      </c>
      <c r="W843" s="4" t="s">
        <v>491</v>
      </c>
      <c r="X843" s="4" t="s">
        <v>97</v>
      </c>
    </row>
    <row r="844" spans="1:24">
      <c r="A844" s="4" t="s">
        <v>1332</v>
      </c>
      <c r="B844" s="8">
        <v>46218</v>
      </c>
      <c r="C844" s="4" t="s">
        <v>393</v>
      </c>
      <c r="D844" s="4" t="s">
        <v>189</v>
      </c>
      <c r="E844" s="4" t="s">
        <v>47</v>
      </c>
      <c r="F844" s="4" t="s">
        <v>273</v>
      </c>
      <c r="G844" s="4" t="s">
        <v>235</v>
      </c>
      <c r="H844" s="9">
        <v>35</v>
      </c>
      <c r="I844" s="10">
        <v>7.14</v>
      </c>
      <c r="J844" s="10">
        <v>249.89999999999998</v>
      </c>
      <c r="K844" s="5">
        <v>0.10835810042466631</v>
      </c>
      <c r="L844" s="10">
        <v>27.078689296124111</v>
      </c>
      <c r="M844" s="10">
        <v>222.82131070387587</v>
      </c>
      <c r="N844" s="10">
        <v>2.98</v>
      </c>
      <c r="O844" s="10">
        <v>104.3</v>
      </c>
      <c r="P844" s="10">
        <v>118.52131070387587</v>
      </c>
      <c r="Q844" s="5">
        <v>0.53191191780299607</v>
      </c>
      <c r="R844" s="5">
        <v>2.3E-2</v>
      </c>
      <c r="S844" s="10">
        <v>5.124890146189145</v>
      </c>
      <c r="T844" s="10">
        <v>0</v>
      </c>
      <c r="U844" s="10">
        <v>113.39642055768672</v>
      </c>
      <c r="V844" s="5">
        <v>0.50891191780299605</v>
      </c>
      <c r="W844" s="4" t="s">
        <v>491</v>
      </c>
      <c r="X844" s="4" t="s">
        <v>97</v>
      </c>
    </row>
    <row r="845" spans="1:24">
      <c r="A845" s="4" t="s">
        <v>1333</v>
      </c>
      <c r="B845" s="8">
        <v>46098</v>
      </c>
      <c r="C845" s="4" t="s">
        <v>393</v>
      </c>
      <c r="D845" s="4" t="s">
        <v>116</v>
      </c>
      <c r="E845" s="4" t="s">
        <v>47</v>
      </c>
      <c r="F845" s="4" t="s">
        <v>273</v>
      </c>
      <c r="G845" s="4" t="s">
        <v>235</v>
      </c>
      <c r="H845" s="9">
        <v>251</v>
      </c>
      <c r="I845" s="10">
        <v>5.33</v>
      </c>
      <c r="J845" s="10">
        <v>1337.83</v>
      </c>
      <c r="K845" s="5">
        <v>0.11337175275001588</v>
      </c>
      <c r="L845" s="10">
        <v>151.67213198155372</v>
      </c>
      <c r="M845" s="10">
        <v>1186.1578680184462</v>
      </c>
      <c r="N845" s="10">
        <v>2.88</v>
      </c>
      <c r="O845" s="10">
        <v>722.88</v>
      </c>
      <c r="P845" s="10">
        <v>463.27786801844616</v>
      </c>
      <c r="Q845" s="5">
        <v>0.39057015976497461</v>
      </c>
      <c r="R845" s="5">
        <v>2.3E-2</v>
      </c>
      <c r="S845" s="10">
        <v>27.281630964424259</v>
      </c>
      <c r="T845" s="10">
        <v>0</v>
      </c>
      <c r="U845" s="10">
        <v>435.99623705402189</v>
      </c>
      <c r="V845" s="5">
        <v>0.36757015976497459</v>
      </c>
      <c r="W845" s="4" t="s">
        <v>491</v>
      </c>
      <c r="X845" s="4" t="s">
        <v>97</v>
      </c>
    </row>
    <row r="846" spans="1:24">
      <c r="A846" s="4" t="s">
        <v>1334</v>
      </c>
      <c r="B846" s="8">
        <v>45785</v>
      </c>
      <c r="C846" s="4" t="s">
        <v>397</v>
      </c>
      <c r="D846" s="4" t="s">
        <v>181</v>
      </c>
      <c r="E846" s="4" t="s">
        <v>47</v>
      </c>
      <c r="F846" s="4" t="s">
        <v>270</v>
      </c>
      <c r="G846" s="4" t="s">
        <v>111</v>
      </c>
      <c r="H846" s="9">
        <v>32</v>
      </c>
      <c r="I846" s="10">
        <v>5.54</v>
      </c>
      <c r="J846" s="10">
        <v>177.28</v>
      </c>
      <c r="K846" s="5">
        <v>7.4079822906860618E-2</v>
      </c>
      <c r="L846" s="10">
        <v>13.13287100492825</v>
      </c>
      <c r="M846" s="10">
        <v>164.14712899507174</v>
      </c>
      <c r="N846" s="10">
        <v>2.74</v>
      </c>
      <c r="O846" s="10">
        <v>87.68</v>
      </c>
      <c r="P846" s="10">
        <v>76.467128995071732</v>
      </c>
      <c r="Q846" s="5">
        <v>0.46584505902243067</v>
      </c>
      <c r="R846" s="5">
        <v>2.3E-2</v>
      </c>
      <c r="S846" s="10">
        <v>3.77538396688665</v>
      </c>
      <c r="T846" s="10">
        <v>0</v>
      </c>
      <c r="U846" s="10">
        <v>72.691745028185082</v>
      </c>
      <c r="V846" s="5">
        <v>0.44284505902243065</v>
      </c>
      <c r="W846" s="4" t="s">
        <v>491</v>
      </c>
      <c r="X846" s="4" t="s">
        <v>97</v>
      </c>
    </row>
    <row r="847" spans="1:24">
      <c r="A847" s="4" t="s">
        <v>1335</v>
      </c>
      <c r="B847" s="8">
        <v>46209</v>
      </c>
      <c r="C847" s="4" t="s">
        <v>253</v>
      </c>
      <c r="D847" s="4" t="s">
        <v>183</v>
      </c>
      <c r="E847" s="4" t="s">
        <v>36</v>
      </c>
      <c r="F847" s="4" t="s">
        <v>242</v>
      </c>
      <c r="G847" s="4" t="s">
        <v>111</v>
      </c>
      <c r="H847" s="9">
        <v>6</v>
      </c>
      <c r="I847" s="10">
        <v>8.9499999999999993</v>
      </c>
      <c r="J847" s="10">
        <v>53.699999999999996</v>
      </c>
      <c r="K847" s="5">
        <v>0.12852302884953798</v>
      </c>
      <c r="L847" s="10">
        <v>6.9016866492201894</v>
      </c>
      <c r="M847" s="10">
        <v>46.798313350779807</v>
      </c>
      <c r="N847" s="10">
        <v>4.43</v>
      </c>
      <c r="O847" s="10">
        <v>26.58</v>
      </c>
      <c r="P847" s="10">
        <v>20.218313350779809</v>
      </c>
      <c r="Q847" s="5">
        <v>0.43203081271823035</v>
      </c>
      <c r="R847" s="5">
        <v>1.7999999999999999E-2</v>
      </c>
      <c r="S847" s="10">
        <v>0.84236964031403649</v>
      </c>
      <c r="T847" s="10">
        <v>0</v>
      </c>
      <c r="U847" s="10">
        <v>19.375943710465773</v>
      </c>
      <c r="V847" s="5">
        <v>0.41403081271823033</v>
      </c>
      <c r="W847" s="4" t="s">
        <v>491</v>
      </c>
      <c r="X847" s="4" t="s">
        <v>97</v>
      </c>
    </row>
    <row r="848" spans="1:24">
      <c r="A848" s="4" t="s">
        <v>1336</v>
      </c>
      <c r="B848" s="8">
        <v>45821</v>
      </c>
      <c r="C848" s="4" t="s">
        <v>337</v>
      </c>
      <c r="D848" s="4" t="s">
        <v>179</v>
      </c>
      <c r="E848" s="4" t="s">
        <v>43</v>
      </c>
      <c r="F848" s="4" t="s">
        <v>270</v>
      </c>
      <c r="G848" s="4" t="s">
        <v>111</v>
      </c>
      <c r="H848" s="9">
        <v>53</v>
      </c>
      <c r="I848" s="10">
        <v>17.48</v>
      </c>
      <c r="J848" s="10">
        <v>926.44</v>
      </c>
      <c r="K848" s="5">
        <v>0.10687745103171083</v>
      </c>
      <c r="L848" s="10">
        <v>99.015545733818186</v>
      </c>
      <c r="M848" s="10">
        <v>827.4244542661819</v>
      </c>
      <c r="N848" s="10">
        <v>8.4499999999999993</v>
      </c>
      <c r="O848" s="10">
        <v>447.84999999999997</v>
      </c>
      <c r="P848" s="10">
        <v>379.57445426618193</v>
      </c>
      <c r="Q848" s="5">
        <v>0.45874212722273866</v>
      </c>
      <c r="R848" s="5">
        <v>4.4999999999999998E-2</v>
      </c>
      <c r="S848" s="10">
        <v>37.234100441978185</v>
      </c>
      <c r="T848" s="10">
        <v>15.98</v>
      </c>
      <c r="U848" s="10">
        <v>326.36035382420374</v>
      </c>
      <c r="V848" s="5">
        <v>0.39442918582052666</v>
      </c>
      <c r="W848" s="4" t="s">
        <v>493</v>
      </c>
      <c r="X848" s="4" t="s">
        <v>97</v>
      </c>
    </row>
    <row r="849" spans="1:24">
      <c r="A849" s="4" t="s">
        <v>1337</v>
      </c>
      <c r="B849" s="8">
        <v>45777</v>
      </c>
      <c r="C849" s="4" t="s">
        <v>266</v>
      </c>
      <c r="D849" s="4" t="s">
        <v>120</v>
      </c>
      <c r="E849" s="4" t="s">
        <v>36</v>
      </c>
      <c r="F849" s="4" t="s">
        <v>242</v>
      </c>
      <c r="G849" s="4" t="s">
        <v>257</v>
      </c>
      <c r="H849" s="9">
        <v>27</v>
      </c>
      <c r="I849" s="10">
        <v>8.16</v>
      </c>
      <c r="J849" s="10">
        <v>220.32</v>
      </c>
      <c r="K849" s="5">
        <v>0.12221727020253781</v>
      </c>
      <c r="L849" s="10">
        <v>26.926908971023128</v>
      </c>
      <c r="M849" s="10">
        <v>193.39309102897687</v>
      </c>
      <c r="N849" s="10">
        <v>4.08</v>
      </c>
      <c r="O849" s="10">
        <v>110.16</v>
      </c>
      <c r="P849" s="10">
        <v>83.233091028976872</v>
      </c>
      <c r="Q849" s="5">
        <v>0.43038296035356155</v>
      </c>
      <c r="R849" s="5">
        <v>1.7999999999999999E-2</v>
      </c>
      <c r="S849" s="10">
        <v>3.4810756385215833</v>
      </c>
      <c r="T849" s="10">
        <v>0</v>
      </c>
      <c r="U849" s="10">
        <v>79.752015390455284</v>
      </c>
      <c r="V849" s="5">
        <v>0.41238296035356153</v>
      </c>
      <c r="W849" s="4" t="s">
        <v>491</v>
      </c>
      <c r="X849" s="4" t="s">
        <v>97</v>
      </c>
    </row>
    <row r="850" spans="1:24">
      <c r="A850" s="4" t="s">
        <v>1338</v>
      </c>
      <c r="B850" s="8">
        <v>46034</v>
      </c>
      <c r="C850" s="4" t="s">
        <v>335</v>
      </c>
      <c r="D850" s="4" t="s">
        <v>113</v>
      </c>
      <c r="E850" s="4" t="s">
        <v>43</v>
      </c>
      <c r="F850" s="4" t="s">
        <v>276</v>
      </c>
      <c r="G850" s="4" t="s">
        <v>235</v>
      </c>
      <c r="H850" s="9">
        <v>10</v>
      </c>
      <c r="I850" s="10">
        <v>16.79</v>
      </c>
      <c r="J850" s="10">
        <v>167.89999999999998</v>
      </c>
      <c r="K850" s="5">
        <v>9.5837004528562142E-2</v>
      </c>
      <c r="L850" s="10">
        <v>16.09103306034558</v>
      </c>
      <c r="M850" s="10">
        <v>151.8089669396544</v>
      </c>
      <c r="N850" s="10">
        <v>9.01</v>
      </c>
      <c r="O850" s="10">
        <v>90.1</v>
      </c>
      <c r="P850" s="10">
        <v>61.708966939654402</v>
      </c>
      <c r="Q850" s="5">
        <v>0.40649092200320647</v>
      </c>
      <c r="R850" s="5">
        <v>4.4999999999999998E-2</v>
      </c>
      <c r="S850" s="10">
        <v>6.8314035122844476</v>
      </c>
      <c r="T850" s="10">
        <v>0</v>
      </c>
      <c r="U850" s="10">
        <v>54.877563427369957</v>
      </c>
      <c r="V850" s="5">
        <v>0.36149092200320648</v>
      </c>
      <c r="W850" s="4" t="s">
        <v>491</v>
      </c>
      <c r="X850" s="4" t="s">
        <v>97</v>
      </c>
    </row>
    <row r="851" spans="1:24">
      <c r="A851" s="4" t="s">
        <v>1339</v>
      </c>
      <c r="B851" s="8">
        <v>45938</v>
      </c>
      <c r="C851" s="4" t="s">
        <v>274</v>
      </c>
      <c r="D851" s="4" t="s">
        <v>170</v>
      </c>
      <c r="E851" s="4" t="s">
        <v>39</v>
      </c>
      <c r="F851" s="4" t="s">
        <v>276</v>
      </c>
      <c r="G851" s="4" t="s">
        <v>235</v>
      </c>
      <c r="H851" s="9">
        <v>16</v>
      </c>
      <c r="I851" s="10">
        <v>7.78</v>
      </c>
      <c r="J851" s="10">
        <v>124.48</v>
      </c>
      <c r="K851" s="5">
        <v>0.14357716049172847</v>
      </c>
      <c r="L851" s="10">
        <v>17.872484938010359</v>
      </c>
      <c r="M851" s="10">
        <v>106.60751506198964</v>
      </c>
      <c r="N851" s="10">
        <v>4.01</v>
      </c>
      <c r="O851" s="10">
        <v>64.16</v>
      </c>
      <c r="P851" s="10">
        <v>42.447515061989648</v>
      </c>
      <c r="Q851" s="5">
        <v>0.3981662553273797</v>
      </c>
      <c r="R851" s="5">
        <v>2.1000000000000001E-2</v>
      </c>
      <c r="S851" s="10">
        <v>2.2387578163017827</v>
      </c>
      <c r="T851" s="10">
        <v>0</v>
      </c>
      <c r="U851" s="10">
        <v>40.208757245687863</v>
      </c>
      <c r="V851" s="5">
        <v>0.37716625532737968</v>
      </c>
      <c r="W851" s="4" t="s">
        <v>491</v>
      </c>
      <c r="X851" s="4" t="s">
        <v>97</v>
      </c>
    </row>
    <row r="852" spans="1:24">
      <c r="A852" s="4" t="s">
        <v>1340</v>
      </c>
      <c r="B852" s="8">
        <v>45740</v>
      </c>
      <c r="C852" s="4" t="s">
        <v>365</v>
      </c>
      <c r="D852" s="4" t="s">
        <v>113</v>
      </c>
      <c r="E852" s="4" t="s">
        <v>45</v>
      </c>
      <c r="F852" s="4" t="s">
        <v>242</v>
      </c>
      <c r="G852" s="4" t="s">
        <v>235</v>
      </c>
      <c r="H852" s="9">
        <v>60</v>
      </c>
      <c r="I852" s="10">
        <v>16.170000000000002</v>
      </c>
      <c r="J852" s="10">
        <v>970.2</v>
      </c>
      <c r="K852" s="5">
        <v>0.18552984012075532</v>
      </c>
      <c r="L852" s="10">
        <v>180.00105088515681</v>
      </c>
      <c r="M852" s="10">
        <v>790.19894911484323</v>
      </c>
      <c r="N852" s="10">
        <v>8.67</v>
      </c>
      <c r="O852" s="10">
        <v>520.20000000000005</v>
      </c>
      <c r="P852" s="10">
        <v>269.99894911484319</v>
      </c>
      <c r="Q852" s="5">
        <v>0.34168477371083295</v>
      </c>
      <c r="R852" s="5">
        <v>1.4999999999999999E-2</v>
      </c>
      <c r="S852" s="10">
        <v>11.852984236722648</v>
      </c>
      <c r="T852" s="10">
        <v>0</v>
      </c>
      <c r="U852" s="10">
        <v>258.14596487812054</v>
      </c>
      <c r="V852" s="5">
        <v>0.32668477371083293</v>
      </c>
      <c r="W852" s="4" t="s">
        <v>491</v>
      </c>
      <c r="X852" s="4" t="s">
        <v>97</v>
      </c>
    </row>
    <row r="853" spans="1:24">
      <c r="A853" s="4" t="s">
        <v>1341</v>
      </c>
      <c r="B853" s="8">
        <v>45928</v>
      </c>
      <c r="C853" s="4" t="s">
        <v>240</v>
      </c>
      <c r="D853" s="4" t="s">
        <v>170</v>
      </c>
      <c r="E853" s="4" t="s">
        <v>36</v>
      </c>
      <c r="F853" s="4" t="s">
        <v>242</v>
      </c>
      <c r="G853" s="4" t="s">
        <v>235</v>
      </c>
      <c r="H853" s="9">
        <v>65</v>
      </c>
      <c r="I853" s="10">
        <v>7.75</v>
      </c>
      <c r="J853" s="10">
        <v>503.75</v>
      </c>
      <c r="K853" s="5">
        <v>0.13867337428669896</v>
      </c>
      <c r="L853" s="10">
        <v>69.856712296924599</v>
      </c>
      <c r="M853" s="10">
        <v>433.89328770307543</v>
      </c>
      <c r="N853" s="10">
        <v>3.96</v>
      </c>
      <c r="O853" s="10">
        <v>257.39999999999998</v>
      </c>
      <c r="P853" s="10">
        <v>176.49328770307545</v>
      </c>
      <c r="Q853" s="5">
        <v>0.40676657764720814</v>
      </c>
      <c r="R853" s="5">
        <v>1.7999999999999999E-2</v>
      </c>
      <c r="S853" s="10">
        <v>7.8100791786553572</v>
      </c>
      <c r="T853" s="10">
        <v>0</v>
      </c>
      <c r="U853" s="10">
        <v>168.68320852442008</v>
      </c>
      <c r="V853" s="5">
        <v>0.38876657764720812</v>
      </c>
      <c r="W853" s="4" t="s">
        <v>491</v>
      </c>
      <c r="X853" s="4" t="s">
        <v>97</v>
      </c>
    </row>
    <row r="854" spans="1:24">
      <c r="A854" s="4" t="s">
        <v>1342</v>
      </c>
      <c r="B854" s="8">
        <v>45698</v>
      </c>
      <c r="C854" s="4" t="s">
        <v>232</v>
      </c>
      <c r="D854" s="4" t="s">
        <v>130</v>
      </c>
      <c r="E854" s="4" t="s">
        <v>36</v>
      </c>
      <c r="F854" s="4" t="s">
        <v>234</v>
      </c>
      <c r="G854" s="4" t="s">
        <v>235</v>
      </c>
      <c r="H854" s="9">
        <v>30</v>
      </c>
      <c r="I854" s="10">
        <v>6.35</v>
      </c>
      <c r="J854" s="10">
        <v>190.5</v>
      </c>
      <c r="K854" s="5">
        <v>0.15870196031739378</v>
      </c>
      <c r="L854" s="10">
        <v>30.232723440463516</v>
      </c>
      <c r="M854" s="10">
        <v>160.26727655953647</v>
      </c>
      <c r="N854" s="10">
        <v>3.02</v>
      </c>
      <c r="O854" s="10">
        <v>90.6</v>
      </c>
      <c r="P854" s="10">
        <v>69.667276559536475</v>
      </c>
      <c r="Q854" s="5">
        <v>0.43469433096441434</v>
      </c>
      <c r="R854" s="5">
        <v>1.7999999999999999E-2</v>
      </c>
      <c r="S854" s="10">
        <v>2.8848109780716564</v>
      </c>
      <c r="T854" s="10">
        <v>0</v>
      </c>
      <c r="U854" s="10">
        <v>66.78246558146482</v>
      </c>
      <c r="V854" s="5">
        <v>0.41669433096441438</v>
      </c>
      <c r="W854" s="4" t="s">
        <v>491</v>
      </c>
      <c r="X854" s="4" t="s">
        <v>97</v>
      </c>
    </row>
    <row r="855" spans="1:24">
      <c r="A855" s="4" t="s">
        <v>1343</v>
      </c>
      <c r="B855" s="8">
        <v>45908</v>
      </c>
      <c r="C855" s="4" t="s">
        <v>333</v>
      </c>
      <c r="D855" s="4" t="s">
        <v>168</v>
      </c>
      <c r="E855" s="4" t="s">
        <v>43</v>
      </c>
      <c r="F855" s="4" t="s">
        <v>273</v>
      </c>
      <c r="G855" s="4" t="s">
        <v>235</v>
      </c>
      <c r="H855" s="9">
        <v>58</v>
      </c>
      <c r="I855" s="10">
        <v>7.68</v>
      </c>
      <c r="J855" s="10">
        <v>445.44</v>
      </c>
      <c r="K855" s="5">
        <v>7.0094247732193582E-2</v>
      </c>
      <c r="L855" s="10">
        <v>31.222781709828308</v>
      </c>
      <c r="M855" s="10">
        <v>414.21721829017167</v>
      </c>
      <c r="N855" s="10">
        <v>3.9</v>
      </c>
      <c r="O855" s="10">
        <v>226.2</v>
      </c>
      <c r="P855" s="10">
        <v>188.01721829017168</v>
      </c>
      <c r="Q855" s="5">
        <v>0.4539097120739678</v>
      </c>
      <c r="R855" s="5">
        <v>4.4999999999999998E-2</v>
      </c>
      <c r="S855" s="10">
        <v>18.639774823057724</v>
      </c>
      <c r="T855" s="10">
        <v>0</v>
      </c>
      <c r="U855" s="10">
        <v>169.37744346711395</v>
      </c>
      <c r="V855" s="5">
        <v>0.40890971207396776</v>
      </c>
      <c r="W855" s="4" t="s">
        <v>491</v>
      </c>
      <c r="X855" s="4" t="s">
        <v>97</v>
      </c>
    </row>
    <row r="856" spans="1:24">
      <c r="A856" s="4" t="s">
        <v>1344</v>
      </c>
      <c r="B856" s="8">
        <v>46213</v>
      </c>
      <c r="C856" s="4" t="s">
        <v>245</v>
      </c>
      <c r="D856" s="4" t="s">
        <v>120</v>
      </c>
      <c r="E856" s="4" t="s">
        <v>36</v>
      </c>
      <c r="F856" s="4" t="s">
        <v>239</v>
      </c>
      <c r="G856" s="4" t="s">
        <v>111</v>
      </c>
      <c r="H856" s="9">
        <v>28</v>
      </c>
      <c r="I856" s="10">
        <v>8.3699999999999992</v>
      </c>
      <c r="J856" s="10">
        <v>234.35999999999999</v>
      </c>
      <c r="K856" s="5">
        <v>0.20450325928922095</v>
      </c>
      <c r="L856" s="10">
        <v>47.927383847021815</v>
      </c>
      <c r="M856" s="10">
        <v>186.43261615297817</v>
      </c>
      <c r="N856" s="10">
        <v>4.2699999999999996</v>
      </c>
      <c r="O856" s="10">
        <v>119.55999999999999</v>
      </c>
      <c r="P856" s="10">
        <v>66.872616152978182</v>
      </c>
      <c r="Q856" s="5">
        <v>0.35869590596800688</v>
      </c>
      <c r="R856" s="5">
        <v>1.7999999999999999E-2</v>
      </c>
      <c r="S856" s="10">
        <v>3.3557870907536067</v>
      </c>
      <c r="T856" s="10">
        <v>4.05</v>
      </c>
      <c r="U856" s="10">
        <v>59.466829062224576</v>
      </c>
      <c r="V856" s="5">
        <v>0.31897223935016172</v>
      </c>
      <c r="W856" s="4" t="s">
        <v>493</v>
      </c>
      <c r="X856" s="4" t="s">
        <v>97</v>
      </c>
    </row>
    <row r="857" spans="1:24">
      <c r="A857" s="4" t="s">
        <v>1345</v>
      </c>
      <c r="B857" s="8">
        <v>45883</v>
      </c>
      <c r="C857" s="4" t="s">
        <v>333</v>
      </c>
      <c r="D857" s="4" t="s">
        <v>135</v>
      </c>
      <c r="E857" s="4" t="s">
        <v>43</v>
      </c>
      <c r="F857" s="4" t="s">
        <v>273</v>
      </c>
      <c r="G857" s="4" t="s">
        <v>235</v>
      </c>
      <c r="H857" s="9">
        <v>60</v>
      </c>
      <c r="I857" s="10">
        <v>9.81</v>
      </c>
      <c r="J857" s="10">
        <v>588.6</v>
      </c>
      <c r="K857" s="5">
        <v>8.5630014023665546E-2</v>
      </c>
      <c r="L857" s="10">
        <v>50.401826254329542</v>
      </c>
      <c r="M857" s="10">
        <v>538.19817374567049</v>
      </c>
      <c r="N857" s="10">
        <v>4.54</v>
      </c>
      <c r="O857" s="10">
        <v>272.39999999999998</v>
      </c>
      <c r="P857" s="10">
        <v>265.79817374567051</v>
      </c>
      <c r="Q857" s="5">
        <v>0.49386673294672939</v>
      </c>
      <c r="R857" s="5">
        <v>4.4999999999999998E-2</v>
      </c>
      <c r="S857" s="10">
        <v>24.21891781855517</v>
      </c>
      <c r="T857" s="10">
        <v>0</v>
      </c>
      <c r="U857" s="10">
        <v>241.57925592711536</v>
      </c>
      <c r="V857" s="5">
        <v>0.44886673294672941</v>
      </c>
      <c r="W857" s="4" t="s">
        <v>491</v>
      </c>
      <c r="X857" s="4" t="s">
        <v>97</v>
      </c>
    </row>
    <row r="858" spans="1:24">
      <c r="A858" s="4" t="s">
        <v>1346</v>
      </c>
      <c r="B858" s="8">
        <v>45933</v>
      </c>
      <c r="C858" s="4" t="s">
        <v>271</v>
      </c>
      <c r="D858" s="4" t="s">
        <v>156</v>
      </c>
      <c r="E858" s="4" t="s">
        <v>39</v>
      </c>
      <c r="F858" s="4" t="s">
        <v>273</v>
      </c>
      <c r="G858" s="4" t="s">
        <v>235</v>
      </c>
      <c r="H858" s="9">
        <v>75</v>
      </c>
      <c r="I858" s="10">
        <v>5</v>
      </c>
      <c r="J858" s="10">
        <v>375</v>
      </c>
      <c r="K858" s="5">
        <v>9.8344178522193543E-2</v>
      </c>
      <c r="L858" s="10">
        <v>36.879066945822579</v>
      </c>
      <c r="M858" s="10">
        <v>338.12093305417744</v>
      </c>
      <c r="N858" s="10">
        <v>2.71</v>
      </c>
      <c r="O858" s="10">
        <v>203.25</v>
      </c>
      <c r="P858" s="10">
        <v>134.87093305417744</v>
      </c>
      <c r="Q858" s="5">
        <v>0.39888371251053817</v>
      </c>
      <c r="R858" s="5">
        <v>2.1000000000000001E-2</v>
      </c>
      <c r="S858" s="10">
        <v>7.100539594137727</v>
      </c>
      <c r="T858" s="10">
        <v>0</v>
      </c>
      <c r="U858" s="10">
        <v>127.77039346003971</v>
      </c>
      <c r="V858" s="5">
        <v>0.37788371251053815</v>
      </c>
      <c r="W858" s="4" t="s">
        <v>491</v>
      </c>
      <c r="X858" s="4" t="s">
        <v>97</v>
      </c>
    </row>
    <row r="859" spans="1:24">
      <c r="A859" s="4" t="s">
        <v>1347</v>
      </c>
      <c r="B859" s="8">
        <v>46154</v>
      </c>
      <c r="C859" s="4" t="s">
        <v>301</v>
      </c>
      <c r="D859" s="4" t="s">
        <v>120</v>
      </c>
      <c r="E859" s="4" t="s">
        <v>41</v>
      </c>
      <c r="F859" s="4" t="s">
        <v>234</v>
      </c>
      <c r="G859" s="4" t="s">
        <v>235</v>
      </c>
      <c r="H859" s="9">
        <v>85</v>
      </c>
      <c r="I859" s="10">
        <v>8.42</v>
      </c>
      <c r="J859" s="10">
        <v>715.7</v>
      </c>
      <c r="K859" s="5">
        <v>0.21220188997423034</v>
      </c>
      <c r="L859" s="10">
        <v>151.87289265455667</v>
      </c>
      <c r="M859" s="10">
        <v>563.82710734544344</v>
      </c>
      <c r="N859" s="10">
        <v>4.28</v>
      </c>
      <c r="O859" s="10">
        <v>363.8</v>
      </c>
      <c r="P859" s="10">
        <v>200.02710734544343</v>
      </c>
      <c r="Q859" s="5">
        <v>0.35476674452065954</v>
      </c>
      <c r="R859" s="5">
        <v>2.5999999999999999E-2</v>
      </c>
      <c r="S859" s="10">
        <v>14.659504790981529</v>
      </c>
      <c r="T859" s="10">
        <v>8.34</v>
      </c>
      <c r="U859" s="10">
        <v>177.02760255446188</v>
      </c>
      <c r="V859" s="5">
        <v>0.31397497610202924</v>
      </c>
      <c r="W859" s="4" t="s">
        <v>493</v>
      </c>
      <c r="X859" s="4" t="s">
        <v>97</v>
      </c>
    </row>
    <row r="860" spans="1:24">
      <c r="A860" s="4" t="s">
        <v>1348</v>
      </c>
      <c r="B860" s="8">
        <v>46279</v>
      </c>
      <c r="C860" s="4" t="s">
        <v>381</v>
      </c>
      <c r="D860" s="4" t="s">
        <v>116</v>
      </c>
      <c r="E860" s="4" t="s">
        <v>45</v>
      </c>
      <c r="F860" s="4" t="s">
        <v>239</v>
      </c>
      <c r="G860" s="4" t="s">
        <v>257</v>
      </c>
      <c r="H860" s="9">
        <v>5</v>
      </c>
      <c r="I860" s="10">
        <v>5.35</v>
      </c>
      <c r="J860" s="10">
        <v>26.75</v>
      </c>
      <c r="K860" s="5">
        <v>0.19385857786796823</v>
      </c>
      <c r="L860" s="10">
        <v>5.1857169579681504</v>
      </c>
      <c r="M860" s="10">
        <v>21.56428304203185</v>
      </c>
      <c r="N860" s="10">
        <v>2.9</v>
      </c>
      <c r="O860" s="10">
        <v>14.5</v>
      </c>
      <c r="P860" s="10">
        <v>7.0642830420318496</v>
      </c>
      <c r="Q860" s="5">
        <v>0.32759183452853774</v>
      </c>
      <c r="R860" s="5">
        <v>1.4999999999999999E-2</v>
      </c>
      <c r="S860" s="10">
        <v>0.32346424563047771</v>
      </c>
      <c r="T860" s="10">
        <v>0</v>
      </c>
      <c r="U860" s="10">
        <v>6.7408187964013724</v>
      </c>
      <c r="V860" s="5">
        <v>0.31259183452853773</v>
      </c>
      <c r="W860" s="4" t="s">
        <v>491</v>
      </c>
      <c r="X860" s="4" t="s">
        <v>97</v>
      </c>
    </row>
    <row r="861" spans="1:24">
      <c r="A861" s="4" t="s">
        <v>1349</v>
      </c>
      <c r="B861" s="8">
        <v>45895</v>
      </c>
      <c r="C861" s="4" t="s">
        <v>387</v>
      </c>
      <c r="D861" s="4" t="s">
        <v>204</v>
      </c>
      <c r="E861" s="4" t="s">
        <v>45</v>
      </c>
      <c r="F861" s="4" t="s">
        <v>239</v>
      </c>
      <c r="G861" s="4" t="s">
        <v>257</v>
      </c>
      <c r="H861" s="9">
        <v>7</v>
      </c>
      <c r="I861" s="10">
        <v>14.65</v>
      </c>
      <c r="J861" s="10">
        <v>102.55</v>
      </c>
      <c r="K861" s="5">
        <v>0.17199478456336012</v>
      </c>
      <c r="L861" s="10">
        <v>17.63806515697258</v>
      </c>
      <c r="M861" s="10">
        <v>84.91193484302741</v>
      </c>
      <c r="N861" s="10">
        <v>9.25</v>
      </c>
      <c r="O861" s="10">
        <v>64.75</v>
      </c>
      <c r="P861" s="10">
        <v>20.16193484302741</v>
      </c>
      <c r="Q861" s="5">
        <v>0.23744524112305065</v>
      </c>
      <c r="R861" s="5">
        <v>1.4999999999999999E-2</v>
      </c>
      <c r="S861" s="10">
        <v>1.2736790226454111</v>
      </c>
      <c r="T861" s="10">
        <v>0</v>
      </c>
      <c r="U861" s="10">
        <v>18.888255820382</v>
      </c>
      <c r="V861" s="5">
        <v>0.22244524112305067</v>
      </c>
      <c r="W861" s="4" t="s">
        <v>491</v>
      </c>
      <c r="X861" s="4" t="s">
        <v>97</v>
      </c>
    </row>
    <row r="862" spans="1:24">
      <c r="A862" s="4" t="s">
        <v>1350</v>
      </c>
      <c r="B862" s="8">
        <v>46009</v>
      </c>
      <c r="C862" s="4" t="s">
        <v>401</v>
      </c>
      <c r="D862" s="4" t="s">
        <v>222</v>
      </c>
      <c r="E862" s="4" t="s">
        <v>47</v>
      </c>
      <c r="F862" s="4" t="s">
        <v>276</v>
      </c>
      <c r="G862" s="4" t="s">
        <v>111</v>
      </c>
      <c r="H862" s="9">
        <v>4</v>
      </c>
      <c r="I862" s="10">
        <v>13.04</v>
      </c>
      <c r="J862" s="10">
        <v>52.16</v>
      </c>
      <c r="K862" s="5">
        <v>9.1439223848617565E-2</v>
      </c>
      <c r="L862" s="10">
        <v>4.7694699159438922</v>
      </c>
      <c r="M862" s="10">
        <v>47.390530084056103</v>
      </c>
      <c r="N862" s="10">
        <v>7.87</v>
      </c>
      <c r="O862" s="10">
        <v>31.48</v>
      </c>
      <c r="P862" s="10">
        <v>15.910530084056102</v>
      </c>
      <c r="Q862" s="5">
        <v>0.33573226667513018</v>
      </c>
      <c r="R862" s="5">
        <v>2.3E-2</v>
      </c>
      <c r="S862" s="10">
        <v>1.0899821919332904</v>
      </c>
      <c r="T862" s="10">
        <v>0</v>
      </c>
      <c r="U862" s="10">
        <v>14.820547892122812</v>
      </c>
      <c r="V862" s="5">
        <v>0.31273226667513015</v>
      </c>
      <c r="W862" s="4" t="s">
        <v>491</v>
      </c>
      <c r="X862" s="4" t="s">
        <v>97</v>
      </c>
    </row>
    <row r="863" spans="1:24">
      <c r="A863" s="4" t="s">
        <v>1351</v>
      </c>
      <c r="B863" s="8">
        <v>45988</v>
      </c>
      <c r="C863" s="4" t="s">
        <v>232</v>
      </c>
      <c r="D863" s="4" t="s">
        <v>158</v>
      </c>
      <c r="E863" s="4" t="s">
        <v>36</v>
      </c>
      <c r="F863" s="4" t="s">
        <v>234</v>
      </c>
      <c r="G863" s="4" t="s">
        <v>235</v>
      </c>
      <c r="H863" s="9">
        <v>66</v>
      </c>
      <c r="I863" s="10">
        <v>7.57</v>
      </c>
      <c r="J863" s="10">
        <v>499.62</v>
      </c>
      <c r="K863" s="5">
        <v>0.18107510523011186</v>
      </c>
      <c r="L863" s="10">
        <v>90.468744075068486</v>
      </c>
      <c r="M863" s="10">
        <v>409.15125592493155</v>
      </c>
      <c r="N863" s="10">
        <v>4.09</v>
      </c>
      <c r="O863" s="10">
        <v>269.94</v>
      </c>
      <c r="P863" s="10">
        <v>139.21125592493155</v>
      </c>
      <c r="Q863" s="5">
        <v>0.34024399023346302</v>
      </c>
      <c r="R863" s="5">
        <v>1.7999999999999999E-2</v>
      </c>
      <c r="S863" s="10">
        <v>7.3647226066487672</v>
      </c>
      <c r="T863" s="10">
        <v>0</v>
      </c>
      <c r="U863" s="10">
        <v>131.84653331828278</v>
      </c>
      <c r="V863" s="5">
        <v>0.32224399023346306</v>
      </c>
      <c r="W863" s="4" t="s">
        <v>491</v>
      </c>
      <c r="X863" s="4" t="s">
        <v>97</v>
      </c>
    </row>
    <row r="864" spans="1:24">
      <c r="A864" s="4" t="s">
        <v>1352</v>
      </c>
      <c r="B864" s="8">
        <v>46064</v>
      </c>
      <c r="C864" s="4" t="s">
        <v>333</v>
      </c>
      <c r="D864" s="4" t="s">
        <v>130</v>
      </c>
      <c r="E864" s="4" t="s">
        <v>43</v>
      </c>
      <c r="F864" s="4" t="s">
        <v>273</v>
      </c>
      <c r="G864" s="4" t="s">
        <v>235</v>
      </c>
      <c r="H864" s="9">
        <v>6</v>
      </c>
      <c r="I864" s="10">
        <v>6.71</v>
      </c>
      <c r="J864" s="10">
        <v>40.26</v>
      </c>
      <c r="K864" s="5">
        <v>7.6794216396836534E-2</v>
      </c>
      <c r="L864" s="10">
        <v>3.0917351521366387</v>
      </c>
      <c r="M864" s="10">
        <v>37.168264847863362</v>
      </c>
      <c r="N864" s="10">
        <v>3.09</v>
      </c>
      <c r="O864" s="10">
        <v>18.54</v>
      </c>
      <c r="P864" s="10">
        <v>18.628264847863363</v>
      </c>
      <c r="Q864" s="5">
        <v>0.50118736842067624</v>
      </c>
      <c r="R864" s="5">
        <v>4.4999999999999998E-2</v>
      </c>
      <c r="S864" s="10">
        <v>1.6725719181538512</v>
      </c>
      <c r="T864" s="10">
        <v>0</v>
      </c>
      <c r="U864" s="10">
        <v>16.955692929709514</v>
      </c>
      <c r="V864" s="5">
        <v>0.45618736842067625</v>
      </c>
      <c r="W864" s="4" t="s">
        <v>491</v>
      </c>
      <c r="X864" s="4" t="s">
        <v>97</v>
      </c>
    </row>
    <row r="865" spans="1:24">
      <c r="A865" s="4" t="s">
        <v>1353</v>
      </c>
      <c r="B865" s="8">
        <v>46259</v>
      </c>
      <c r="C865" s="4" t="s">
        <v>419</v>
      </c>
      <c r="D865" s="4" t="s">
        <v>212</v>
      </c>
      <c r="E865" s="4" t="s">
        <v>47</v>
      </c>
      <c r="F865" s="4" t="s">
        <v>276</v>
      </c>
      <c r="G865" s="4" t="s">
        <v>257</v>
      </c>
      <c r="H865" s="9">
        <v>5</v>
      </c>
      <c r="I865" s="10">
        <v>6.95</v>
      </c>
      <c r="J865" s="10">
        <v>34.75</v>
      </c>
      <c r="K865" s="5">
        <v>9.9097769666673108E-2</v>
      </c>
      <c r="L865" s="10">
        <v>3.4436474959168906</v>
      </c>
      <c r="M865" s="10">
        <v>31.306352504083108</v>
      </c>
      <c r="N865" s="10">
        <v>3.63</v>
      </c>
      <c r="O865" s="10">
        <v>18.149999999999999</v>
      </c>
      <c r="P865" s="10">
        <v>13.15635250408311</v>
      </c>
      <c r="Q865" s="5">
        <v>0.42024545984292488</v>
      </c>
      <c r="R865" s="5">
        <v>2.3E-2</v>
      </c>
      <c r="S865" s="10">
        <v>0.72004610759391152</v>
      </c>
      <c r="T865" s="10">
        <v>0</v>
      </c>
      <c r="U865" s="10">
        <v>12.436306396489197</v>
      </c>
      <c r="V865" s="5">
        <v>0.39724545984292486</v>
      </c>
      <c r="W865" s="4" t="s">
        <v>491</v>
      </c>
      <c r="X865" s="4" t="s">
        <v>97</v>
      </c>
    </row>
    <row r="866" spans="1:24">
      <c r="A866" s="4" t="s">
        <v>1354</v>
      </c>
      <c r="B866" s="8">
        <v>46291</v>
      </c>
      <c r="C866" s="4" t="s">
        <v>315</v>
      </c>
      <c r="D866" s="4" t="s">
        <v>183</v>
      </c>
      <c r="E866" s="4" t="s">
        <v>41</v>
      </c>
      <c r="F866" s="4" t="s">
        <v>239</v>
      </c>
      <c r="G866" s="4" t="s">
        <v>111</v>
      </c>
      <c r="H866" s="9">
        <v>25</v>
      </c>
      <c r="I866" s="10">
        <v>9.11</v>
      </c>
      <c r="J866" s="10">
        <v>227.75</v>
      </c>
      <c r="K866" s="5">
        <v>0.20917164886929226</v>
      </c>
      <c r="L866" s="10">
        <v>47.638843029981317</v>
      </c>
      <c r="M866" s="10">
        <v>180.11115697001867</v>
      </c>
      <c r="N866" s="10">
        <v>4.49</v>
      </c>
      <c r="O866" s="10">
        <v>112.25</v>
      </c>
      <c r="P866" s="10">
        <v>67.861156970018669</v>
      </c>
      <c r="Q866" s="5">
        <v>0.37677375522780548</v>
      </c>
      <c r="R866" s="5">
        <v>2.5999999999999999E-2</v>
      </c>
      <c r="S866" s="10">
        <v>4.682890081220485</v>
      </c>
      <c r="T866" s="10">
        <v>3.33</v>
      </c>
      <c r="U866" s="10">
        <v>59.848266888798186</v>
      </c>
      <c r="V866" s="5">
        <v>0.33228517264347224</v>
      </c>
      <c r="W866" s="4" t="s">
        <v>493</v>
      </c>
      <c r="X866" s="4" t="s">
        <v>97</v>
      </c>
    </row>
    <row r="867" spans="1:24">
      <c r="A867" s="4" t="s">
        <v>1355</v>
      </c>
      <c r="B867" s="8">
        <v>46225</v>
      </c>
      <c r="C867" s="4" t="s">
        <v>395</v>
      </c>
      <c r="D867" s="4" t="s">
        <v>179</v>
      </c>
      <c r="E867" s="4" t="s">
        <v>47</v>
      </c>
      <c r="F867" s="4" t="s">
        <v>276</v>
      </c>
      <c r="G867" s="4" t="s">
        <v>235</v>
      </c>
      <c r="H867" s="9">
        <v>43</v>
      </c>
      <c r="I867" s="10">
        <v>18.29</v>
      </c>
      <c r="J867" s="10">
        <v>786.46999999999991</v>
      </c>
      <c r="K867" s="5">
        <v>0.13302311292487828</v>
      </c>
      <c r="L867" s="10">
        <v>104.61868762202901</v>
      </c>
      <c r="M867" s="10">
        <v>681.85131237797088</v>
      </c>
      <c r="N867" s="10">
        <v>8.82</v>
      </c>
      <c r="O867" s="10">
        <v>379.26</v>
      </c>
      <c r="P867" s="10">
        <v>302.59131237797089</v>
      </c>
      <c r="Q867" s="5">
        <v>0.44377902760453342</v>
      </c>
      <c r="R867" s="5">
        <v>2.3E-2</v>
      </c>
      <c r="S867" s="10">
        <v>15.682580184693331</v>
      </c>
      <c r="T867" s="10">
        <v>0</v>
      </c>
      <c r="U867" s="10">
        <v>286.90873219327756</v>
      </c>
      <c r="V867" s="5">
        <v>0.42077902760453345</v>
      </c>
      <c r="W867" s="4" t="s">
        <v>491</v>
      </c>
      <c r="X867" s="4" t="s">
        <v>97</v>
      </c>
    </row>
    <row r="868" spans="1:24">
      <c r="A868" s="4" t="s">
        <v>1356</v>
      </c>
      <c r="B868" s="8">
        <v>46144</v>
      </c>
      <c r="C868" s="4" t="s">
        <v>258</v>
      </c>
      <c r="D868" s="4" t="s">
        <v>218</v>
      </c>
      <c r="E868" s="4" t="s">
        <v>36</v>
      </c>
      <c r="F868" s="4" t="s">
        <v>239</v>
      </c>
      <c r="G868" s="4" t="s">
        <v>257</v>
      </c>
      <c r="H868" s="9">
        <v>17</v>
      </c>
      <c r="I868" s="10">
        <v>7.66</v>
      </c>
      <c r="J868" s="10">
        <v>130.22</v>
      </c>
      <c r="K868" s="5">
        <v>0.15367936666435311</v>
      </c>
      <c r="L868" s="10">
        <v>20.012127127032063</v>
      </c>
      <c r="M868" s="10">
        <v>110.20787287296794</v>
      </c>
      <c r="N868" s="10">
        <v>4.1900000000000004</v>
      </c>
      <c r="O868" s="10">
        <v>71.23</v>
      </c>
      <c r="P868" s="10">
        <v>38.977872872967936</v>
      </c>
      <c r="Q868" s="5">
        <v>0.35367593854112511</v>
      </c>
      <c r="R868" s="5">
        <v>1.7999999999999999E-2</v>
      </c>
      <c r="S868" s="10">
        <v>1.9837417117134228</v>
      </c>
      <c r="T868" s="10">
        <v>0</v>
      </c>
      <c r="U868" s="10">
        <v>36.994131161254515</v>
      </c>
      <c r="V868" s="5">
        <v>0.3356759385411251</v>
      </c>
      <c r="W868" s="4" t="s">
        <v>491</v>
      </c>
      <c r="X868" s="4" t="s">
        <v>97</v>
      </c>
    </row>
    <row r="869" spans="1:24">
      <c r="A869" s="4" t="s">
        <v>1357</v>
      </c>
      <c r="B869" s="8">
        <v>45828</v>
      </c>
      <c r="C869" s="4" t="s">
        <v>395</v>
      </c>
      <c r="D869" s="4" t="s">
        <v>127</v>
      </c>
      <c r="E869" s="4" t="s">
        <v>47</v>
      </c>
      <c r="F869" s="4" t="s">
        <v>276</v>
      </c>
      <c r="G869" s="4" t="s">
        <v>235</v>
      </c>
      <c r="H869" s="9">
        <v>20</v>
      </c>
      <c r="I869" s="10">
        <v>7.54</v>
      </c>
      <c r="J869" s="10">
        <v>150.80000000000001</v>
      </c>
      <c r="K869" s="5">
        <v>0.16630244675509789</v>
      </c>
      <c r="L869" s="10">
        <v>25.078408970668765</v>
      </c>
      <c r="M869" s="10">
        <v>125.72159102933125</v>
      </c>
      <c r="N869" s="10">
        <v>3.63</v>
      </c>
      <c r="O869" s="10">
        <v>72.599999999999994</v>
      </c>
      <c r="P869" s="10">
        <v>53.121591029331256</v>
      </c>
      <c r="Q869" s="5">
        <v>0.42253355684098698</v>
      </c>
      <c r="R869" s="5">
        <v>2.3E-2</v>
      </c>
      <c r="S869" s="10">
        <v>2.8915965936746186</v>
      </c>
      <c r="T869" s="10">
        <v>3.74</v>
      </c>
      <c r="U869" s="10">
        <v>46.489994435656634</v>
      </c>
      <c r="V869" s="5">
        <v>0.36978528552673479</v>
      </c>
      <c r="W869" s="4" t="s">
        <v>493</v>
      </c>
      <c r="X869" s="4" t="s">
        <v>97</v>
      </c>
    </row>
    <row r="870" spans="1:24">
      <c r="A870" s="4" t="s">
        <v>1358</v>
      </c>
      <c r="B870" s="8">
        <v>46269</v>
      </c>
      <c r="C870" s="4" t="s">
        <v>419</v>
      </c>
      <c r="D870" s="4" t="s">
        <v>154</v>
      </c>
      <c r="E870" s="4" t="s">
        <v>47</v>
      </c>
      <c r="F870" s="4" t="s">
        <v>276</v>
      </c>
      <c r="G870" s="4" t="s">
        <v>257</v>
      </c>
      <c r="H870" s="9">
        <v>23</v>
      </c>
      <c r="I870" s="10">
        <v>16.22</v>
      </c>
      <c r="J870" s="10">
        <v>373.05999999999995</v>
      </c>
      <c r="K870" s="5">
        <v>9.7456267432471447E-2</v>
      </c>
      <c r="L870" s="10">
        <v>36.357035128357793</v>
      </c>
      <c r="M870" s="10">
        <v>336.70296487164217</v>
      </c>
      <c r="N870" s="10">
        <v>8.8800000000000008</v>
      </c>
      <c r="O870" s="10">
        <v>204.24</v>
      </c>
      <c r="P870" s="10">
        <v>132.46296487164216</v>
      </c>
      <c r="Q870" s="5">
        <v>0.39341193482552095</v>
      </c>
      <c r="R870" s="5">
        <v>2.3E-2</v>
      </c>
      <c r="S870" s="10">
        <v>7.7441681920477698</v>
      </c>
      <c r="T870" s="10">
        <v>0</v>
      </c>
      <c r="U870" s="10">
        <v>124.71879667959439</v>
      </c>
      <c r="V870" s="5">
        <v>0.37041193482552098</v>
      </c>
      <c r="W870" s="4" t="s">
        <v>491</v>
      </c>
      <c r="X870" s="4" t="s">
        <v>97</v>
      </c>
    </row>
    <row r="871" spans="1:24">
      <c r="A871" s="4" t="s">
        <v>1359</v>
      </c>
      <c r="B871" s="8">
        <v>46070</v>
      </c>
      <c r="C871" s="4" t="s">
        <v>393</v>
      </c>
      <c r="D871" s="4" t="s">
        <v>187</v>
      </c>
      <c r="E871" s="4" t="s">
        <v>47</v>
      </c>
      <c r="F871" s="4" t="s">
        <v>273</v>
      </c>
      <c r="G871" s="4" t="s">
        <v>235</v>
      </c>
      <c r="H871" s="9">
        <v>74</v>
      </c>
      <c r="I871" s="10">
        <v>8.4499999999999993</v>
      </c>
      <c r="J871" s="10">
        <v>625.29999999999995</v>
      </c>
      <c r="K871" s="5">
        <v>0.16174844328770527</v>
      </c>
      <c r="L871" s="10">
        <v>101.14130158780209</v>
      </c>
      <c r="M871" s="10">
        <v>524.15869841219785</v>
      </c>
      <c r="N871" s="10">
        <v>3.64</v>
      </c>
      <c r="O871" s="10">
        <v>269.36</v>
      </c>
      <c r="P871" s="10">
        <v>254.79869841219784</v>
      </c>
      <c r="Q871" s="5">
        <v>0.48610983502523963</v>
      </c>
      <c r="R871" s="5">
        <v>2.3E-2</v>
      </c>
      <c r="S871" s="10">
        <v>12.055650063480551</v>
      </c>
      <c r="T871" s="10">
        <v>13.51</v>
      </c>
      <c r="U871" s="10">
        <v>229.23304834871729</v>
      </c>
      <c r="V871" s="5">
        <v>0.43733519837239954</v>
      </c>
      <c r="W871" s="4" t="s">
        <v>493</v>
      </c>
      <c r="X871" s="4" t="s">
        <v>97</v>
      </c>
    </row>
    <row r="872" spans="1:24">
      <c r="A872" s="4" t="s">
        <v>1360</v>
      </c>
      <c r="B872" s="8">
        <v>45709</v>
      </c>
      <c r="C872" s="4" t="s">
        <v>237</v>
      </c>
      <c r="D872" s="4" t="s">
        <v>204</v>
      </c>
      <c r="E872" s="4" t="s">
        <v>36</v>
      </c>
      <c r="F872" s="4" t="s">
        <v>239</v>
      </c>
      <c r="G872" s="4" t="s">
        <v>235</v>
      </c>
      <c r="H872" s="9">
        <v>24</v>
      </c>
      <c r="I872" s="10">
        <v>14.6</v>
      </c>
      <c r="J872" s="10">
        <v>350.4</v>
      </c>
      <c r="K872" s="5">
        <v>0.13323280617848593</v>
      </c>
      <c r="L872" s="10">
        <v>46.684775284941466</v>
      </c>
      <c r="M872" s="10">
        <v>303.71522471505853</v>
      </c>
      <c r="N872" s="10">
        <v>9.02</v>
      </c>
      <c r="O872" s="10">
        <v>216.48</v>
      </c>
      <c r="P872" s="10">
        <v>87.235224715058536</v>
      </c>
      <c r="Q872" s="5">
        <v>0.287227039068922</v>
      </c>
      <c r="R872" s="5">
        <v>1.7999999999999999E-2</v>
      </c>
      <c r="S872" s="10">
        <v>5.4668740448710533</v>
      </c>
      <c r="T872" s="10">
        <v>0</v>
      </c>
      <c r="U872" s="10">
        <v>81.768350670187488</v>
      </c>
      <c r="V872" s="5">
        <v>0.26922703906892198</v>
      </c>
      <c r="W872" s="4" t="s">
        <v>491</v>
      </c>
      <c r="X872" s="4" t="s">
        <v>97</v>
      </c>
    </row>
    <row r="873" spans="1:24">
      <c r="A873" s="4" t="s">
        <v>1361</v>
      </c>
      <c r="B873" s="8">
        <v>45897</v>
      </c>
      <c r="C873" s="4" t="s">
        <v>365</v>
      </c>
      <c r="D873" s="4" t="s">
        <v>181</v>
      </c>
      <c r="E873" s="4" t="s">
        <v>45</v>
      </c>
      <c r="F873" s="4" t="s">
        <v>242</v>
      </c>
      <c r="G873" s="4" t="s">
        <v>235</v>
      </c>
      <c r="H873" s="9">
        <v>89</v>
      </c>
      <c r="I873" s="10">
        <v>5.68</v>
      </c>
      <c r="J873" s="10">
        <v>505.52</v>
      </c>
      <c r="K873" s="5">
        <v>0.21525537431190142</v>
      </c>
      <c r="L873" s="10">
        <v>108.8158968221524</v>
      </c>
      <c r="M873" s="10">
        <v>396.70410317784757</v>
      </c>
      <c r="N873" s="10">
        <v>2.73</v>
      </c>
      <c r="O873" s="10">
        <v>242.97</v>
      </c>
      <c r="P873" s="10">
        <v>153.73410317784757</v>
      </c>
      <c r="Q873" s="5">
        <v>0.38752839193328581</v>
      </c>
      <c r="R873" s="5">
        <v>1.4999999999999999E-2</v>
      </c>
      <c r="S873" s="10">
        <v>5.9505615476677134</v>
      </c>
      <c r="T873" s="10">
        <v>0</v>
      </c>
      <c r="U873" s="10">
        <v>147.78354163017985</v>
      </c>
      <c r="V873" s="5">
        <v>0.3725283919332858</v>
      </c>
      <c r="W873" s="4" t="s">
        <v>491</v>
      </c>
      <c r="X873" s="4" t="s">
        <v>97</v>
      </c>
    </row>
    <row r="874" spans="1:24">
      <c r="A874" s="4" t="s">
        <v>1362</v>
      </c>
      <c r="B874" s="8">
        <v>46208</v>
      </c>
      <c r="C874" s="4" t="s">
        <v>399</v>
      </c>
      <c r="D874" s="4" t="s">
        <v>154</v>
      </c>
      <c r="E874" s="4" t="s">
        <v>47</v>
      </c>
      <c r="F874" s="4" t="s">
        <v>273</v>
      </c>
      <c r="G874" s="4" t="s">
        <v>111</v>
      </c>
      <c r="H874" s="9">
        <v>43</v>
      </c>
      <c r="I874" s="10">
        <v>15.85</v>
      </c>
      <c r="J874" s="10">
        <v>681.55</v>
      </c>
      <c r="K874" s="5">
        <v>0.11653256982455849</v>
      </c>
      <c r="L874" s="10">
        <v>79.422772963927841</v>
      </c>
      <c r="M874" s="10">
        <v>602.1272270360721</v>
      </c>
      <c r="N874" s="10">
        <v>8.9</v>
      </c>
      <c r="O874" s="10">
        <v>382.7</v>
      </c>
      <c r="P874" s="10">
        <v>219.42722703607211</v>
      </c>
      <c r="Q874" s="5">
        <v>0.36442003813078977</v>
      </c>
      <c r="R874" s="5">
        <v>2.3E-2</v>
      </c>
      <c r="S874" s="10">
        <v>13.848926221829657</v>
      </c>
      <c r="T874" s="10">
        <v>0</v>
      </c>
      <c r="U874" s="10">
        <v>205.57830081424245</v>
      </c>
      <c r="V874" s="5">
        <v>0.3414200381307898</v>
      </c>
      <c r="W874" s="4" t="s">
        <v>491</v>
      </c>
      <c r="X874" s="4" t="s">
        <v>97</v>
      </c>
    </row>
    <row r="875" spans="1:24">
      <c r="A875" s="4" t="s">
        <v>1363</v>
      </c>
      <c r="B875" s="8">
        <v>45679</v>
      </c>
      <c r="C875" s="4" t="s">
        <v>345</v>
      </c>
      <c r="D875" s="4" t="s">
        <v>158</v>
      </c>
      <c r="E875" s="4" t="s">
        <v>43</v>
      </c>
      <c r="F875" s="4" t="s">
        <v>273</v>
      </c>
      <c r="G875" s="4" t="s">
        <v>111</v>
      </c>
      <c r="H875" s="9">
        <v>30</v>
      </c>
      <c r="I875" s="10">
        <v>7.56</v>
      </c>
      <c r="J875" s="10">
        <v>226.79999999999998</v>
      </c>
      <c r="K875" s="5">
        <v>6.2768502949870547E-2</v>
      </c>
      <c r="L875" s="10">
        <v>14.235896469030639</v>
      </c>
      <c r="M875" s="10">
        <v>212.56410353096933</v>
      </c>
      <c r="N875" s="10">
        <v>4.0599999999999996</v>
      </c>
      <c r="O875" s="10">
        <v>121.79999999999998</v>
      </c>
      <c r="P875" s="10">
        <v>90.764103530969351</v>
      </c>
      <c r="Q875" s="5">
        <v>0.4269963837885053</v>
      </c>
      <c r="R875" s="5">
        <v>4.4999999999999998E-2</v>
      </c>
      <c r="S875" s="10">
        <v>9.5653846588936204</v>
      </c>
      <c r="T875" s="10">
        <v>0</v>
      </c>
      <c r="U875" s="10">
        <v>81.19871887207573</v>
      </c>
      <c r="V875" s="5">
        <v>0.38199638378850526</v>
      </c>
      <c r="W875" s="4" t="s">
        <v>491</v>
      </c>
      <c r="X875" s="4" t="s">
        <v>97</v>
      </c>
    </row>
    <row r="876" spans="1:24">
      <c r="A876" s="4" t="s">
        <v>1364</v>
      </c>
      <c r="B876" s="8">
        <v>46074</v>
      </c>
      <c r="C876" s="4" t="s">
        <v>287</v>
      </c>
      <c r="D876" s="4" t="s">
        <v>212</v>
      </c>
      <c r="E876" s="4" t="s">
        <v>39</v>
      </c>
      <c r="F876" s="4" t="s">
        <v>276</v>
      </c>
      <c r="G876" s="4" t="s">
        <v>111</v>
      </c>
      <c r="H876" s="9">
        <v>47</v>
      </c>
      <c r="I876" s="10">
        <v>7.02</v>
      </c>
      <c r="J876" s="10">
        <v>329.94</v>
      </c>
      <c r="K876" s="5">
        <v>8.9565009045498578E-2</v>
      </c>
      <c r="L876" s="10">
        <v>29.551079084471802</v>
      </c>
      <c r="M876" s="10">
        <v>300.38892091552822</v>
      </c>
      <c r="N876" s="10">
        <v>3.59</v>
      </c>
      <c r="O876" s="10">
        <v>168.73</v>
      </c>
      <c r="P876" s="10">
        <v>131.65892091552823</v>
      </c>
      <c r="Q876" s="5">
        <v>0.43829486292056613</v>
      </c>
      <c r="R876" s="5">
        <v>2.1000000000000001E-2</v>
      </c>
      <c r="S876" s="10">
        <v>6.3081673392260926</v>
      </c>
      <c r="T876" s="10">
        <v>0</v>
      </c>
      <c r="U876" s="10">
        <v>125.35075357630214</v>
      </c>
      <c r="V876" s="5">
        <v>0.41729486292056617</v>
      </c>
      <c r="W876" s="4" t="s">
        <v>491</v>
      </c>
      <c r="X876" s="4" t="s">
        <v>97</v>
      </c>
    </row>
    <row r="877" spans="1:24">
      <c r="A877" s="4" t="s">
        <v>1365</v>
      </c>
      <c r="B877" s="8">
        <v>46285</v>
      </c>
      <c r="C877" s="4" t="s">
        <v>369</v>
      </c>
      <c r="D877" s="4" t="s">
        <v>183</v>
      </c>
      <c r="E877" s="4" t="s">
        <v>45</v>
      </c>
      <c r="F877" s="4" t="s">
        <v>239</v>
      </c>
      <c r="G877" s="4" t="s">
        <v>111</v>
      </c>
      <c r="H877" s="9">
        <v>24</v>
      </c>
      <c r="I877" s="10">
        <v>8.9700000000000006</v>
      </c>
      <c r="J877" s="10">
        <v>215.28000000000003</v>
      </c>
      <c r="K877" s="5">
        <v>0.18761204715141144</v>
      </c>
      <c r="L877" s="10">
        <v>40.389121510755864</v>
      </c>
      <c r="M877" s="10">
        <v>174.89087848924416</v>
      </c>
      <c r="N877" s="10">
        <v>4.4400000000000004</v>
      </c>
      <c r="O877" s="10">
        <v>106.56</v>
      </c>
      <c r="P877" s="10">
        <v>68.330878489244157</v>
      </c>
      <c r="Q877" s="5">
        <v>0.39070578797193545</v>
      </c>
      <c r="R877" s="5">
        <v>1.4999999999999999E-2</v>
      </c>
      <c r="S877" s="10">
        <v>2.6233631773386623</v>
      </c>
      <c r="T877" s="10">
        <v>0</v>
      </c>
      <c r="U877" s="10">
        <v>65.707515311905496</v>
      </c>
      <c r="V877" s="5">
        <v>0.37570578797193549</v>
      </c>
      <c r="W877" s="4" t="s">
        <v>491</v>
      </c>
      <c r="X877" s="4" t="s">
        <v>97</v>
      </c>
    </row>
    <row r="878" spans="1:24">
      <c r="A878" s="4" t="s">
        <v>1366</v>
      </c>
      <c r="B878" s="8">
        <v>45766</v>
      </c>
      <c r="C878" s="4" t="s">
        <v>365</v>
      </c>
      <c r="D878" s="4" t="s">
        <v>151</v>
      </c>
      <c r="E878" s="4" t="s">
        <v>45</v>
      </c>
      <c r="F878" s="4" t="s">
        <v>242</v>
      </c>
      <c r="G878" s="4" t="s">
        <v>235</v>
      </c>
      <c r="H878" s="9">
        <v>63</v>
      </c>
      <c r="I878" s="10">
        <v>10.029999999999999</v>
      </c>
      <c r="J878" s="10">
        <v>631.89</v>
      </c>
      <c r="K878" s="5">
        <v>0.21346253421851219</v>
      </c>
      <c r="L878" s="10">
        <v>134.88484074733566</v>
      </c>
      <c r="M878" s="10">
        <v>497.00515925266433</v>
      </c>
      <c r="N878" s="10">
        <v>5.94</v>
      </c>
      <c r="O878" s="10">
        <v>374.22</v>
      </c>
      <c r="P878" s="10">
        <v>122.7851592526643</v>
      </c>
      <c r="Q878" s="5">
        <v>0.24705006973628529</v>
      </c>
      <c r="R878" s="5">
        <v>1.4999999999999999E-2</v>
      </c>
      <c r="S878" s="10">
        <v>7.4550773887899648</v>
      </c>
      <c r="T878" s="10">
        <v>6.82</v>
      </c>
      <c r="U878" s="10">
        <v>108.51008186387435</v>
      </c>
      <c r="V878" s="5">
        <v>0.21832787817945101</v>
      </c>
      <c r="W878" s="4" t="s">
        <v>493</v>
      </c>
      <c r="X878" s="4" t="s">
        <v>97</v>
      </c>
    </row>
    <row r="879" spans="1:24">
      <c r="A879" s="4" t="s">
        <v>1367</v>
      </c>
      <c r="B879" s="8">
        <v>45774</v>
      </c>
      <c r="C879" s="4" t="s">
        <v>271</v>
      </c>
      <c r="D879" s="4" t="s">
        <v>164</v>
      </c>
      <c r="E879" s="4" t="s">
        <v>39</v>
      </c>
      <c r="F879" s="4" t="s">
        <v>273</v>
      </c>
      <c r="G879" s="4" t="s">
        <v>235</v>
      </c>
      <c r="H879" s="9">
        <v>34</v>
      </c>
      <c r="I879" s="10">
        <v>6.11</v>
      </c>
      <c r="J879" s="10">
        <v>207.74</v>
      </c>
      <c r="K879" s="5">
        <v>0.12159548961702557</v>
      </c>
      <c r="L879" s="10">
        <v>25.260247013040892</v>
      </c>
      <c r="M879" s="10">
        <v>182.47975298695911</v>
      </c>
      <c r="N879" s="10">
        <v>2.87</v>
      </c>
      <c r="O879" s="10">
        <v>97.58</v>
      </c>
      <c r="P879" s="10">
        <v>84.899752986959115</v>
      </c>
      <c r="Q879" s="5">
        <v>0.46525574260847702</v>
      </c>
      <c r="R879" s="5">
        <v>2.1000000000000001E-2</v>
      </c>
      <c r="S879" s="10">
        <v>3.8320748127261415</v>
      </c>
      <c r="T879" s="10">
        <v>0</v>
      </c>
      <c r="U879" s="10">
        <v>81.067678174232967</v>
      </c>
      <c r="V879" s="5">
        <v>0.444255742608477</v>
      </c>
      <c r="W879" s="4" t="s">
        <v>491</v>
      </c>
      <c r="X879" s="4" t="s">
        <v>97</v>
      </c>
    </row>
    <row r="880" spans="1:24">
      <c r="A880" s="4" t="s">
        <v>1368</v>
      </c>
      <c r="B880" s="8">
        <v>46118</v>
      </c>
      <c r="C880" s="4" t="s">
        <v>251</v>
      </c>
      <c r="D880" s="4" t="s">
        <v>170</v>
      </c>
      <c r="E880" s="4" t="s">
        <v>36</v>
      </c>
      <c r="F880" s="4" t="s">
        <v>239</v>
      </c>
      <c r="G880" s="4" t="s">
        <v>111</v>
      </c>
      <c r="H880" s="9">
        <v>20</v>
      </c>
      <c r="I880" s="10">
        <v>7.98</v>
      </c>
      <c r="J880" s="10">
        <v>159.60000000000002</v>
      </c>
      <c r="K880" s="5">
        <v>0.20081938412429104</v>
      </c>
      <c r="L880" s="10">
        <v>32.050773706236853</v>
      </c>
      <c r="M880" s="10">
        <v>127.54922629376317</v>
      </c>
      <c r="N880" s="10">
        <v>4.26</v>
      </c>
      <c r="O880" s="10">
        <v>85.199999999999989</v>
      </c>
      <c r="P880" s="10">
        <v>42.349226293763181</v>
      </c>
      <c r="Q880" s="5">
        <v>0.33202260432554226</v>
      </c>
      <c r="R880" s="5">
        <v>1.7999999999999999E-2</v>
      </c>
      <c r="S880" s="10">
        <v>2.2958860732877371</v>
      </c>
      <c r="T880" s="10">
        <v>3.24</v>
      </c>
      <c r="U880" s="10">
        <v>36.813340220475439</v>
      </c>
      <c r="V880" s="5">
        <v>0.28862064702524592</v>
      </c>
      <c r="W880" s="4" t="s">
        <v>493</v>
      </c>
      <c r="X880" s="4" t="s">
        <v>97</v>
      </c>
    </row>
    <row r="881" spans="1:24">
      <c r="A881" s="4" t="s">
        <v>1369</v>
      </c>
      <c r="B881" s="8">
        <v>45826</v>
      </c>
      <c r="C881" s="4" t="s">
        <v>395</v>
      </c>
      <c r="D881" s="4" t="s">
        <v>106</v>
      </c>
      <c r="E881" s="4" t="s">
        <v>47</v>
      </c>
      <c r="F881" s="4" t="s">
        <v>276</v>
      </c>
      <c r="G881" s="4" t="s">
        <v>235</v>
      </c>
      <c r="H881" s="9">
        <v>77</v>
      </c>
      <c r="I881" s="10">
        <v>10.49</v>
      </c>
      <c r="J881" s="10">
        <v>807.73</v>
      </c>
      <c r="K881" s="5">
        <v>8.9414027510970967E-2</v>
      </c>
      <c r="L881" s="10">
        <v>72.222392441436583</v>
      </c>
      <c r="M881" s="10">
        <v>735.50760755856345</v>
      </c>
      <c r="N881" s="10">
        <v>5.61</v>
      </c>
      <c r="O881" s="10">
        <v>431.97</v>
      </c>
      <c r="P881" s="10">
        <v>303.53760755856342</v>
      </c>
      <c r="Q881" s="5">
        <v>0.41269132288940302</v>
      </c>
      <c r="R881" s="5">
        <v>2.3E-2</v>
      </c>
      <c r="S881" s="10">
        <v>16.916674973846959</v>
      </c>
      <c r="T881" s="10">
        <v>0</v>
      </c>
      <c r="U881" s="10">
        <v>286.62093258471646</v>
      </c>
      <c r="V881" s="5">
        <v>0.389691322889403</v>
      </c>
      <c r="W881" s="4" t="s">
        <v>491</v>
      </c>
      <c r="X881" s="4" t="s">
        <v>97</v>
      </c>
    </row>
    <row r="882" spans="1:24">
      <c r="A882" s="4" t="s">
        <v>1370</v>
      </c>
      <c r="B882" s="8">
        <v>45874</v>
      </c>
      <c r="C882" s="4" t="s">
        <v>363</v>
      </c>
      <c r="D882" s="4" t="s">
        <v>201</v>
      </c>
      <c r="E882" s="4" t="s">
        <v>45</v>
      </c>
      <c r="F882" s="4" t="s">
        <v>239</v>
      </c>
      <c r="G882" s="4" t="s">
        <v>235</v>
      </c>
      <c r="H882" s="9">
        <v>150</v>
      </c>
      <c r="I882" s="10">
        <v>9.4600000000000009</v>
      </c>
      <c r="J882" s="10">
        <v>1419.0000000000002</v>
      </c>
      <c r="K882" s="5">
        <v>0.19429526827858987</v>
      </c>
      <c r="L882" s="10">
        <v>275.70498568731904</v>
      </c>
      <c r="M882" s="10">
        <v>1143.2950143126811</v>
      </c>
      <c r="N882" s="10">
        <v>5.54</v>
      </c>
      <c r="O882" s="10">
        <v>831</v>
      </c>
      <c r="P882" s="10">
        <v>312.29501431268113</v>
      </c>
      <c r="Q882" s="5">
        <v>0.2731534821748739</v>
      </c>
      <c r="R882" s="5">
        <v>1.4999999999999999E-2</v>
      </c>
      <c r="S882" s="10">
        <v>17.149425214690215</v>
      </c>
      <c r="T882" s="10">
        <v>0</v>
      </c>
      <c r="U882" s="10">
        <v>295.14558909799092</v>
      </c>
      <c r="V882" s="5">
        <v>0.25815348217487388</v>
      </c>
      <c r="W882" s="4" t="s">
        <v>491</v>
      </c>
      <c r="X882" s="4" t="s">
        <v>97</v>
      </c>
    </row>
    <row r="883" spans="1:24">
      <c r="A883" s="4" t="s">
        <v>1371</v>
      </c>
      <c r="B883" s="8">
        <v>45947</v>
      </c>
      <c r="C883" s="4" t="s">
        <v>274</v>
      </c>
      <c r="D883" s="4" t="s">
        <v>187</v>
      </c>
      <c r="E883" s="4" t="s">
        <v>39</v>
      </c>
      <c r="F883" s="4" t="s">
        <v>276</v>
      </c>
      <c r="G883" s="4" t="s">
        <v>235</v>
      </c>
      <c r="H883" s="9">
        <v>108</v>
      </c>
      <c r="I883" s="10">
        <v>7.98</v>
      </c>
      <c r="J883" s="10">
        <v>861.84</v>
      </c>
      <c r="K883" s="5">
        <v>0.1460472919553589</v>
      </c>
      <c r="L883" s="10">
        <v>125.86939809880651</v>
      </c>
      <c r="M883" s="10">
        <v>735.9706019011935</v>
      </c>
      <c r="N883" s="10">
        <v>3.5</v>
      </c>
      <c r="O883" s="10">
        <v>378</v>
      </c>
      <c r="P883" s="10">
        <v>357.9706019011935</v>
      </c>
      <c r="Q883" s="5">
        <v>0.48639252841956893</v>
      </c>
      <c r="R883" s="5">
        <v>2.1000000000000001E-2</v>
      </c>
      <c r="S883" s="10">
        <v>15.455382639925064</v>
      </c>
      <c r="T883" s="10">
        <v>0</v>
      </c>
      <c r="U883" s="10">
        <v>342.51521926126844</v>
      </c>
      <c r="V883" s="5">
        <v>0.46539252841956891</v>
      </c>
      <c r="W883" s="4" t="s">
        <v>491</v>
      </c>
      <c r="X883" s="4" t="s">
        <v>97</v>
      </c>
    </row>
    <row r="884" spans="1:24">
      <c r="A884" s="4" t="s">
        <v>1372</v>
      </c>
      <c r="B884" s="8">
        <v>45987</v>
      </c>
      <c r="C884" s="4" t="s">
        <v>297</v>
      </c>
      <c r="D884" s="4" t="s">
        <v>210</v>
      </c>
      <c r="E884" s="4" t="s">
        <v>39</v>
      </c>
      <c r="F884" s="4" t="s">
        <v>273</v>
      </c>
      <c r="G884" s="4" t="s">
        <v>257</v>
      </c>
      <c r="H884" s="9">
        <v>29</v>
      </c>
      <c r="I884" s="10">
        <v>4.38</v>
      </c>
      <c r="J884" s="10">
        <v>127.02</v>
      </c>
      <c r="K884" s="5">
        <v>6.6772524753504134E-2</v>
      </c>
      <c r="L884" s="10">
        <v>8.481446094190094</v>
      </c>
      <c r="M884" s="10">
        <v>118.53855390580991</v>
      </c>
      <c r="N884" s="10">
        <v>2.33</v>
      </c>
      <c r="O884" s="10">
        <v>67.570000000000007</v>
      </c>
      <c r="P884" s="10">
        <v>50.968553905809898</v>
      </c>
      <c r="Q884" s="5">
        <v>0.42997448700369023</v>
      </c>
      <c r="R884" s="5">
        <v>2.1000000000000001E-2</v>
      </c>
      <c r="S884" s="10">
        <v>2.4893096320220081</v>
      </c>
      <c r="T884" s="10">
        <v>0</v>
      </c>
      <c r="U884" s="10">
        <v>48.479244273787891</v>
      </c>
      <c r="V884" s="5">
        <v>0.40897448700369027</v>
      </c>
      <c r="W884" s="4" t="s">
        <v>491</v>
      </c>
      <c r="X884" s="4" t="s">
        <v>97</v>
      </c>
    </row>
    <row r="885" spans="1:24">
      <c r="A885" s="4" t="s">
        <v>1373</v>
      </c>
      <c r="B885" s="8">
        <v>46272</v>
      </c>
      <c r="C885" s="4" t="s">
        <v>287</v>
      </c>
      <c r="D885" s="4" t="s">
        <v>120</v>
      </c>
      <c r="E885" s="4" t="s">
        <v>39</v>
      </c>
      <c r="F885" s="4" t="s">
        <v>276</v>
      </c>
      <c r="G885" s="4" t="s">
        <v>111</v>
      </c>
      <c r="H885" s="9">
        <v>15</v>
      </c>
      <c r="I885" s="10">
        <v>8.41</v>
      </c>
      <c r="J885" s="10">
        <v>126.15</v>
      </c>
      <c r="K885" s="5">
        <v>0.10893434159788586</v>
      </c>
      <c r="L885" s="10">
        <v>13.742067192573302</v>
      </c>
      <c r="M885" s="10">
        <v>112.4079328074267</v>
      </c>
      <c r="N885" s="10">
        <v>4.29</v>
      </c>
      <c r="O885" s="10">
        <v>64.349999999999994</v>
      </c>
      <c r="P885" s="10">
        <v>48.05793280742671</v>
      </c>
      <c r="Q885" s="5">
        <v>0.42753150607046447</v>
      </c>
      <c r="R885" s="5">
        <v>2.1000000000000001E-2</v>
      </c>
      <c r="S885" s="10">
        <v>2.3605665889559608</v>
      </c>
      <c r="T885" s="10">
        <v>0</v>
      </c>
      <c r="U885" s="10">
        <v>45.697366218470748</v>
      </c>
      <c r="V885" s="5">
        <v>0.40653150607046445</v>
      </c>
      <c r="W885" s="4" t="s">
        <v>491</v>
      </c>
      <c r="X885" s="4" t="s">
        <v>97</v>
      </c>
    </row>
    <row r="886" spans="1:24">
      <c r="A886" s="4" t="s">
        <v>1374</v>
      </c>
      <c r="B886" s="8">
        <v>46203</v>
      </c>
      <c r="C886" s="4" t="s">
        <v>347</v>
      </c>
      <c r="D886" s="4" t="s">
        <v>189</v>
      </c>
      <c r="E886" s="4" t="s">
        <v>43</v>
      </c>
      <c r="F886" s="4" t="s">
        <v>276</v>
      </c>
      <c r="G886" s="4" t="s">
        <v>111</v>
      </c>
      <c r="H886" s="9">
        <v>34</v>
      </c>
      <c r="I886" s="10">
        <v>7.2</v>
      </c>
      <c r="J886" s="10">
        <v>244.8</v>
      </c>
      <c r="K886" s="5">
        <v>6.0195216866297113E-2</v>
      </c>
      <c r="L886" s="10">
        <v>14.735789088869534</v>
      </c>
      <c r="M886" s="10">
        <v>230.06421091113049</v>
      </c>
      <c r="N886" s="10">
        <v>2.98</v>
      </c>
      <c r="O886" s="10">
        <v>101.32</v>
      </c>
      <c r="P886" s="10">
        <v>128.74421091113049</v>
      </c>
      <c r="Q886" s="5">
        <v>0.55960121046755062</v>
      </c>
      <c r="R886" s="5">
        <v>4.4999999999999998E-2</v>
      </c>
      <c r="S886" s="10">
        <v>10.352889491000871</v>
      </c>
      <c r="T886" s="10">
        <v>0</v>
      </c>
      <c r="U886" s="10">
        <v>118.39132142012963</v>
      </c>
      <c r="V886" s="5">
        <v>0.5146012104675507</v>
      </c>
      <c r="W886" s="4" t="s">
        <v>491</v>
      </c>
      <c r="X886" s="4" t="s">
        <v>97</v>
      </c>
    </row>
    <row r="887" spans="1:24">
      <c r="A887" s="4" t="s">
        <v>1375</v>
      </c>
      <c r="B887" s="8">
        <v>46055</v>
      </c>
      <c r="C887" s="4" t="s">
        <v>339</v>
      </c>
      <c r="D887" s="4" t="s">
        <v>201</v>
      </c>
      <c r="E887" s="4" t="s">
        <v>43</v>
      </c>
      <c r="F887" s="4" t="s">
        <v>273</v>
      </c>
      <c r="G887" s="4" t="s">
        <v>111</v>
      </c>
      <c r="H887" s="9">
        <v>25</v>
      </c>
      <c r="I887" s="10">
        <v>9.69</v>
      </c>
      <c r="J887" s="10">
        <v>242.25</v>
      </c>
      <c r="K887" s="5">
        <v>7.7263803412270682E-2</v>
      </c>
      <c r="L887" s="10">
        <v>18.717156376622572</v>
      </c>
      <c r="M887" s="10">
        <v>223.53284362337743</v>
      </c>
      <c r="N887" s="10">
        <v>5.76</v>
      </c>
      <c r="O887" s="10">
        <v>144</v>
      </c>
      <c r="P887" s="10">
        <v>79.532843623377431</v>
      </c>
      <c r="Q887" s="5">
        <v>0.35579936413004032</v>
      </c>
      <c r="R887" s="5">
        <v>4.4999999999999998E-2</v>
      </c>
      <c r="S887" s="10">
        <v>10.058977963051984</v>
      </c>
      <c r="T887" s="10">
        <v>0</v>
      </c>
      <c r="U887" s="10">
        <v>69.473865660325444</v>
      </c>
      <c r="V887" s="5">
        <v>0.31079936413004033</v>
      </c>
      <c r="W887" s="4" t="s">
        <v>491</v>
      </c>
      <c r="X887" s="4" t="s">
        <v>97</v>
      </c>
    </row>
    <row r="888" spans="1:24">
      <c r="A888" s="4" t="s">
        <v>1376</v>
      </c>
      <c r="B888" s="8">
        <v>45778</v>
      </c>
      <c r="C888" s="4" t="s">
        <v>311</v>
      </c>
      <c r="D888" s="4" t="s">
        <v>154</v>
      </c>
      <c r="E888" s="4" t="s">
        <v>41</v>
      </c>
      <c r="F888" s="4" t="s">
        <v>242</v>
      </c>
      <c r="G888" s="4" t="s">
        <v>111</v>
      </c>
      <c r="H888" s="9">
        <v>14</v>
      </c>
      <c r="I888" s="10">
        <v>15.26</v>
      </c>
      <c r="J888" s="10">
        <v>213.64</v>
      </c>
      <c r="K888" s="5">
        <v>0.15234452473853521</v>
      </c>
      <c r="L888" s="10">
        <v>32.546884265140662</v>
      </c>
      <c r="M888" s="10">
        <v>181.09311573485934</v>
      </c>
      <c r="N888" s="10">
        <v>8.39</v>
      </c>
      <c r="O888" s="10">
        <v>117.46000000000001</v>
      </c>
      <c r="P888" s="10">
        <v>63.633115734859331</v>
      </c>
      <c r="Q888" s="5">
        <v>0.35138340558470127</v>
      </c>
      <c r="R888" s="5">
        <v>2.5999999999999999E-2</v>
      </c>
      <c r="S888" s="10">
        <v>4.7084210091063428</v>
      </c>
      <c r="T888" s="10">
        <v>4.95</v>
      </c>
      <c r="U888" s="10">
        <v>53.974694725752983</v>
      </c>
      <c r="V888" s="5">
        <v>0.29804940130787744</v>
      </c>
      <c r="W888" s="4" t="s">
        <v>493</v>
      </c>
      <c r="X888" s="4" t="s">
        <v>97</v>
      </c>
    </row>
    <row r="889" spans="1:24">
      <c r="A889" s="4" t="s">
        <v>1377</v>
      </c>
      <c r="B889" s="8">
        <v>45863</v>
      </c>
      <c r="C889" s="4" t="s">
        <v>266</v>
      </c>
      <c r="D889" s="4" t="s">
        <v>222</v>
      </c>
      <c r="E889" s="4" t="s">
        <v>36</v>
      </c>
      <c r="F889" s="4" t="s">
        <v>242</v>
      </c>
      <c r="G889" s="4" t="s">
        <v>257</v>
      </c>
      <c r="H889" s="9">
        <v>12</v>
      </c>
      <c r="I889" s="10">
        <v>12.9</v>
      </c>
      <c r="J889" s="10">
        <v>154.80000000000001</v>
      </c>
      <c r="K889" s="5">
        <v>0.1473045155498014</v>
      </c>
      <c r="L889" s="10">
        <v>22.802739007109256</v>
      </c>
      <c r="M889" s="10">
        <v>131.99726099289074</v>
      </c>
      <c r="N889" s="10">
        <v>7.99</v>
      </c>
      <c r="O889" s="10">
        <v>95.88</v>
      </c>
      <c r="P889" s="10">
        <v>36.117260992890749</v>
      </c>
      <c r="Q889" s="5">
        <v>0.27362129123903556</v>
      </c>
      <c r="R889" s="5">
        <v>1.7999999999999999E-2</v>
      </c>
      <c r="S889" s="10">
        <v>2.3759506978720331</v>
      </c>
      <c r="T889" s="10">
        <v>0</v>
      </c>
      <c r="U889" s="10">
        <v>33.741310295018714</v>
      </c>
      <c r="V889" s="5">
        <v>0.25562129123903554</v>
      </c>
      <c r="W889" s="4" t="s">
        <v>491</v>
      </c>
      <c r="X889" s="4" t="s">
        <v>97</v>
      </c>
    </row>
    <row r="890" spans="1:24">
      <c r="A890" s="4" t="s">
        <v>1378</v>
      </c>
      <c r="B890" s="8">
        <v>46025</v>
      </c>
      <c r="C890" s="4" t="s">
        <v>355</v>
      </c>
      <c r="D890" s="4" t="s">
        <v>148</v>
      </c>
      <c r="E890" s="4" t="s">
        <v>43</v>
      </c>
      <c r="F890" s="4" t="s">
        <v>270</v>
      </c>
      <c r="G890" s="4" t="s">
        <v>257</v>
      </c>
      <c r="H890" s="9">
        <v>3</v>
      </c>
      <c r="I890" s="10">
        <v>23.41</v>
      </c>
      <c r="J890" s="10">
        <v>70.23</v>
      </c>
      <c r="K890" s="5">
        <v>2.5239211025430811E-2</v>
      </c>
      <c r="L890" s="10">
        <v>1.7725497903160059</v>
      </c>
      <c r="M890" s="10">
        <v>68.457450209683998</v>
      </c>
      <c r="N890" s="10">
        <v>13.2</v>
      </c>
      <c r="O890" s="10">
        <v>39.599999999999994</v>
      </c>
      <c r="P890" s="10">
        <v>28.857450209684004</v>
      </c>
      <c r="Q890" s="5">
        <v>0.42153849027818197</v>
      </c>
      <c r="R890" s="5">
        <v>4.4999999999999998E-2</v>
      </c>
      <c r="S890" s="10">
        <v>3.0805852594357797</v>
      </c>
      <c r="T890" s="10">
        <v>0</v>
      </c>
      <c r="U890" s="10">
        <v>25.776864950248225</v>
      </c>
      <c r="V890" s="5">
        <v>0.37653849027818198</v>
      </c>
      <c r="W890" s="4" t="s">
        <v>491</v>
      </c>
      <c r="X890" s="4" t="s">
        <v>97</v>
      </c>
    </row>
    <row r="891" spans="1:24">
      <c r="A891" s="4" t="s">
        <v>1379</v>
      </c>
      <c r="B891" s="8">
        <v>45882</v>
      </c>
      <c r="C891" s="4" t="s">
        <v>331</v>
      </c>
      <c r="D891" s="4" t="s">
        <v>214</v>
      </c>
      <c r="E891" s="4" t="s">
        <v>43</v>
      </c>
      <c r="F891" s="4" t="s">
        <v>270</v>
      </c>
      <c r="G891" s="4" t="s">
        <v>235</v>
      </c>
      <c r="H891" s="9">
        <v>120</v>
      </c>
      <c r="I891" s="10">
        <v>5.68</v>
      </c>
      <c r="J891" s="10">
        <v>681.59999999999991</v>
      </c>
      <c r="K891" s="5">
        <v>5.0951399581202671E-2</v>
      </c>
      <c r="L891" s="10">
        <v>34.728473954547738</v>
      </c>
      <c r="M891" s="10">
        <v>646.87152604545213</v>
      </c>
      <c r="N891" s="10">
        <v>2.88</v>
      </c>
      <c r="O891" s="10">
        <v>345.59999999999997</v>
      </c>
      <c r="P891" s="10">
        <v>301.27152604545216</v>
      </c>
      <c r="Q891" s="5">
        <v>0.46573626124375656</v>
      </c>
      <c r="R891" s="5">
        <v>4.4999999999999998E-2</v>
      </c>
      <c r="S891" s="10">
        <v>29.109218672045344</v>
      </c>
      <c r="T891" s="10">
        <v>0</v>
      </c>
      <c r="U891" s="10">
        <v>272.1623073734068</v>
      </c>
      <c r="V891" s="5">
        <v>0.42073626124375652</v>
      </c>
      <c r="W891" s="4" t="s">
        <v>491</v>
      </c>
      <c r="X891" s="4" t="s">
        <v>97</v>
      </c>
    </row>
    <row r="892" spans="1:24">
      <c r="A892" s="4" t="s">
        <v>1380</v>
      </c>
      <c r="B892" s="8">
        <v>45919</v>
      </c>
      <c r="C892" s="4" t="s">
        <v>301</v>
      </c>
      <c r="D892" s="4" t="s">
        <v>212</v>
      </c>
      <c r="E892" s="4" t="s">
        <v>41</v>
      </c>
      <c r="F892" s="4" t="s">
        <v>234</v>
      </c>
      <c r="G892" s="4" t="s">
        <v>235</v>
      </c>
      <c r="H892" s="9">
        <v>24</v>
      </c>
      <c r="I892" s="10">
        <v>6.8</v>
      </c>
      <c r="J892" s="10">
        <v>163.19999999999999</v>
      </c>
      <c r="K892" s="5">
        <v>0.19099458404105835</v>
      </c>
      <c r="L892" s="10">
        <v>31.170316115500722</v>
      </c>
      <c r="M892" s="10">
        <v>132.02968388449926</v>
      </c>
      <c r="N892" s="10">
        <v>3.43</v>
      </c>
      <c r="O892" s="10">
        <v>82.320000000000007</v>
      </c>
      <c r="P892" s="10">
        <v>49.709683884499256</v>
      </c>
      <c r="Q892" s="5">
        <v>0.37650384687723504</v>
      </c>
      <c r="R892" s="5">
        <v>2.5999999999999999E-2</v>
      </c>
      <c r="S892" s="10">
        <v>3.4327717809969807</v>
      </c>
      <c r="T892" s="10">
        <v>0</v>
      </c>
      <c r="U892" s="10">
        <v>46.276912103502276</v>
      </c>
      <c r="V892" s="5">
        <v>0.35050384687723501</v>
      </c>
      <c r="W892" s="4" t="s">
        <v>491</v>
      </c>
      <c r="X892" s="4" t="s">
        <v>97</v>
      </c>
    </row>
    <row r="893" spans="1:24">
      <c r="A893" s="4" t="s">
        <v>1381</v>
      </c>
      <c r="B893" s="8">
        <v>45726</v>
      </c>
      <c r="C893" s="4" t="s">
        <v>249</v>
      </c>
      <c r="D893" s="4" t="s">
        <v>176</v>
      </c>
      <c r="E893" s="4" t="s">
        <v>36</v>
      </c>
      <c r="F893" s="4" t="s">
        <v>234</v>
      </c>
      <c r="G893" s="4" t="s">
        <v>111</v>
      </c>
      <c r="H893" s="9">
        <v>31</v>
      </c>
      <c r="I893" s="10">
        <v>11.43</v>
      </c>
      <c r="J893" s="10">
        <v>354.33</v>
      </c>
      <c r="K893" s="5">
        <v>0.1580563395336404</v>
      </c>
      <c r="L893" s="10">
        <v>56.004102786954803</v>
      </c>
      <c r="M893" s="10">
        <v>298.32589721304521</v>
      </c>
      <c r="N893" s="10">
        <v>5.6</v>
      </c>
      <c r="O893" s="10">
        <v>173.6</v>
      </c>
      <c r="P893" s="10">
        <v>124.72589721304522</v>
      </c>
      <c r="Q893" s="5">
        <v>0.41808605413821642</v>
      </c>
      <c r="R893" s="5">
        <v>1.7999999999999999E-2</v>
      </c>
      <c r="S893" s="10">
        <v>5.369866149834813</v>
      </c>
      <c r="T893" s="10">
        <v>0</v>
      </c>
      <c r="U893" s="10">
        <v>119.35603106321039</v>
      </c>
      <c r="V893" s="5">
        <v>0.40008605413821641</v>
      </c>
      <c r="W893" s="4" t="s">
        <v>491</v>
      </c>
      <c r="X893" s="4" t="s">
        <v>97</v>
      </c>
    </row>
    <row r="894" spans="1:24">
      <c r="A894" s="4" t="s">
        <v>1382</v>
      </c>
      <c r="B894" s="8">
        <v>46058</v>
      </c>
      <c r="C894" s="4" t="s">
        <v>274</v>
      </c>
      <c r="D894" s="4" t="s">
        <v>166</v>
      </c>
      <c r="E894" s="4" t="s">
        <v>39</v>
      </c>
      <c r="F894" s="4" t="s">
        <v>276</v>
      </c>
      <c r="G894" s="4" t="s">
        <v>235</v>
      </c>
      <c r="H894" s="9">
        <v>27</v>
      </c>
      <c r="I894" s="10">
        <v>9.8800000000000008</v>
      </c>
      <c r="J894" s="10">
        <v>266.76000000000005</v>
      </c>
      <c r="K894" s="5">
        <v>0.15777936669556003</v>
      </c>
      <c r="L894" s="10">
        <v>42.089223859707602</v>
      </c>
      <c r="M894" s="10">
        <v>224.67077614029245</v>
      </c>
      <c r="N894" s="10">
        <v>4.8600000000000003</v>
      </c>
      <c r="O894" s="10">
        <v>131.22</v>
      </c>
      <c r="P894" s="10">
        <v>93.450776140292447</v>
      </c>
      <c r="Q894" s="5">
        <v>0.41594540129214869</v>
      </c>
      <c r="R894" s="5">
        <v>2.1000000000000001E-2</v>
      </c>
      <c r="S894" s="10">
        <v>4.7180862989461421</v>
      </c>
      <c r="T894" s="10">
        <v>3.68</v>
      </c>
      <c r="U894" s="10">
        <v>85.052689841346293</v>
      </c>
      <c r="V894" s="5">
        <v>0.37856587893850674</v>
      </c>
      <c r="W894" s="4" t="s">
        <v>493</v>
      </c>
      <c r="X894" s="4" t="s">
        <v>97</v>
      </c>
    </row>
    <row r="895" spans="1:24">
      <c r="A895" s="4" t="s">
        <v>1383</v>
      </c>
      <c r="B895" s="8">
        <v>45812</v>
      </c>
      <c r="C895" s="4" t="s">
        <v>309</v>
      </c>
      <c r="D895" s="4" t="s">
        <v>113</v>
      </c>
      <c r="E895" s="4" t="s">
        <v>41</v>
      </c>
      <c r="F895" s="4" t="s">
        <v>239</v>
      </c>
      <c r="G895" s="4" t="s">
        <v>111</v>
      </c>
      <c r="H895" s="9">
        <v>44</v>
      </c>
      <c r="I895" s="10">
        <v>16.440000000000001</v>
      </c>
      <c r="J895" s="10">
        <v>723.36</v>
      </c>
      <c r="K895" s="5">
        <v>0.17205938155413383</v>
      </c>
      <c r="L895" s="10">
        <v>124.46087424099825</v>
      </c>
      <c r="M895" s="10">
        <v>598.89912575900178</v>
      </c>
      <c r="N895" s="10">
        <v>8.69</v>
      </c>
      <c r="O895" s="10">
        <v>382.35999999999996</v>
      </c>
      <c r="P895" s="10">
        <v>216.53912575900182</v>
      </c>
      <c r="Q895" s="5">
        <v>0.36156193329648906</v>
      </c>
      <c r="R895" s="5">
        <v>2.5999999999999999E-2</v>
      </c>
      <c r="S895" s="10">
        <v>15.571377269734045</v>
      </c>
      <c r="T895" s="10">
        <v>0</v>
      </c>
      <c r="U895" s="10">
        <v>200.96774848926776</v>
      </c>
      <c r="V895" s="5">
        <v>0.33556193329648903</v>
      </c>
      <c r="W895" s="4" t="s">
        <v>491</v>
      </c>
      <c r="X895" s="4" t="s">
        <v>97</v>
      </c>
    </row>
    <row r="896" spans="1:24">
      <c r="A896" s="4" t="s">
        <v>1384</v>
      </c>
      <c r="B896" s="8">
        <v>45696</v>
      </c>
      <c r="C896" s="4" t="s">
        <v>301</v>
      </c>
      <c r="D896" s="4" t="s">
        <v>160</v>
      </c>
      <c r="E896" s="4" t="s">
        <v>41</v>
      </c>
      <c r="F896" s="4" t="s">
        <v>234</v>
      </c>
      <c r="G896" s="4" t="s">
        <v>235</v>
      </c>
      <c r="H896" s="9">
        <v>59</v>
      </c>
      <c r="I896" s="10">
        <v>4.58</v>
      </c>
      <c r="J896" s="10">
        <v>270.22000000000003</v>
      </c>
      <c r="K896" s="5">
        <v>0.19025102909727881</v>
      </c>
      <c r="L896" s="10">
        <v>51.409633082666687</v>
      </c>
      <c r="M896" s="10">
        <v>218.81036691733334</v>
      </c>
      <c r="N896" s="10">
        <v>2.2000000000000002</v>
      </c>
      <c r="O896" s="10">
        <v>129.80000000000001</v>
      </c>
      <c r="P896" s="10">
        <v>89.010366917333329</v>
      </c>
      <c r="Q896" s="5">
        <v>0.40679227484208502</v>
      </c>
      <c r="R896" s="5">
        <v>2.5999999999999999E-2</v>
      </c>
      <c r="S896" s="10">
        <v>5.6890695398506663</v>
      </c>
      <c r="T896" s="10">
        <v>3.86</v>
      </c>
      <c r="U896" s="10">
        <v>79.461297377482666</v>
      </c>
      <c r="V896" s="5">
        <v>0.36315142877806689</v>
      </c>
      <c r="W896" s="4" t="s">
        <v>493</v>
      </c>
      <c r="X896" s="4" t="s">
        <v>97</v>
      </c>
    </row>
    <row r="897" spans="1:24">
      <c r="A897" s="4" t="s">
        <v>1385</v>
      </c>
      <c r="B897" s="8">
        <v>45998</v>
      </c>
      <c r="C897" s="4" t="s">
        <v>369</v>
      </c>
      <c r="D897" s="4" t="s">
        <v>193</v>
      </c>
      <c r="E897" s="4" t="s">
        <v>45</v>
      </c>
      <c r="F897" s="4" t="s">
        <v>239</v>
      </c>
      <c r="G897" s="4" t="s">
        <v>111</v>
      </c>
      <c r="H897" s="9">
        <v>21</v>
      </c>
      <c r="I897" s="10">
        <v>8.75</v>
      </c>
      <c r="J897" s="10">
        <v>183.75</v>
      </c>
      <c r="K897" s="5">
        <v>0.1809196731026613</v>
      </c>
      <c r="L897" s="10">
        <v>33.243989932614014</v>
      </c>
      <c r="M897" s="10">
        <v>150.506010067386</v>
      </c>
      <c r="N897" s="10">
        <v>4.0999999999999996</v>
      </c>
      <c r="O897" s="10">
        <v>86.1</v>
      </c>
      <c r="P897" s="10">
        <v>64.406010067386006</v>
      </c>
      <c r="Q897" s="5">
        <v>0.42792982179614969</v>
      </c>
      <c r="R897" s="5">
        <v>1.4999999999999999E-2</v>
      </c>
      <c r="S897" s="10">
        <v>2.2575901510107901</v>
      </c>
      <c r="T897" s="10">
        <v>0</v>
      </c>
      <c r="U897" s="10">
        <v>62.148419916375218</v>
      </c>
      <c r="V897" s="5">
        <v>0.41292982179614973</v>
      </c>
      <c r="W897" s="4" t="s">
        <v>491</v>
      </c>
      <c r="X897" s="4" t="s">
        <v>97</v>
      </c>
    </row>
    <row r="898" spans="1:24">
      <c r="A898" s="4" t="s">
        <v>1386</v>
      </c>
      <c r="B898" s="8">
        <v>45751</v>
      </c>
      <c r="C898" s="4" t="s">
        <v>277</v>
      </c>
      <c r="D898" s="4" t="s">
        <v>183</v>
      </c>
      <c r="E898" s="4" t="s">
        <v>39</v>
      </c>
      <c r="F898" s="4" t="s">
        <v>270</v>
      </c>
      <c r="G898" s="4" t="s">
        <v>111</v>
      </c>
      <c r="H898" s="9">
        <v>112</v>
      </c>
      <c r="I898" s="10">
        <v>8.64</v>
      </c>
      <c r="J898" s="10">
        <v>967.68000000000006</v>
      </c>
      <c r="K898" s="5">
        <v>0.11335443080330791</v>
      </c>
      <c r="L898" s="10">
        <v>109.69081559974501</v>
      </c>
      <c r="M898" s="10">
        <v>857.989184400255</v>
      </c>
      <c r="N898" s="10">
        <v>4.3</v>
      </c>
      <c r="O898" s="10">
        <v>481.59999999999997</v>
      </c>
      <c r="P898" s="10">
        <v>376.38918440025503</v>
      </c>
      <c r="Q898" s="5">
        <v>0.43868756301789014</v>
      </c>
      <c r="R898" s="5">
        <v>2.1000000000000001E-2</v>
      </c>
      <c r="S898" s="10">
        <v>18.017772872405356</v>
      </c>
      <c r="T898" s="10">
        <v>0</v>
      </c>
      <c r="U898" s="10">
        <v>358.37141152784966</v>
      </c>
      <c r="V898" s="5">
        <v>0.41768756301789012</v>
      </c>
      <c r="W898" s="4" t="s">
        <v>491</v>
      </c>
      <c r="X898" s="4" t="s">
        <v>97</v>
      </c>
    </row>
    <row r="899" spans="1:24">
      <c r="A899" s="4" t="s">
        <v>1387</v>
      </c>
      <c r="B899" s="8">
        <v>46240</v>
      </c>
      <c r="C899" s="4" t="s">
        <v>303</v>
      </c>
      <c r="D899" s="4" t="s">
        <v>216</v>
      </c>
      <c r="E899" s="4" t="s">
        <v>41</v>
      </c>
      <c r="F899" s="4" t="s">
        <v>239</v>
      </c>
      <c r="G899" s="4" t="s">
        <v>235</v>
      </c>
      <c r="H899" s="9">
        <v>71</v>
      </c>
      <c r="I899" s="10">
        <v>9.15</v>
      </c>
      <c r="J899" s="10">
        <v>649.65</v>
      </c>
      <c r="K899" s="5">
        <v>0.14691155669229858</v>
      </c>
      <c r="L899" s="10">
        <v>95.441092805151769</v>
      </c>
      <c r="M899" s="10">
        <v>554.20890719484817</v>
      </c>
      <c r="N899" s="10">
        <v>4.66</v>
      </c>
      <c r="O899" s="10">
        <v>330.86</v>
      </c>
      <c r="P899" s="10">
        <v>223.34890719484815</v>
      </c>
      <c r="Q899" s="5">
        <v>0.40300490355764595</v>
      </c>
      <c r="R899" s="5">
        <v>2.5999999999999999E-2</v>
      </c>
      <c r="S899" s="10">
        <v>14.409431587066052</v>
      </c>
      <c r="T899" s="10">
        <v>0</v>
      </c>
      <c r="U899" s="10">
        <v>208.9394756077821</v>
      </c>
      <c r="V899" s="5">
        <v>0.37700490355764599</v>
      </c>
      <c r="W899" s="4" t="s">
        <v>491</v>
      </c>
      <c r="X899" s="4" t="s">
        <v>97</v>
      </c>
    </row>
    <row r="900" spans="1:24">
      <c r="A900" s="4" t="s">
        <v>1388</v>
      </c>
      <c r="B900" s="8">
        <v>45946</v>
      </c>
      <c r="C900" s="4" t="s">
        <v>279</v>
      </c>
      <c r="D900" s="4" t="s">
        <v>183</v>
      </c>
      <c r="E900" s="4" t="s">
        <v>39</v>
      </c>
      <c r="F900" s="4" t="s">
        <v>273</v>
      </c>
      <c r="G900" s="4" t="s">
        <v>111</v>
      </c>
      <c r="H900" s="9">
        <v>23</v>
      </c>
      <c r="I900" s="10">
        <v>8.57</v>
      </c>
      <c r="J900" s="10">
        <v>197.11</v>
      </c>
      <c r="K900" s="5">
        <v>8.1580215336572226E-2</v>
      </c>
      <c r="L900" s="10">
        <v>16.080276244991751</v>
      </c>
      <c r="M900" s="10">
        <v>181.02972375500826</v>
      </c>
      <c r="N900" s="10">
        <v>4.2300000000000004</v>
      </c>
      <c r="O900" s="10">
        <v>97.29</v>
      </c>
      <c r="P900" s="10">
        <v>83.739723755008256</v>
      </c>
      <c r="Q900" s="5">
        <v>0.46257444367718958</v>
      </c>
      <c r="R900" s="5">
        <v>2.1000000000000001E-2</v>
      </c>
      <c r="S900" s="10">
        <v>3.8016241988551736</v>
      </c>
      <c r="T900" s="10">
        <v>0</v>
      </c>
      <c r="U900" s="10">
        <v>79.938099556153077</v>
      </c>
      <c r="V900" s="5">
        <v>0.44157444367718951</v>
      </c>
      <c r="W900" s="4" t="s">
        <v>491</v>
      </c>
      <c r="X900" s="4" t="s">
        <v>97</v>
      </c>
    </row>
    <row r="901" spans="1:24">
      <c r="A901" s="4" t="s">
        <v>1389</v>
      </c>
      <c r="B901" s="8">
        <v>45877</v>
      </c>
      <c r="C901" s="4" t="s">
        <v>232</v>
      </c>
      <c r="D901" s="4" t="s">
        <v>164</v>
      </c>
      <c r="E901" s="4" t="s">
        <v>36</v>
      </c>
      <c r="F901" s="4" t="s">
        <v>234</v>
      </c>
      <c r="G901" s="4" t="s">
        <v>235</v>
      </c>
      <c r="H901" s="9">
        <v>6</v>
      </c>
      <c r="I901" s="10">
        <v>6.07</v>
      </c>
      <c r="J901" s="10">
        <v>36.42</v>
      </c>
      <c r="K901" s="5">
        <v>0.21431085595297783</v>
      </c>
      <c r="L901" s="10">
        <v>7.8052013738074528</v>
      </c>
      <c r="M901" s="10">
        <v>28.614798626192549</v>
      </c>
      <c r="N901" s="10">
        <v>2.83</v>
      </c>
      <c r="O901" s="10">
        <v>16.98</v>
      </c>
      <c r="P901" s="10">
        <v>11.634798626192548</v>
      </c>
      <c r="Q901" s="5">
        <v>0.40660075152661179</v>
      </c>
      <c r="R901" s="5">
        <v>1.7999999999999999E-2</v>
      </c>
      <c r="S901" s="10">
        <v>0.51506637527146582</v>
      </c>
      <c r="T901" s="10">
        <v>0.38</v>
      </c>
      <c r="U901" s="10">
        <v>10.739732250921081</v>
      </c>
      <c r="V901" s="5">
        <v>0.37532090968798465</v>
      </c>
      <c r="W901" s="4" t="s">
        <v>493</v>
      </c>
      <c r="X901" s="4" t="s">
        <v>97</v>
      </c>
    </row>
    <row r="902" spans="1:24">
      <c r="A902" s="4" t="s">
        <v>1390</v>
      </c>
      <c r="B902" s="8">
        <v>45956</v>
      </c>
      <c r="C902" s="4" t="s">
        <v>333</v>
      </c>
      <c r="D902" s="4" t="s">
        <v>191</v>
      </c>
      <c r="E902" s="4" t="s">
        <v>43</v>
      </c>
      <c r="F902" s="4" t="s">
        <v>273</v>
      </c>
      <c r="G902" s="4" t="s">
        <v>235</v>
      </c>
      <c r="H902" s="9">
        <v>124</v>
      </c>
      <c r="I902" s="10">
        <v>10.82</v>
      </c>
      <c r="J902" s="10">
        <v>1341.68</v>
      </c>
      <c r="K902" s="5">
        <v>5.1481528758777102E-2</v>
      </c>
      <c r="L902" s="10">
        <v>69.071737505076072</v>
      </c>
      <c r="M902" s="10">
        <v>1272.608262494924</v>
      </c>
      <c r="N902" s="10">
        <v>4.58</v>
      </c>
      <c r="O902" s="10">
        <v>567.91999999999996</v>
      </c>
      <c r="P902" s="10">
        <v>704.68826249492406</v>
      </c>
      <c r="Q902" s="5">
        <v>0.5537354135304734</v>
      </c>
      <c r="R902" s="5">
        <v>4.4999999999999998E-2</v>
      </c>
      <c r="S902" s="10">
        <v>57.267371812271577</v>
      </c>
      <c r="T902" s="10">
        <v>0</v>
      </c>
      <c r="U902" s="10">
        <v>647.4208906826525</v>
      </c>
      <c r="V902" s="5">
        <v>0.50873541353047347</v>
      </c>
      <c r="W902" s="4" t="s">
        <v>491</v>
      </c>
      <c r="X902" s="4" t="s">
        <v>97</v>
      </c>
    </row>
    <row r="903" spans="1:24">
      <c r="A903" s="4" t="s">
        <v>1391</v>
      </c>
      <c r="B903" s="8">
        <v>46126</v>
      </c>
      <c r="C903" s="4" t="s">
        <v>247</v>
      </c>
      <c r="D903" s="4" t="s">
        <v>151</v>
      </c>
      <c r="E903" s="4" t="s">
        <v>36</v>
      </c>
      <c r="F903" s="4" t="s">
        <v>242</v>
      </c>
      <c r="G903" s="4" t="s">
        <v>111</v>
      </c>
      <c r="H903" s="9">
        <v>90</v>
      </c>
      <c r="I903" s="10">
        <v>10.4</v>
      </c>
      <c r="J903" s="10">
        <v>936</v>
      </c>
      <c r="K903" s="5">
        <v>0.10302400594286783</v>
      </c>
      <c r="L903" s="10">
        <v>96.43046956252428</v>
      </c>
      <c r="M903" s="10">
        <v>839.56953043747569</v>
      </c>
      <c r="N903" s="10">
        <v>6.1</v>
      </c>
      <c r="O903" s="10">
        <v>549</v>
      </c>
      <c r="P903" s="10">
        <v>290.56953043747569</v>
      </c>
      <c r="Q903" s="5">
        <v>0.3460934680252965</v>
      </c>
      <c r="R903" s="5">
        <v>1.7999999999999999E-2</v>
      </c>
      <c r="S903" s="10">
        <v>15.11225154787456</v>
      </c>
      <c r="T903" s="10">
        <v>0</v>
      </c>
      <c r="U903" s="10">
        <v>275.45727888960113</v>
      </c>
      <c r="V903" s="5">
        <v>0.32809346802529649</v>
      </c>
      <c r="W903" s="4" t="s">
        <v>491</v>
      </c>
      <c r="X903" s="4" t="s">
        <v>97</v>
      </c>
    </row>
    <row r="904" spans="1:24">
      <c r="A904" s="4" t="s">
        <v>1392</v>
      </c>
      <c r="B904" s="8">
        <v>45896</v>
      </c>
      <c r="C904" s="4" t="s">
        <v>243</v>
      </c>
      <c r="D904" s="4" t="s">
        <v>158</v>
      </c>
      <c r="E904" s="4" t="s">
        <v>36</v>
      </c>
      <c r="F904" s="4" t="s">
        <v>234</v>
      </c>
      <c r="G904" s="4" t="s">
        <v>111</v>
      </c>
      <c r="H904" s="9">
        <v>5</v>
      </c>
      <c r="I904" s="10">
        <v>7.7</v>
      </c>
      <c r="J904" s="10">
        <v>38.5</v>
      </c>
      <c r="K904" s="5">
        <v>0.15865087135121159</v>
      </c>
      <c r="L904" s="10">
        <v>6.1080585470216464</v>
      </c>
      <c r="M904" s="10">
        <v>32.391941452978351</v>
      </c>
      <c r="N904" s="10">
        <v>4.0999999999999996</v>
      </c>
      <c r="O904" s="10">
        <v>20.5</v>
      </c>
      <c r="P904" s="10">
        <v>11.891941452978351</v>
      </c>
      <c r="Q904" s="5">
        <v>0.36712654195924771</v>
      </c>
      <c r="R904" s="5">
        <v>1.7999999999999999E-2</v>
      </c>
      <c r="S904" s="10">
        <v>0.58305494615361031</v>
      </c>
      <c r="T904" s="10">
        <v>0.55000000000000004</v>
      </c>
      <c r="U904" s="10">
        <v>10.758886506824741</v>
      </c>
      <c r="V904" s="5">
        <v>0.33214701015815434</v>
      </c>
      <c r="W904" s="4" t="s">
        <v>493</v>
      </c>
      <c r="X904" s="4" t="s">
        <v>97</v>
      </c>
    </row>
    <row r="905" spans="1:24">
      <c r="A905" s="4" t="s">
        <v>1393</v>
      </c>
      <c r="B905" s="8">
        <v>45883</v>
      </c>
      <c r="C905" s="4" t="s">
        <v>391</v>
      </c>
      <c r="D905" s="4" t="s">
        <v>179</v>
      </c>
      <c r="E905" s="4" t="s">
        <v>47</v>
      </c>
      <c r="F905" s="4" t="s">
        <v>270</v>
      </c>
      <c r="G905" s="4" t="s">
        <v>235</v>
      </c>
      <c r="H905" s="9">
        <v>37</v>
      </c>
      <c r="I905" s="10">
        <v>17.54</v>
      </c>
      <c r="J905" s="10">
        <v>648.98</v>
      </c>
      <c r="K905" s="5">
        <v>0.11203288304596173</v>
      </c>
      <c r="L905" s="10">
        <v>72.707100439168244</v>
      </c>
      <c r="M905" s="10">
        <v>576.27289956083177</v>
      </c>
      <c r="N905" s="10">
        <v>8.4499999999999993</v>
      </c>
      <c r="O905" s="10">
        <v>312.64999999999998</v>
      </c>
      <c r="P905" s="10">
        <v>263.6228995608318</v>
      </c>
      <c r="Q905" s="5">
        <v>0.45746190695716304</v>
      </c>
      <c r="R905" s="5">
        <v>2.3E-2</v>
      </c>
      <c r="S905" s="10">
        <v>13.254276689899131</v>
      </c>
      <c r="T905" s="10">
        <v>0</v>
      </c>
      <c r="U905" s="10">
        <v>250.36862287093265</v>
      </c>
      <c r="V905" s="5">
        <v>0.43446190695716302</v>
      </c>
      <c r="W905" s="4" t="s">
        <v>491</v>
      </c>
      <c r="X905" s="4" t="s">
        <v>97</v>
      </c>
    </row>
    <row r="906" spans="1:24">
      <c r="A906" s="4" t="s">
        <v>1394</v>
      </c>
      <c r="B906" s="8">
        <v>46267</v>
      </c>
      <c r="C906" s="4" t="s">
        <v>405</v>
      </c>
      <c r="D906" s="4" t="s">
        <v>193</v>
      </c>
      <c r="E906" s="4" t="s">
        <v>47</v>
      </c>
      <c r="F906" s="4" t="s">
        <v>273</v>
      </c>
      <c r="G906" s="4" t="s">
        <v>111</v>
      </c>
      <c r="H906" s="9">
        <v>24</v>
      </c>
      <c r="I906" s="10">
        <v>9.19</v>
      </c>
      <c r="J906" s="10">
        <v>220.56</v>
      </c>
      <c r="K906" s="5">
        <v>0.15365451874450248</v>
      </c>
      <c r="L906" s="10">
        <v>33.890040654287468</v>
      </c>
      <c r="M906" s="10">
        <v>186.66995934571253</v>
      </c>
      <c r="N906" s="10">
        <v>4.3499999999999996</v>
      </c>
      <c r="O906" s="10">
        <v>104.39999999999999</v>
      </c>
      <c r="P906" s="10">
        <v>82.269959345712536</v>
      </c>
      <c r="Q906" s="5">
        <v>0.44072415097786932</v>
      </c>
      <c r="R906" s="5">
        <v>2.3E-2</v>
      </c>
      <c r="S906" s="10">
        <v>4.2934090649513879</v>
      </c>
      <c r="T906" s="10">
        <v>2.56</v>
      </c>
      <c r="U906" s="10">
        <v>75.416550280761143</v>
      </c>
      <c r="V906" s="5">
        <v>0.40401010717043007</v>
      </c>
      <c r="W906" s="4" t="s">
        <v>493</v>
      </c>
      <c r="X906" s="4" t="s">
        <v>97</v>
      </c>
    </row>
    <row r="907" spans="1:24">
      <c r="A907" s="4" t="s">
        <v>1395</v>
      </c>
      <c r="B907" s="8">
        <v>46101</v>
      </c>
      <c r="C907" s="4" t="s">
        <v>339</v>
      </c>
      <c r="D907" s="4" t="s">
        <v>204</v>
      </c>
      <c r="E907" s="4" t="s">
        <v>43</v>
      </c>
      <c r="F907" s="4" t="s">
        <v>273</v>
      </c>
      <c r="G907" s="4" t="s">
        <v>111</v>
      </c>
      <c r="H907" s="9">
        <v>44</v>
      </c>
      <c r="I907" s="10">
        <v>15.08</v>
      </c>
      <c r="J907" s="10">
        <v>663.52</v>
      </c>
      <c r="K907" s="5">
        <v>6.7518300397647446E-2</v>
      </c>
      <c r="L907" s="10">
        <v>44.799742679847036</v>
      </c>
      <c r="M907" s="10">
        <v>618.720257320153</v>
      </c>
      <c r="N907" s="10">
        <v>9.68</v>
      </c>
      <c r="O907" s="10">
        <v>425.91999999999996</v>
      </c>
      <c r="P907" s="10">
        <v>192.80025732015304</v>
      </c>
      <c r="Q907" s="5">
        <v>0.31161135430610237</v>
      </c>
      <c r="R907" s="5">
        <v>4.4999999999999998E-2</v>
      </c>
      <c r="S907" s="10">
        <v>27.842411579406885</v>
      </c>
      <c r="T907" s="10">
        <v>0</v>
      </c>
      <c r="U907" s="10">
        <v>164.95784574074617</v>
      </c>
      <c r="V907" s="5">
        <v>0.26661135430610239</v>
      </c>
      <c r="W907" s="4" t="s">
        <v>491</v>
      </c>
      <c r="X907" s="4" t="s">
        <v>97</v>
      </c>
    </row>
    <row r="908" spans="1:24">
      <c r="A908" s="4" t="s">
        <v>1396</v>
      </c>
      <c r="B908" s="8">
        <v>45757</v>
      </c>
      <c r="C908" s="4" t="s">
        <v>413</v>
      </c>
      <c r="D908" s="4" t="s">
        <v>193</v>
      </c>
      <c r="E908" s="4" t="s">
        <v>47</v>
      </c>
      <c r="F908" s="4" t="s">
        <v>276</v>
      </c>
      <c r="G908" s="4" t="s">
        <v>257</v>
      </c>
      <c r="H908" s="9">
        <v>8</v>
      </c>
      <c r="I908" s="10">
        <v>8.8800000000000008</v>
      </c>
      <c r="J908" s="10">
        <v>71.040000000000006</v>
      </c>
      <c r="K908" s="5">
        <v>9.9968529158990446E-2</v>
      </c>
      <c r="L908" s="10">
        <v>7.1017643114546818</v>
      </c>
      <c r="M908" s="10">
        <v>63.938235688545326</v>
      </c>
      <c r="N908" s="10">
        <v>4.1100000000000003</v>
      </c>
      <c r="O908" s="10">
        <v>32.880000000000003</v>
      </c>
      <c r="P908" s="10">
        <v>31.058235688545324</v>
      </c>
      <c r="Q908" s="5">
        <v>0.48575371769461373</v>
      </c>
      <c r="R908" s="5">
        <v>2.3E-2</v>
      </c>
      <c r="S908" s="10">
        <v>1.4705794208365426</v>
      </c>
      <c r="T908" s="10">
        <v>0</v>
      </c>
      <c r="U908" s="10">
        <v>29.58765626770878</v>
      </c>
      <c r="V908" s="5">
        <v>0.46275371769461371</v>
      </c>
      <c r="W908" s="4" t="s">
        <v>491</v>
      </c>
      <c r="X908" s="4" t="s">
        <v>97</v>
      </c>
    </row>
    <row r="909" spans="1:24">
      <c r="A909" s="4" t="s">
        <v>1397</v>
      </c>
      <c r="B909" s="8">
        <v>46042</v>
      </c>
      <c r="C909" s="4" t="s">
        <v>325</v>
      </c>
      <c r="D909" s="4" t="s">
        <v>127</v>
      </c>
      <c r="E909" s="4" t="s">
        <v>41</v>
      </c>
      <c r="F909" s="4" t="s">
        <v>234</v>
      </c>
      <c r="G909" s="4" t="s">
        <v>257</v>
      </c>
      <c r="H909" s="9">
        <v>18</v>
      </c>
      <c r="I909" s="10">
        <v>7.77</v>
      </c>
      <c r="J909" s="10">
        <v>139.85999999999999</v>
      </c>
      <c r="K909" s="5">
        <v>0.16388408964751652</v>
      </c>
      <c r="L909" s="10">
        <v>22.920828778101658</v>
      </c>
      <c r="M909" s="10">
        <v>116.93917122189833</v>
      </c>
      <c r="N909" s="10">
        <v>3.77</v>
      </c>
      <c r="O909" s="10">
        <v>67.86</v>
      </c>
      <c r="P909" s="10">
        <v>49.079171221898335</v>
      </c>
      <c r="Q909" s="5">
        <v>0.41969829877422321</v>
      </c>
      <c r="R909" s="5">
        <v>2.5999999999999999E-2</v>
      </c>
      <c r="S909" s="10">
        <v>3.0404184517693564</v>
      </c>
      <c r="T909" s="10">
        <v>3.45</v>
      </c>
      <c r="U909" s="10">
        <v>42.588752770128977</v>
      </c>
      <c r="V909" s="5">
        <v>0.36419578080739551</v>
      </c>
      <c r="W909" s="4" t="s">
        <v>493</v>
      </c>
      <c r="X909" s="4" t="s">
        <v>97</v>
      </c>
    </row>
    <row r="910" spans="1:24">
      <c r="A910" s="4" t="s">
        <v>1398</v>
      </c>
      <c r="B910" s="8">
        <v>45964</v>
      </c>
      <c r="C910" s="4" t="s">
        <v>413</v>
      </c>
      <c r="D910" s="4" t="s">
        <v>154</v>
      </c>
      <c r="E910" s="4" t="s">
        <v>47</v>
      </c>
      <c r="F910" s="4" t="s">
        <v>276</v>
      </c>
      <c r="G910" s="4" t="s">
        <v>257</v>
      </c>
      <c r="H910" s="9">
        <v>7</v>
      </c>
      <c r="I910" s="10">
        <v>15.25</v>
      </c>
      <c r="J910" s="10">
        <v>106.75</v>
      </c>
      <c r="K910" s="5">
        <v>7.819622568978804E-2</v>
      </c>
      <c r="L910" s="10">
        <v>8.3474470923848738</v>
      </c>
      <c r="M910" s="10">
        <v>98.402552907615132</v>
      </c>
      <c r="N910" s="10">
        <v>8.52</v>
      </c>
      <c r="O910" s="10">
        <v>59.64</v>
      </c>
      <c r="P910" s="10">
        <v>38.762552907615131</v>
      </c>
      <c r="Q910" s="5">
        <v>0.39391816332252283</v>
      </c>
      <c r="R910" s="5">
        <v>2.3E-2</v>
      </c>
      <c r="S910" s="10">
        <v>2.2632587168751481</v>
      </c>
      <c r="T910" s="10">
        <v>0</v>
      </c>
      <c r="U910" s="10">
        <v>36.499294190739981</v>
      </c>
      <c r="V910" s="5">
        <v>0.37091816332252281</v>
      </c>
      <c r="W910" s="4" t="s">
        <v>491</v>
      </c>
      <c r="X910" s="4" t="s">
        <v>97</v>
      </c>
    </row>
    <row r="911" spans="1:24">
      <c r="A911" s="4" t="s">
        <v>1399</v>
      </c>
      <c r="B911" s="8">
        <v>46217</v>
      </c>
      <c r="C911" s="4" t="s">
        <v>240</v>
      </c>
      <c r="D911" s="4" t="s">
        <v>204</v>
      </c>
      <c r="E911" s="4" t="s">
        <v>36</v>
      </c>
      <c r="F911" s="4" t="s">
        <v>242</v>
      </c>
      <c r="G911" s="4" t="s">
        <v>235</v>
      </c>
      <c r="H911" s="9">
        <v>59</v>
      </c>
      <c r="I911" s="10">
        <v>15.01</v>
      </c>
      <c r="J911" s="10">
        <v>885.59</v>
      </c>
      <c r="K911" s="5">
        <v>0.16771335896954137</v>
      </c>
      <c r="L911" s="10">
        <v>148.52527356983614</v>
      </c>
      <c r="M911" s="10">
        <v>737.06472643016389</v>
      </c>
      <c r="N911" s="10">
        <v>9.4600000000000009</v>
      </c>
      <c r="O911" s="10">
        <v>558.1400000000001</v>
      </c>
      <c r="P911" s="10">
        <v>178.92472643016379</v>
      </c>
      <c r="Q911" s="5">
        <v>0.24275307176447375</v>
      </c>
      <c r="R911" s="5">
        <v>1.7999999999999999E-2</v>
      </c>
      <c r="S911" s="10">
        <v>13.267165075742948</v>
      </c>
      <c r="T911" s="10">
        <v>0</v>
      </c>
      <c r="U911" s="10">
        <v>165.65756135442084</v>
      </c>
      <c r="V911" s="5">
        <v>0.22475307176447376</v>
      </c>
      <c r="W911" s="4" t="s">
        <v>491</v>
      </c>
      <c r="X911" s="4" t="s">
        <v>97</v>
      </c>
    </row>
    <row r="912" spans="1:24">
      <c r="A912" s="4" t="s">
        <v>1400</v>
      </c>
      <c r="B912" s="8">
        <v>46199</v>
      </c>
      <c r="C912" s="4" t="s">
        <v>335</v>
      </c>
      <c r="D912" s="4" t="s">
        <v>220</v>
      </c>
      <c r="E912" s="4" t="s">
        <v>43</v>
      </c>
      <c r="F912" s="4" t="s">
        <v>276</v>
      </c>
      <c r="G912" s="4" t="s">
        <v>235</v>
      </c>
      <c r="H912" s="9">
        <v>4</v>
      </c>
      <c r="I912" s="10">
        <v>7.73</v>
      </c>
      <c r="J912" s="10">
        <v>30.92</v>
      </c>
      <c r="K912" s="5">
        <v>9.5957619512014258E-2</v>
      </c>
      <c r="L912" s="10">
        <v>2.967009595311481</v>
      </c>
      <c r="M912" s="10">
        <v>27.952990404688521</v>
      </c>
      <c r="N912" s="10">
        <v>4.4400000000000004</v>
      </c>
      <c r="O912" s="10">
        <v>17.760000000000002</v>
      </c>
      <c r="P912" s="10">
        <v>10.192990404688519</v>
      </c>
      <c r="Q912" s="5">
        <v>0.36464758357227001</v>
      </c>
      <c r="R912" s="5">
        <v>4.4999999999999998E-2</v>
      </c>
      <c r="S912" s="10">
        <v>1.2578845682109834</v>
      </c>
      <c r="T912" s="10">
        <v>0</v>
      </c>
      <c r="U912" s="10">
        <v>8.9351058364775362</v>
      </c>
      <c r="V912" s="5">
        <v>0.31964758357227002</v>
      </c>
      <c r="W912" s="4" t="s">
        <v>491</v>
      </c>
      <c r="X912" s="4" t="s">
        <v>97</v>
      </c>
    </row>
    <row r="913" spans="1:24">
      <c r="A913" s="4" t="s">
        <v>1401</v>
      </c>
      <c r="B913" s="8">
        <v>46191</v>
      </c>
      <c r="C913" s="4" t="s">
        <v>251</v>
      </c>
      <c r="D913" s="4" t="s">
        <v>154</v>
      </c>
      <c r="E913" s="4" t="s">
        <v>36</v>
      </c>
      <c r="F913" s="4" t="s">
        <v>239</v>
      </c>
      <c r="G913" s="4" t="s">
        <v>111</v>
      </c>
      <c r="H913" s="9">
        <v>112</v>
      </c>
      <c r="I913" s="10">
        <v>15.89</v>
      </c>
      <c r="J913" s="10">
        <v>1779.68</v>
      </c>
      <c r="K913" s="5">
        <v>0.15877824830140475</v>
      </c>
      <c r="L913" s="10">
        <v>282.57447293704399</v>
      </c>
      <c r="M913" s="10">
        <v>1497.1055270629561</v>
      </c>
      <c r="N913" s="10">
        <v>9.0500000000000007</v>
      </c>
      <c r="O913" s="10">
        <v>1013.6000000000001</v>
      </c>
      <c r="P913" s="10">
        <v>483.50552706295593</v>
      </c>
      <c r="Q913" s="5">
        <v>0.32296021778204526</v>
      </c>
      <c r="R913" s="5">
        <v>1.7999999999999999E-2</v>
      </c>
      <c r="S913" s="10">
        <v>26.947899487133206</v>
      </c>
      <c r="T913" s="10">
        <v>20.63</v>
      </c>
      <c r="U913" s="10">
        <v>435.92762757582273</v>
      </c>
      <c r="V913" s="5">
        <v>0.29118029403781043</v>
      </c>
      <c r="W913" s="4" t="s">
        <v>493</v>
      </c>
      <c r="X913" s="4" t="s">
        <v>97</v>
      </c>
    </row>
    <row r="914" spans="1:24">
      <c r="A914" s="4" t="s">
        <v>1402</v>
      </c>
      <c r="B914" s="8">
        <v>45904</v>
      </c>
      <c r="C914" s="4" t="s">
        <v>274</v>
      </c>
      <c r="D914" s="4" t="s">
        <v>123</v>
      </c>
      <c r="E914" s="4" t="s">
        <v>39</v>
      </c>
      <c r="F914" s="4" t="s">
        <v>276</v>
      </c>
      <c r="G914" s="4" t="s">
        <v>235</v>
      </c>
      <c r="H914" s="9">
        <v>36</v>
      </c>
      <c r="I914" s="10">
        <v>4.79</v>
      </c>
      <c r="J914" s="10">
        <v>172.44</v>
      </c>
      <c r="K914" s="5">
        <v>0.14006017749585387</v>
      </c>
      <c r="L914" s="10">
        <v>24.151977007385039</v>
      </c>
      <c r="M914" s="10">
        <v>148.28802299261497</v>
      </c>
      <c r="N914" s="10">
        <v>2.27</v>
      </c>
      <c r="O914" s="10">
        <v>81.72</v>
      </c>
      <c r="P914" s="10">
        <v>66.568022992614971</v>
      </c>
      <c r="Q914" s="5">
        <v>0.44891031419260469</v>
      </c>
      <c r="R914" s="5">
        <v>2.1000000000000001E-2</v>
      </c>
      <c r="S914" s="10">
        <v>3.1140484828449146</v>
      </c>
      <c r="T914" s="10">
        <v>0</v>
      </c>
      <c r="U914" s="10">
        <v>63.453974509770056</v>
      </c>
      <c r="V914" s="5">
        <v>0.42791031419260467</v>
      </c>
      <c r="W914" s="4" t="s">
        <v>491</v>
      </c>
      <c r="X914" s="4" t="s">
        <v>97</v>
      </c>
    </row>
    <row r="915" spans="1:24">
      <c r="A915" s="4" t="s">
        <v>1403</v>
      </c>
      <c r="B915" s="8">
        <v>46075</v>
      </c>
      <c r="C915" s="4" t="s">
        <v>359</v>
      </c>
      <c r="D915" s="4" t="s">
        <v>181</v>
      </c>
      <c r="E915" s="4" t="s">
        <v>43</v>
      </c>
      <c r="F915" s="4" t="s">
        <v>276</v>
      </c>
      <c r="G915" s="4" t="s">
        <v>257</v>
      </c>
      <c r="H915" s="9">
        <v>2</v>
      </c>
      <c r="I915" s="10">
        <v>5.84</v>
      </c>
      <c r="J915" s="10">
        <v>11.68</v>
      </c>
      <c r="K915" s="5">
        <v>5.8608809700954632E-2</v>
      </c>
      <c r="L915" s="10">
        <v>0.68455089730715013</v>
      </c>
      <c r="M915" s="10">
        <v>10.995449102692849</v>
      </c>
      <c r="N915" s="10">
        <v>2.79</v>
      </c>
      <c r="O915" s="10">
        <v>5.58</v>
      </c>
      <c r="P915" s="10">
        <v>5.4154491026928486</v>
      </c>
      <c r="Q915" s="5">
        <v>0.4925173180390216</v>
      </c>
      <c r="R915" s="5">
        <v>4.4999999999999998E-2</v>
      </c>
      <c r="S915" s="10">
        <v>0.49479520962117818</v>
      </c>
      <c r="T915" s="10">
        <v>0</v>
      </c>
      <c r="U915" s="10">
        <v>4.9206538930716706</v>
      </c>
      <c r="V915" s="5">
        <v>0.44751731803902162</v>
      </c>
      <c r="W915" s="4" t="s">
        <v>491</v>
      </c>
      <c r="X915" s="4" t="s">
        <v>97</v>
      </c>
    </row>
    <row r="916" spans="1:24">
      <c r="A916" s="4" t="s">
        <v>1404</v>
      </c>
      <c r="B916" s="8">
        <v>45772</v>
      </c>
      <c r="C916" s="4" t="s">
        <v>343</v>
      </c>
      <c r="D916" s="4" t="s">
        <v>135</v>
      </c>
      <c r="E916" s="4" t="s">
        <v>43</v>
      </c>
      <c r="F916" s="4" t="s">
        <v>270</v>
      </c>
      <c r="G916" s="4" t="s">
        <v>111</v>
      </c>
      <c r="H916" s="9">
        <v>5</v>
      </c>
      <c r="I916" s="10">
        <v>10.01</v>
      </c>
      <c r="J916" s="10">
        <v>50.05</v>
      </c>
      <c r="K916" s="5">
        <v>3.7266604089214346E-2</v>
      </c>
      <c r="L916" s="10">
        <v>1.865193534665178</v>
      </c>
      <c r="M916" s="10">
        <v>48.184806465334816</v>
      </c>
      <c r="N916" s="10">
        <v>4.6500000000000004</v>
      </c>
      <c r="O916" s="10">
        <v>23.25</v>
      </c>
      <c r="P916" s="10">
        <v>24.934806465334816</v>
      </c>
      <c r="Q916" s="5">
        <v>0.51748275638034269</v>
      </c>
      <c r="R916" s="5">
        <v>4.4999999999999998E-2</v>
      </c>
      <c r="S916" s="10">
        <v>2.1683162909400666</v>
      </c>
      <c r="T916" s="10">
        <v>0</v>
      </c>
      <c r="U916" s="10">
        <v>22.76649017439475</v>
      </c>
      <c r="V916" s="5">
        <v>0.47248275638034265</v>
      </c>
      <c r="W916" s="4" t="s">
        <v>491</v>
      </c>
      <c r="X916" s="4" t="s">
        <v>97</v>
      </c>
    </row>
    <row r="917" spans="1:24">
      <c r="A917" s="4" t="s">
        <v>1405</v>
      </c>
      <c r="B917" s="8">
        <v>46154</v>
      </c>
      <c r="C917" s="4" t="s">
        <v>391</v>
      </c>
      <c r="D917" s="4" t="s">
        <v>106</v>
      </c>
      <c r="E917" s="4" t="s">
        <v>47</v>
      </c>
      <c r="F917" s="4" t="s">
        <v>270</v>
      </c>
      <c r="G917" s="4" t="s">
        <v>235</v>
      </c>
      <c r="H917" s="9">
        <v>28</v>
      </c>
      <c r="I917" s="10">
        <v>10.84</v>
      </c>
      <c r="J917" s="10">
        <v>303.52</v>
      </c>
      <c r="K917" s="5">
        <v>0.11117527884373149</v>
      </c>
      <c r="L917" s="10">
        <v>33.743920634649378</v>
      </c>
      <c r="M917" s="10">
        <v>269.7760793653506</v>
      </c>
      <c r="N917" s="10">
        <v>5.73</v>
      </c>
      <c r="O917" s="10">
        <v>160.44</v>
      </c>
      <c r="P917" s="10">
        <v>109.3360793653506</v>
      </c>
      <c r="Q917" s="5">
        <v>0.40528455904083194</v>
      </c>
      <c r="R917" s="5">
        <v>2.3E-2</v>
      </c>
      <c r="S917" s="10">
        <v>6.2048498254030635</v>
      </c>
      <c r="T917" s="10">
        <v>0</v>
      </c>
      <c r="U917" s="10">
        <v>103.13122953994754</v>
      </c>
      <c r="V917" s="5">
        <v>0.38228455904083197</v>
      </c>
      <c r="W917" s="4" t="s">
        <v>491</v>
      </c>
      <c r="X917" s="4" t="s">
        <v>97</v>
      </c>
    </row>
    <row r="918" spans="1:24">
      <c r="A918" s="4" t="s">
        <v>1406</v>
      </c>
      <c r="B918" s="8">
        <v>45895</v>
      </c>
      <c r="C918" s="4" t="s">
        <v>285</v>
      </c>
      <c r="D918" s="4" t="s">
        <v>201</v>
      </c>
      <c r="E918" s="4" t="s">
        <v>39</v>
      </c>
      <c r="F918" s="4" t="s">
        <v>273</v>
      </c>
      <c r="G918" s="4" t="s">
        <v>111</v>
      </c>
      <c r="H918" s="9">
        <v>63</v>
      </c>
      <c r="I918" s="10">
        <v>9.39</v>
      </c>
      <c r="J918" s="10">
        <v>591.57000000000005</v>
      </c>
      <c r="K918" s="5">
        <v>0.13948373847824075</v>
      </c>
      <c r="L918" s="10">
        <v>82.514395171572886</v>
      </c>
      <c r="M918" s="10">
        <v>509.05560482842714</v>
      </c>
      <c r="N918" s="10">
        <v>5.56</v>
      </c>
      <c r="O918" s="10">
        <v>350.28</v>
      </c>
      <c r="P918" s="10">
        <v>158.77560482842716</v>
      </c>
      <c r="Q918" s="5">
        <v>0.31190228203447662</v>
      </c>
      <c r="R918" s="5">
        <v>2.1000000000000001E-2</v>
      </c>
      <c r="S918" s="10">
        <v>10.690167701396971</v>
      </c>
      <c r="T918" s="10">
        <v>0</v>
      </c>
      <c r="U918" s="10">
        <v>148.08543712703019</v>
      </c>
      <c r="V918" s="5">
        <v>0.2909022820344766</v>
      </c>
      <c r="W918" s="4" t="s">
        <v>491</v>
      </c>
      <c r="X918" s="4" t="s">
        <v>97</v>
      </c>
    </row>
    <row r="919" spans="1:24">
      <c r="A919" s="4" t="s">
        <v>1407</v>
      </c>
      <c r="B919" s="8">
        <v>45936</v>
      </c>
      <c r="C919" s="4" t="s">
        <v>317</v>
      </c>
      <c r="D919" s="4" t="s">
        <v>160</v>
      </c>
      <c r="E919" s="4" t="s">
        <v>41</v>
      </c>
      <c r="F919" s="4" t="s">
        <v>242</v>
      </c>
      <c r="G919" s="4" t="s">
        <v>111</v>
      </c>
      <c r="H919" s="9">
        <v>29</v>
      </c>
      <c r="I919" s="10">
        <v>4.57</v>
      </c>
      <c r="J919" s="10">
        <v>132.53</v>
      </c>
      <c r="K919" s="5">
        <v>0.11187312142278313</v>
      </c>
      <c r="L919" s="10">
        <v>14.826544782161449</v>
      </c>
      <c r="M919" s="10">
        <v>117.70345521783855</v>
      </c>
      <c r="N919" s="10">
        <v>2.17</v>
      </c>
      <c r="O919" s="10">
        <v>62.93</v>
      </c>
      <c r="P919" s="10">
        <v>54.773455217838553</v>
      </c>
      <c r="Q919" s="5">
        <v>0.46535129420344629</v>
      </c>
      <c r="R919" s="5">
        <v>2.5999999999999999E-2</v>
      </c>
      <c r="S919" s="10">
        <v>3.0602898356638022</v>
      </c>
      <c r="T919" s="10">
        <v>0</v>
      </c>
      <c r="U919" s="10">
        <v>51.713165382174751</v>
      </c>
      <c r="V919" s="5">
        <v>0.43935129420344626</v>
      </c>
      <c r="W919" s="4" t="s">
        <v>491</v>
      </c>
      <c r="X919" s="4" t="s">
        <v>97</v>
      </c>
    </row>
    <row r="920" spans="1:24">
      <c r="A920" s="4" t="s">
        <v>1408</v>
      </c>
      <c r="B920" s="8">
        <v>46144</v>
      </c>
      <c r="C920" s="4" t="s">
        <v>355</v>
      </c>
      <c r="D920" s="4" t="s">
        <v>160</v>
      </c>
      <c r="E920" s="4" t="s">
        <v>43</v>
      </c>
      <c r="F920" s="4" t="s">
        <v>270</v>
      </c>
      <c r="G920" s="4" t="s">
        <v>257</v>
      </c>
      <c r="H920" s="9">
        <v>1</v>
      </c>
      <c r="I920" s="10">
        <v>4.7</v>
      </c>
      <c r="J920" s="10">
        <v>4.7</v>
      </c>
      <c r="K920" s="5">
        <v>4.3548995203938144E-2</v>
      </c>
      <c r="L920" s="10">
        <v>0.20468027745850928</v>
      </c>
      <c r="M920" s="10">
        <v>4.4953197225414909</v>
      </c>
      <c r="N920" s="10">
        <v>2.2999999999999998</v>
      </c>
      <c r="O920" s="10">
        <v>2.2999999999999998</v>
      </c>
      <c r="P920" s="10">
        <v>2.1953197225414911</v>
      </c>
      <c r="Q920" s="5">
        <v>0.48835674836056753</v>
      </c>
      <c r="R920" s="5">
        <v>4.4999999999999998E-2</v>
      </c>
      <c r="S920" s="10">
        <v>0.20228938751436709</v>
      </c>
      <c r="T920" s="10">
        <v>0</v>
      </c>
      <c r="U920" s="10">
        <v>1.9930303350271239</v>
      </c>
      <c r="V920" s="5">
        <v>0.44335674836056749</v>
      </c>
      <c r="W920" s="4" t="s">
        <v>491</v>
      </c>
      <c r="X920" s="4" t="s">
        <v>97</v>
      </c>
    </row>
    <row r="921" spans="1:24">
      <c r="A921" s="4" t="s">
        <v>1409</v>
      </c>
      <c r="B921" s="8">
        <v>45661</v>
      </c>
      <c r="C921" s="4" t="s">
        <v>301</v>
      </c>
      <c r="D921" s="4" t="s">
        <v>210</v>
      </c>
      <c r="E921" s="4" t="s">
        <v>41</v>
      </c>
      <c r="F921" s="4" t="s">
        <v>234</v>
      </c>
      <c r="G921" s="4" t="s">
        <v>235</v>
      </c>
      <c r="H921" s="9">
        <v>19</v>
      </c>
      <c r="I921" s="10">
        <v>4.33</v>
      </c>
      <c r="J921" s="10">
        <v>82.27</v>
      </c>
      <c r="K921" s="5">
        <v>0.22208406605802775</v>
      </c>
      <c r="L921" s="10">
        <v>18.270856114593943</v>
      </c>
      <c r="M921" s="10">
        <v>63.999143885406056</v>
      </c>
      <c r="N921" s="10">
        <v>2.36</v>
      </c>
      <c r="O921" s="10">
        <v>44.839999999999996</v>
      </c>
      <c r="P921" s="10">
        <v>19.15914388540606</v>
      </c>
      <c r="Q921" s="5">
        <v>0.29936562776076425</v>
      </c>
      <c r="R921" s="5">
        <v>2.5999999999999999E-2</v>
      </c>
      <c r="S921" s="10">
        <v>1.6639777410205574</v>
      </c>
      <c r="T921" s="10">
        <v>0.91</v>
      </c>
      <c r="U921" s="10">
        <v>16.585166144385504</v>
      </c>
      <c r="V921" s="5">
        <v>0.25914668755697956</v>
      </c>
      <c r="W921" s="4" t="s">
        <v>493</v>
      </c>
      <c r="X921" s="4" t="s">
        <v>97</v>
      </c>
    </row>
    <row r="922" spans="1:24">
      <c r="A922" s="4" t="s">
        <v>1410</v>
      </c>
      <c r="B922" s="8">
        <v>45766</v>
      </c>
      <c r="C922" s="4" t="s">
        <v>391</v>
      </c>
      <c r="D922" s="4" t="s">
        <v>156</v>
      </c>
      <c r="E922" s="4" t="s">
        <v>47</v>
      </c>
      <c r="F922" s="4" t="s">
        <v>270</v>
      </c>
      <c r="G922" s="4" t="s">
        <v>235</v>
      </c>
      <c r="H922" s="9">
        <v>42</v>
      </c>
      <c r="I922" s="10">
        <v>4.9400000000000004</v>
      </c>
      <c r="J922" s="10">
        <v>207.48000000000002</v>
      </c>
      <c r="K922" s="5">
        <v>9.2498766196786791E-2</v>
      </c>
      <c r="L922" s="10">
        <v>19.191644010509325</v>
      </c>
      <c r="M922" s="10">
        <v>188.2883559894907</v>
      </c>
      <c r="N922" s="10">
        <v>2.78</v>
      </c>
      <c r="O922" s="10">
        <v>116.75999999999999</v>
      </c>
      <c r="P922" s="10">
        <v>71.528355989490706</v>
      </c>
      <c r="Q922" s="5">
        <v>0.37988730430830814</v>
      </c>
      <c r="R922" s="5">
        <v>2.3E-2</v>
      </c>
      <c r="S922" s="10">
        <v>4.3306321877582858</v>
      </c>
      <c r="T922" s="10">
        <v>0</v>
      </c>
      <c r="U922" s="10">
        <v>67.197723801732423</v>
      </c>
      <c r="V922" s="5">
        <v>0.35688730430830817</v>
      </c>
      <c r="W922" s="4" t="s">
        <v>491</v>
      </c>
      <c r="X922" s="4" t="s">
        <v>97</v>
      </c>
    </row>
    <row r="923" spans="1:24">
      <c r="A923" s="4" t="s">
        <v>1411</v>
      </c>
      <c r="B923" s="8">
        <v>45929</v>
      </c>
      <c r="C923" s="4" t="s">
        <v>319</v>
      </c>
      <c r="D923" s="4" t="s">
        <v>116</v>
      </c>
      <c r="E923" s="4" t="s">
        <v>41</v>
      </c>
      <c r="F923" s="4" t="s">
        <v>234</v>
      </c>
      <c r="G923" s="4" t="s">
        <v>257</v>
      </c>
      <c r="H923" s="9">
        <v>15</v>
      </c>
      <c r="I923" s="10">
        <v>5.2</v>
      </c>
      <c r="J923" s="10">
        <v>78</v>
      </c>
      <c r="K923" s="5">
        <v>0.17408436974292563</v>
      </c>
      <c r="L923" s="10">
        <v>13.578580839948199</v>
      </c>
      <c r="M923" s="10">
        <v>64.421419160051798</v>
      </c>
      <c r="N923" s="10">
        <v>2.79</v>
      </c>
      <c r="O923" s="10">
        <v>41.85</v>
      </c>
      <c r="P923" s="10">
        <v>22.571419160051796</v>
      </c>
      <c r="Q923" s="5">
        <v>0.35037134317041718</v>
      </c>
      <c r="R923" s="5">
        <v>2.5999999999999999E-2</v>
      </c>
      <c r="S923" s="10">
        <v>1.6749568981613467</v>
      </c>
      <c r="T923" s="10">
        <v>0</v>
      </c>
      <c r="U923" s="10">
        <v>20.896462261890449</v>
      </c>
      <c r="V923" s="5">
        <v>0.32437134317041716</v>
      </c>
      <c r="W923" s="4" t="s">
        <v>491</v>
      </c>
      <c r="X923" s="4" t="s">
        <v>97</v>
      </c>
    </row>
    <row r="924" spans="1:24">
      <c r="A924" s="4" t="s">
        <v>1412</v>
      </c>
      <c r="B924" s="8">
        <v>46078</v>
      </c>
      <c r="C924" s="4" t="s">
        <v>349</v>
      </c>
      <c r="D924" s="4" t="s">
        <v>204</v>
      </c>
      <c r="E924" s="4" t="s">
        <v>43</v>
      </c>
      <c r="F924" s="4" t="s">
        <v>270</v>
      </c>
      <c r="G924" s="4" t="s">
        <v>257</v>
      </c>
      <c r="H924" s="9">
        <v>9</v>
      </c>
      <c r="I924" s="10">
        <v>14.98</v>
      </c>
      <c r="J924" s="10">
        <v>134.82</v>
      </c>
      <c r="K924" s="5">
        <v>4.4548016421602506E-2</v>
      </c>
      <c r="L924" s="10">
        <v>6.0059635739604493</v>
      </c>
      <c r="M924" s="10">
        <v>128.81403642603954</v>
      </c>
      <c r="N924" s="10">
        <v>9.59</v>
      </c>
      <c r="O924" s="10">
        <v>86.31</v>
      </c>
      <c r="P924" s="10">
        <v>42.504036426039534</v>
      </c>
      <c r="Q924" s="5">
        <v>0.32996432380599955</v>
      </c>
      <c r="R924" s="5">
        <v>4.4999999999999998E-2</v>
      </c>
      <c r="S924" s="10">
        <v>5.7966316391717791</v>
      </c>
      <c r="T924" s="10">
        <v>0</v>
      </c>
      <c r="U924" s="10">
        <v>36.707404786867755</v>
      </c>
      <c r="V924" s="5">
        <v>0.28496432380599956</v>
      </c>
      <c r="W924" s="4" t="s">
        <v>491</v>
      </c>
      <c r="X924" s="4" t="s">
        <v>97</v>
      </c>
    </row>
    <row r="925" spans="1:24">
      <c r="A925" s="4" t="s">
        <v>1413</v>
      </c>
      <c r="B925" s="8">
        <v>46042</v>
      </c>
      <c r="C925" s="4" t="s">
        <v>341</v>
      </c>
      <c r="D925" s="4" t="s">
        <v>123</v>
      </c>
      <c r="E925" s="4" t="s">
        <v>43</v>
      </c>
      <c r="F925" s="4" t="s">
        <v>276</v>
      </c>
      <c r="G925" s="4" t="s">
        <v>111</v>
      </c>
      <c r="H925" s="9">
        <v>18</v>
      </c>
      <c r="I925" s="10">
        <v>4.96</v>
      </c>
      <c r="J925" s="10">
        <v>89.28</v>
      </c>
      <c r="K925" s="5">
        <v>8.7604381997018504E-2</v>
      </c>
      <c r="L925" s="10">
        <v>7.8213192246938119</v>
      </c>
      <c r="M925" s="10">
        <v>81.458680775306192</v>
      </c>
      <c r="N925" s="10">
        <v>2.38</v>
      </c>
      <c r="O925" s="10">
        <v>42.839999999999996</v>
      </c>
      <c r="P925" s="10">
        <v>38.618680775306196</v>
      </c>
      <c r="Q925" s="5">
        <v>0.47408919967450863</v>
      </c>
      <c r="R925" s="5">
        <v>4.4999999999999998E-2</v>
      </c>
      <c r="S925" s="10">
        <v>3.6656406348887787</v>
      </c>
      <c r="T925" s="10">
        <v>0</v>
      </c>
      <c r="U925" s="10">
        <v>34.953040140417414</v>
      </c>
      <c r="V925" s="5">
        <v>0.42908919967450859</v>
      </c>
      <c r="W925" s="4" t="s">
        <v>491</v>
      </c>
      <c r="X925" s="4" t="s">
        <v>97</v>
      </c>
    </row>
    <row r="926" spans="1:24">
      <c r="A926" s="4" t="s">
        <v>1414</v>
      </c>
      <c r="B926" s="8">
        <v>46186</v>
      </c>
      <c r="C926" s="4" t="s">
        <v>311</v>
      </c>
      <c r="D926" s="4" t="s">
        <v>179</v>
      </c>
      <c r="E926" s="4" t="s">
        <v>41</v>
      </c>
      <c r="F926" s="4" t="s">
        <v>242</v>
      </c>
      <c r="G926" s="4" t="s">
        <v>111</v>
      </c>
      <c r="H926" s="9">
        <v>22</v>
      </c>
      <c r="I926" s="10">
        <v>17.940000000000001</v>
      </c>
      <c r="J926" s="10">
        <v>394.68</v>
      </c>
      <c r="K926" s="5">
        <v>0.11640319193314097</v>
      </c>
      <c r="L926" s="10">
        <v>45.942011792172082</v>
      </c>
      <c r="M926" s="10">
        <v>348.73798820782793</v>
      </c>
      <c r="N926" s="10">
        <v>8.92</v>
      </c>
      <c r="O926" s="10">
        <v>196.24</v>
      </c>
      <c r="P926" s="10">
        <v>152.49798820782792</v>
      </c>
      <c r="Q926" s="5">
        <v>0.43728527824433</v>
      </c>
      <c r="R926" s="5">
        <v>2.5999999999999999E-2</v>
      </c>
      <c r="S926" s="10">
        <v>9.0671876934035254</v>
      </c>
      <c r="T926" s="10">
        <v>0</v>
      </c>
      <c r="U926" s="10">
        <v>143.43080051442439</v>
      </c>
      <c r="V926" s="5">
        <v>0.41128527824433003</v>
      </c>
      <c r="W926" s="4" t="s">
        <v>491</v>
      </c>
      <c r="X926" s="4" t="s">
        <v>97</v>
      </c>
    </row>
    <row r="927" spans="1:24">
      <c r="A927" s="4" t="s">
        <v>1415</v>
      </c>
      <c r="B927" s="8">
        <v>45662</v>
      </c>
      <c r="C927" s="4" t="s">
        <v>240</v>
      </c>
      <c r="D927" s="4" t="s">
        <v>176</v>
      </c>
      <c r="E927" s="4" t="s">
        <v>36</v>
      </c>
      <c r="F927" s="4" t="s">
        <v>242</v>
      </c>
      <c r="G927" s="4" t="s">
        <v>235</v>
      </c>
      <c r="H927" s="9">
        <v>21</v>
      </c>
      <c r="I927" s="10">
        <v>11.21</v>
      </c>
      <c r="J927" s="10">
        <v>235.41000000000003</v>
      </c>
      <c r="K927" s="5">
        <v>0.18927898497811765</v>
      </c>
      <c r="L927" s="10">
        <v>44.558165853698682</v>
      </c>
      <c r="M927" s="10">
        <v>190.85183414630134</v>
      </c>
      <c r="N927" s="10">
        <v>5.49</v>
      </c>
      <c r="O927" s="10">
        <v>115.29</v>
      </c>
      <c r="P927" s="10">
        <v>75.561834146301337</v>
      </c>
      <c r="Q927" s="5">
        <v>0.39591882616322083</v>
      </c>
      <c r="R927" s="5">
        <v>1.7999999999999999E-2</v>
      </c>
      <c r="S927" s="10">
        <v>3.4353330146334238</v>
      </c>
      <c r="T927" s="10">
        <v>5.78</v>
      </c>
      <c r="U927" s="10">
        <v>66.346501131667907</v>
      </c>
      <c r="V927" s="5">
        <v>0.34763355263753271</v>
      </c>
      <c r="W927" s="4" t="s">
        <v>493</v>
      </c>
      <c r="X927" s="4" t="s">
        <v>97</v>
      </c>
    </row>
    <row r="928" spans="1:24">
      <c r="A928" s="4" t="s">
        <v>1416</v>
      </c>
      <c r="B928" s="8">
        <v>45982</v>
      </c>
      <c r="C928" s="4" t="s">
        <v>409</v>
      </c>
      <c r="D928" s="4" t="s">
        <v>156</v>
      </c>
      <c r="E928" s="4" t="s">
        <v>47</v>
      </c>
      <c r="F928" s="4" t="s">
        <v>270</v>
      </c>
      <c r="G928" s="4" t="s">
        <v>257</v>
      </c>
      <c r="H928" s="9">
        <v>17</v>
      </c>
      <c r="I928" s="10">
        <v>4.87</v>
      </c>
      <c r="J928" s="10">
        <v>82.79</v>
      </c>
      <c r="K928" s="5">
        <v>8.0716019170449169E-2</v>
      </c>
      <c r="L928" s="10">
        <v>6.6824792271214868</v>
      </c>
      <c r="M928" s="10">
        <v>76.107520772878516</v>
      </c>
      <c r="N928" s="10">
        <v>2.75</v>
      </c>
      <c r="O928" s="10">
        <v>46.75</v>
      </c>
      <c r="P928" s="10">
        <v>29.357520772878516</v>
      </c>
      <c r="Q928" s="5">
        <v>0.38573744716356978</v>
      </c>
      <c r="R928" s="5">
        <v>2.3E-2</v>
      </c>
      <c r="S928" s="10">
        <v>1.7504729777762058</v>
      </c>
      <c r="T928" s="10">
        <v>0</v>
      </c>
      <c r="U928" s="10">
        <v>27.607047795102311</v>
      </c>
      <c r="V928" s="5">
        <v>0.36273744716356981</v>
      </c>
      <c r="W928" s="4" t="s">
        <v>491</v>
      </c>
      <c r="X928" s="4" t="s">
        <v>97</v>
      </c>
    </row>
    <row r="929" spans="1:24">
      <c r="A929" s="4" t="s">
        <v>1417</v>
      </c>
      <c r="B929" s="8">
        <v>45745</v>
      </c>
      <c r="C929" s="4" t="s">
        <v>281</v>
      </c>
      <c r="D929" s="4" t="s">
        <v>212</v>
      </c>
      <c r="E929" s="4" t="s">
        <v>39</v>
      </c>
      <c r="F929" s="4" t="s">
        <v>276</v>
      </c>
      <c r="G929" s="4" t="s">
        <v>111</v>
      </c>
      <c r="H929" s="9">
        <v>3</v>
      </c>
      <c r="I929" s="10">
        <v>6.63</v>
      </c>
      <c r="J929" s="10">
        <v>19.89</v>
      </c>
      <c r="K929" s="5">
        <v>0.10701968195752774</v>
      </c>
      <c r="L929" s="10">
        <v>2.128621474135227</v>
      </c>
      <c r="M929" s="10">
        <v>17.761378525864775</v>
      </c>
      <c r="N929" s="10">
        <v>3.37</v>
      </c>
      <c r="O929" s="10">
        <v>10.11</v>
      </c>
      <c r="P929" s="10">
        <v>7.6513785258647751</v>
      </c>
      <c r="Q929" s="5">
        <v>0.43078742535229209</v>
      </c>
      <c r="R929" s="5">
        <v>2.1000000000000001E-2</v>
      </c>
      <c r="S929" s="10">
        <v>0.37298894904316027</v>
      </c>
      <c r="T929" s="10">
        <v>0</v>
      </c>
      <c r="U929" s="10">
        <v>7.2783895768216151</v>
      </c>
      <c r="V929" s="5">
        <v>0.40978742535229212</v>
      </c>
      <c r="W929" s="4" t="s">
        <v>491</v>
      </c>
      <c r="X929" s="4" t="s">
        <v>97</v>
      </c>
    </row>
    <row r="930" spans="1:24">
      <c r="A930" s="4" t="s">
        <v>1418</v>
      </c>
      <c r="B930" s="8">
        <v>45857</v>
      </c>
      <c r="C930" s="4" t="s">
        <v>393</v>
      </c>
      <c r="D930" s="4" t="s">
        <v>191</v>
      </c>
      <c r="E930" s="4" t="s">
        <v>47</v>
      </c>
      <c r="F930" s="4" t="s">
        <v>273</v>
      </c>
      <c r="G930" s="4" t="s">
        <v>235</v>
      </c>
      <c r="H930" s="9">
        <v>5</v>
      </c>
      <c r="I930" s="10">
        <v>10.56</v>
      </c>
      <c r="J930" s="10">
        <v>52.800000000000004</v>
      </c>
      <c r="K930" s="5">
        <v>0.1083172960716248</v>
      </c>
      <c r="L930" s="10">
        <v>5.7191532325817898</v>
      </c>
      <c r="M930" s="10">
        <v>47.080846767418215</v>
      </c>
      <c r="N930" s="10">
        <v>4.5</v>
      </c>
      <c r="O930" s="10">
        <v>22.5</v>
      </c>
      <c r="P930" s="10">
        <v>24.580846767418215</v>
      </c>
      <c r="Q930" s="5">
        <v>0.52209865487018214</v>
      </c>
      <c r="R930" s="5">
        <v>2.3E-2</v>
      </c>
      <c r="S930" s="10">
        <v>1.0828594756506189</v>
      </c>
      <c r="T930" s="10">
        <v>0</v>
      </c>
      <c r="U930" s="10">
        <v>23.497987291767597</v>
      </c>
      <c r="V930" s="5">
        <v>0.49909865487018218</v>
      </c>
      <c r="W930" s="4" t="s">
        <v>491</v>
      </c>
      <c r="X930" s="4" t="s">
        <v>97</v>
      </c>
    </row>
    <row r="931" spans="1:24">
      <c r="A931" s="4" t="s">
        <v>1419</v>
      </c>
      <c r="B931" s="8">
        <v>45936</v>
      </c>
      <c r="C931" s="4" t="s">
        <v>245</v>
      </c>
      <c r="D931" s="4" t="s">
        <v>168</v>
      </c>
      <c r="E931" s="4" t="s">
        <v>36</v>
      </c>
      <c r="F931" s="4" t="s">
        <v>239</v>
      </c>
      <c r="G931" s="4" t="s">
        <v>111</v>
      </c>
      <c r="H931" s="9">
        <v>53</v>
      </c>
      <c r="I931" s="10">
        <v>7.8</v>
      </c>
      <c r="J931" s="10">
        <v>413.4</v>
      </c>
      <c r="K931" s="5">
        <v>0.16765769183983681</v>
      </c>
      <c r="L931" s="10">
        <v>69.309689806588537</v>
      </c>
      <c r="M931" s="10">
        <v>344.09031019341143</v>
      </c>
      <c r="N931" s="10">
        <v>4</v>
      </c>
      <c r="O931" s="10">
        <v>212</v>
      </c>
      <c r="P931" s="10">
        <v>132.09031019341143</v>
      </c>
      <c r="Q931" s="5">
        <v>0.38388267928604014</v>
      </c>
      <c r="R931" s="5">
        <v>1.7999999999999999E-2</v>
      </c>
      <c r="S931" s="10">
        <v>6.1936255834814054</v>
      </c>
      <c r="T931" s="10">
        <v>0</v>
      </c>
      <c r="U931" s="10">
        <v>125.89668460993002</v>
      </c>
      <c r="V931" s="5">
        <v>0.36588267928604012</v>
      </c>
      <c r="W931" s="4" t="s">
        <v>491</v>
      </c>
      <c r="X931" s="4" t="s">
        <v>97</v>
      </c>
    </row>
    <row r="932" spans="1:24">
      <c r="A932" s="4" t="s">
        <v>1420</v>
      </c>
      <c r="B932" s="8">
        <v>45850</v>
      </c>
      <c r="C932" s="4" t="s">
        <v>243</v>
      </c>
      <c r="D932" s="4" t="s">
        <v>138</v>
      </c>
      <c r="E932" s="4" t="s">
        <v>36</v>
      </c>
      <c r="F932" s="4" t="s">
        <v>234</v>
      </c>
      <c r="G932" s="4" t="s">
        <v>111</v>
      </c>
      <c r="H932" s="9">
        <v>13</v>
      </c>
      <c r="I932" s="10">
        <v>8.1300000000000008</v>
      </c>
      <c r="J932" s="10">
        <v>105.69000000000001</v>
      </c>
      <c r="K932" s="5">
        <v>0.13701340689970568</v>
      </c>
      <c r="L932" s="10">
        <v>14.480946975229894</v>
      </c>
      <c r="M932" s="10">
        <v>91.209053024770114</v>
      </c>
      <c r="N932" s="10">
        <v>3.98</v>
      </c>
      <c r="O932" s="10">
        <v>51.74</v>
      </c>
      <c r="P932" s="10">
        <v>39.469053024770112</v>
      </c>
      <c r="Q932" s="5">
        <v>0.43273174883255611</v>
      </c>
      <c r="R932" s="5">
        <v>1.7999999999999999E-2</v>
      </c>
      <c r="S932" s="10">
        <v>1.6417629544458618</v>
      </c>
      <c r="T932" s="10">
        <v>0</v>
      </c>
      <c r="U932" s="10">
        <v>37.827290070324253</v>
      </c>
      <c r="V932" s="5">
        <v>0.41473174883255615</v>
      </c>
      <c r="W932" s="4" t="s">
        <v>491</v>
      </c>
      <c r="X932" s="4" t="s">
        <v>97</v>
      </c>
    </row>
    <row r="933" spans="1:24">
      <c r="A933" s="4" t="s">
        <v>1421</v>
      </c>
      <c r="B933" s="8">
        <v>45719</v>
      </c>
      <c r="C933" s="4" t="s">
        <v>367</v>
      </c>
      <c r="D933" s="4" t="s">
        <v>116</v>
      </c>
      <c r="E933" s="4" t="s">
        <v>45</v>
      </c>
      <c r="F933" s="4" t="s">
        <v>234</v>
      </c>
      <c r="G933" s="4" t="s">
        <v>111</v>
      </c>
      <c r="H933" s="9">
        <v>16</v>
      </c>
      <c r="I933" s="10">
        <v>5.26</v>
      </c>
      <c r="J933" s="10">
        <v>84.16</v>
      </c>
      <c r="K933" s="5">
        <v>0.1987741801328774</v>
      </c>
      <c r="L933" s="10">
        <v>16.728834999982961</v>
      </c>
      <c r="M933" s="10">
        <v>67.431165000017032</v>
      </c>
      <c r="N933" s="10">
        <v>2.7</v>
      </c>
      <c r="O933" s="10">
        <v>43.2</v>
      </c>
      <c r="P933" s="10">
        <v>24.231165000017029</v>
      </c>
      <c r="Q933" s="5">
        <v>0.35934667597706355</v>
      </c>
      <c r="R933" s="5">
        <v>1.4999999999999999E-2</v>
      </c>
      <c r="S933" s="10">
        <v>1.0114674750002555</v>
      </c>
      <c r="T933" s="10">
        <v>0</v>
      </c>
      <c r="U933" s="10">
        <v>23.219697525016773</v>
      </c>
      <c r="V933" s="5">
        <v>0.34434667597706353</v>
      </c>
      <c r="W933" s="4" t="s">
        <v>491</v>
      </c>
      <c r="X933" s="4" t="s">
        <v>97</v>
      </c>
    </row>
    <row r="934" spans="1:24">
      <c r="A934" s="4" t="s">
        <v>1422</v>
      </c>
      <c r="B934" s="8">
        <v>46285</v>
      </c>
      <c r="C934" s="4" t="s">
        <v>337</v>
      </c>
      <c r="D934" s="4" t="s">
        <v>123</v>
      </c>
      <c r="E934" s="4" t="s">
        <v>43</v>
      </c>
      <c r="F934" s="4" t="s">
        <v>270</v>
      </c>
      <c r="G934" s="4" t="s">
        <v>111</v>
      </c>
      <c r="H934" s="9">
        <v>37</v>
      </c>
      <c r="I934" s="10">
        <v>5.04</v>
      </c>
      <c r="J934" s="10">
        <v>186.48</v>
      </c>
      <c r="K934" s="5">
        <v>0.11884627794976682</v>
      </c>
      <c r="L934" s="10">
        <v>22.162453912072515</v>
      </c>
      <c r="M934" s="10">
        <v>164.31754608792747</v>
      </c>
      <c r="N934" s="10">
        <v>2.38</v>
      </c>
      <c r="O934" s="10">
        <v>88.06</v>
      </c>
      <c r="P934" s="10">
        <v>76.257546087927466</v>
      </c>
      <c r="Q934" s="5">
        <v>0.46408644666055032</v>
      </c>
      <c r="R934" s="5">
        <v>4.4999999999999998E-2</v>
      </c>
      <c r="S934" s="10">
        <v>7.394289573956736</v>
      </c>
      <c r="T934" s="10">
        <v>1.97</v>
      </c>
      <c r="U934" s="10">
        <v>66.893256513970726</v>
      </c>
      <c r="V934" s="5">
        <v>0.40709746528332208</v>
      </c>
      <c r="W934" s="4" t="s">
        <v>493</v>
      </c>
      <c r="X934" s="4" t="s">
        <v>97</v>
      </c>
    </row>
    <row r="935" spans="1:24">
      <c r="A935" s="4" t="s">
        <v>1423</v>
      </c>
      <c r="B935" s="8">
        <v>46105</v>
      </c>
      <c r="C935" s="4" t="s">
        <v>303</v>
      </c>
      <c r="D935" s="4" t="s">
        <v>144</v>
      </c>
      <c r="E935" s="4" t="s">
        <v>41</v>
      </c>
      <c r="F935" s="4" t="s">
        <v>239</v>
      </c>
      <c r="G935" s="4" t="s">
        <v>235</v>
      </c>
      <c r="H935" s="9">
        <v>25</v>
      </c>
      <c r="I935" s="10">
        <v>14.83</v>
      </c>
      <c r="J935" s="10">
        <v>370.75</v>
      </c>
      <c r="K935" s="5">
        <v>0.21677062362797705</v>
      </c>
      <c r="L935" s="10">
        <v>80.367708710072492</v>
      </c>
      <c r="M935" s="10">
        <v>290.38229128992748</v>
      </c>
      <c r="N935" s="10">
        <v>8.4600000000000009</v>
      </c>
      <c r="O935" s="10">
        <v>211.50000000000003</v>
      </c>
      <c r="P935" s="10">
        <v>78.882291289927451</v>
      </c>
      <c r="Q935" s="5">
        <v>0.27164979978468695</v>
      </c>
      <c r="R935" s="5">
        <v>2.5999999999999999E-2</v>
      </c>
      <c r="S935" s="10">
        <v>7.5499395735381141</v>
      </c>
      <c r="T935" s="10">
        <v>3.76</v>
      </c>
      <c r="U935" s="10">
        <v>67.572351716389335</v>
      </c>
      <c r="V935" s="5">
        <v>0.23270135178085918</v>
      </c>
      <c r="W935" s="4" t="s">
        <v>493</v>
      </c>
      <c r="X935" s="4" t="s">
        <v>97</v>
      </c>
    </row>
    <row r="936" spans="1:24">
      <c r="A936" s="4" t="s">
        <v>1424</v>
      </c>
      <c r="B936" s="8">
        <v>46028</v>
      </c>
      <c r="C936" s="4" t="s">
        <v>393</v>
      </c>
      <c r="D936" s="4" t="s">
        <v>199</v>
      </c>
      <c r="E936" s="4" t="s">
        <v>47</v>
      </c>
      <c r="F936" s="4" t="s">
        <v>273</v>
      </c>
      <c r="G936" s="4" t="s">
        <v>235</v>
      </c>
      <c r="H936" s="9">
        <v>27</v>
      </c>
      <c r="I936" s="10">
        <v>25.3</v>
      </c>
      <c r="J936" s="10">
        <v>683.1</v>
      </c>
      <c r="K936" s="5">
        <v>9.9645336046322253E-2</v>
      </c>
      <c r="L936" s="10">
        <v>68.067729053242729</v>
      </c>
      <c r="M936" s="10">
        <v>615.03227094675731</v>
      </c>
      <c r="N936" s="10">
        <v>12.61</v>
      </c>
      <c r="O936" s="10">
        <v>340.46999999999997</v>
      </c>
      <c r="P936" s="10">
        <v>274.56227094675734</v>
      </c>
      <c r="Q936" s="5">
        <v>0.44641929198951885</v>
      </c>
      <c r="R936" s="5">
        <v>2.3E-2</v>
      </c>
      <c r="S936" s="10">
        <v>14.145742231775419</v>
      </c>
      <c r="T936" s="10">
        <v>0</v>
      </c>
      <c r="U936" s="10">
        <v>260.41652871498189</v>
      </c>
      <c r="V936" s="5">
        <v>0.42341929198951883</v>
      </c>
      <c r="W936" s="4" t="s">
        <v>491</v>
      </c>
      <c r="X936" s="4" t="s">
        <v>97</v>
      </c>
    </row>
    <row r="937" spans="1:24">
      <c r="A937" s="4" t="s">
        <v>1425</v>
      </c>
      <c r="B937" s="8">
        <v>45863</v>
      </c>
      <c r="C937" s="4" t="s">
        <v>279</v>
      </c>
      <c r="D937" s="4" t="s">
        <v>212</v>
      </c>
      <c r="E937" s="4" t="s">
        <v>39</v>
      </c>
      <c r="F937" s="4" t="s">
        <v>273</v>
      </c>
      <c r="G937" s="4" t="s">
        <v>111</v>
      </c>
      <c r="H937" s="9">
        <v>51</v>
      </c>
      <c r="I937" s="10">
        <v>6.65</v>
      </c>
      <c r="J937" s="10">
        <v>339.15000000000003</v>
      </c>
      <c r="K937" s="5">
        <v>0.10734464762964654</v>
      </c>
      <c r="L937" s="10">
        <v>36.405937243594629</v>
      </c>
      <c r="M937" s="10">
        <v>302.74406275640541</v>
      </c>
      <c r="N937" s="10">
        <v>3.36</v>
      </c>
      <c r="O937" s="10">
        <v>171.35999999999999</v>
      </c>
      <c r="P937" s="10">
        <v>131.38406275640543</v>
      </c>
      <c r="Q937" s="5">
        <v>0.43397733901100466</v>
      </c>
      <c r="R937" s="5">
        <v>2.1000000000000001E-2</v>
      </c>
      <c r="S937" s="10">
        <v>6.3576253178845139</v>
      </c>
      <c r="T937" s="10">
        <v>0</v>
      </c>
      <c r="U937" s="10">
        <v>125.02643743852092</v>
      </c>
      <c r="V937" s="5">
        <v>0.4129773390110047</v>
      </c>
      <c r="W937" s="4" t="s">
        <v>491</v>
      </c>
      <c r="X937" s="4" t="s">
        <v>97</v>
      </c>
    </row>
    <row r="938" spans="1:24">
      <c r="A938" s="4" t="s">
        <v>1426</v>
      </c>
      <c r="B938" s="8">
        <v>46160</v>
      </c>
      <c r="C938" s="4" t="s">
        <v>409</v>
      </c>
      <c r="D938" s="4" t="s">
        <v>206</v>
      </c>
      <c r="E938" s="4" t="s">
        <v>47</v>
      </c>
      <c r="F938" s="4" t="s">
        <v>270</v>
      </c>
      <c r="G938" s="4" t="s">
        <v>257</v>
      </c>
      <c r="H938" s="9">
        <v>18</v>
      </c>
      <c r="I938" s="10">
        <v>4.84</v>
      </c>
      <c r="J938" s="10">
        <v>87.12</v>
      </c>
      <c r="K938" s="5">
        <v>8.2383024487824766E-2</v>
      </c>
      <c r="L938" s="10">
        <v>7.177209093379294</v>
      </c>
      <c r="M938" s="10">
        <v>79.942790906620715</v>
      </c>
      <c r="N938" s="10">
        <v>2.71</v>
      </c>
      <c r="O938" s="10">
        <v>48.78</v>
      </c>
      <c r="P938" s="10">
        <v>31.162790906620714</v>
      </c>
      <c r="Q938" s="5">
        <v>0.38981364739969154</v>
      </c>
      <c r="R938" s="5">
        <v>2.3E-2</v>
      </c>
      <c r="S938" s="10">
        <v>1.8386841908522764</v>
      </c>
      <c r="T938" s="10">
        <v>0</v>
      </c>
      <c r="U938" s="10">
        <v>29.324106715768437</v>
      </c>
      <c r="V938" s="5">
        <v>0.36681364739969152</v>
      </c>
      <c r="W938" s="4" t="s">
        <v>491</v>
      </c>
      <c r="X938" s="4" t="s">
        <v>97</v>
      </c>
    </row>
    <row r="939" spans="1:24">
      <c r="A939" s="4" t="s">
        <v>1427</v>
      </c>
      <c r="B939" s="8">
        <v>45691</v>
      </c>
      <c r="C939" s="4" t="s">
        <v>287</v>
      </c>
      <c r="D939" s="4" t="s">
        <v>162</v>
      </c>
      <c r="E939" s="4" t="s">
        <v>39</v>
      </c>
      <c r="F939" s="4" t="s">
        <v>276</v>
      </c>
      <c r="G939" s="4" t="s">
        <v>111</v>
      </c>
      <c r="H939" s="9">
        <v>28</v>
      </c>
      <c r="I939" s="10">
        <v>7.09</v>
      </c>
      <c r="J939" s="10">
        <v>198.51999999999998</v>
      </c>
      <c r="K939" s="5">
        <v>9.8700914304049411E-2</v>
      </c>
      <c r="L939" s="10">
        <v>19.594105507639888</v>
      </c>
      <c r="M939" s="10">
        <v>178.9258944923601</v>
      </c>
      <c r="N939" s="10">
        <v>3.43</v>
      </c>
      <c r="O939" s="10">
        <v>96.04</v>
      </c>
      <c r="P939" s="10">
        <v>82.885894492360094</v>
      </c>
      <c r="Q939" s="5">
        <v>0.46324147059608084</v>
      </c>
      <c r="R939" s="5">
        <v>2.1000000000000001E-2</v>
      </c>
      <c r="S939" s="10">
        <v>3.7574437843395625</v>
      </c>
      <c r="T939" s="10">
        <v>0</v>
      </c>
      <c r="U939" s="10">
        <v>79.128450708020537</v>
      </c>
      <c r="V939" s="5">
        <v>0.44224147059608088</v>
      </c>
      <c r="W939" s="4" t="s">
        <v>491</v>
      </c>
      <c r="X939" s="4" t="s">
        <v>97</v>
      </c>
    </row>
    <row r="940" spans="1:24">
      <c r="A940" s="4" t="s">
        <v>1428</v>
      </c>
      <c r="B940" s="8">
        <v>45825</v>
      </c>
      <c r="C940" s="4" t="s">
        <v>341</v>
      </c>
      <c r="D940" s="4" t="s">
        <v>164</v>
      </c>
      <c r="E940" s="4" t="s">
        <v>43</v>
      </c>
      <c r="F940" s="4" t="s">
        <v>276</v>
      </c>
      <c r="G940" s="4" t="s">
        <v>111</v>
      </c>
      <c r="H940" s="9">
        <v>2</v>
      </c>
      <c r="I940" s="10">
        <v>6.03</v>
      </c>
      <c r="J940" s="10">
        <v>12.06</v>
      </c>
      <c r="K940" s="5">
        <v>8.1270429379549106E-2</v>
      </c>
      <c r="L940" s="10">
        <v>0.98012137831736224</v>
      </c>
      <c r="M940" s="10">
        <v>11.079878621682639</v>
      </c>
      <c r="N940" s="10">
        <v>2.89</v>
      </c>
      <c r="O940" s="10">
        <v>5.78</v>
      </c>
      <c r="P940" s="10">
        <v>5.2998786216826383</v>
      </c>
      <c r="Q940" s="5">
        <v>0.47833363547061813</v>
      </c>
      <c r="R940" s="5">
        <v>4.4999999999999998E-2</v>
      </c>
      <c r="S940" s="10">
        <v>0.49859453797571873</v>
      </c>
      <c r="T940" s="10">
        <v>0</v>
      </c>
      <c r="U940" s="10">
        <v>4.8012840837069195</v>
      </c>
      <c r="V940" s="5">
        <v>0.43333363547061815</v>
      </c>
      <c r="W940" s="4" t="s">
        <v>491</v>
      </c>
      <c r="X940" s="4" t="s">
        <v>97</v>
      </c>
    </row>
    <row r="941" spans="1:24">
      <c r="A941" s="4" t="s">
        <v>1429</v>
      </c>
      <c r="B941" s="8">
        <v>46141</v>
      </c>
      <c r="C941" s="4" t="s">
        <v>371</v>
      </c>
      <c r="D941" s="4" t="s">
        <v>201</v>
      </c>
      <c r="E941" s="4" t="s">
        <v>45</v>
      </c>
      <c r="F941" s="4" t="s">
        <v>242</v>
      </c>
      <c r="G941" s="4" t="s">
        <v>111</v>
      </c>
      <c r="H941" s="9">
        <v>81</v>
      </c>
      <c r="I941" s="10">
        <v>9.8699999999999992</v>
      </c>
      <c r="J941" s="10">
        <v>799.46999999999991</v>
      </c>
      <c r="K941" s="5">
        <v>0.14843063254518479</v>
      </c>
      <c r="L941" s="10">
        <v>118.66583780089887</v>
      </c>
      <c r="M941" s="10">
        <v>680.80416219910103</v>
      </c>
      <c r="N941" s="10">
        <v>5.74</v>
      </c>
      <c r="O941" s="10">
        <v>464.94</v>
      </c>
      <c r="P941" s="10">
        <v>215.86416219910103</v>
      </c>
      <c r="Q941" s="5">
        <v>0.31707233031864396</v>
      </c>
      <c r="R941" s="5">
        <v>1.4999999999999999E-2</v>
      </c>
      <c r="S941" s="10">
        <v>10.212062432986516</v>
      </c>
      <c r="T941" s="10">
        <v>0</v>
      </c>
      <c r="U941" s="10">
        <v>205.6520997661145</v>
      </c>
      <c r="V941" s="5">
        <v>0.30207233031864394</v>
      </c>
      <c r="W941" s="4" t="s">
        <v>491</v>
      </c>
      <c r="X941" s="4" t="s">
        <v>97</v>
      </c>
    </row>
    <row r="942" spans="1:24">
      <c r="A942" s="4" t="s">
        <v>1430</v>
      </c>
      <c r="B942" s="8">
        <v>45822</v>
      </c>
      <c r="C942" s="4" t="s">
        <v>405</v>
      </c>
      <c r="D942" s="4" t="s">
        <v>208</v>
      </c>
      <c r="E942" s="4" t="s">
        <v>47</v>
      </c>
      <c r="F942" s="4" t="s">
        <v>273</v>
      </c>
      <c r="G942" s="4" t="s">
        <v>111</v>
      </c>
      <c r="H942" s="9">
        <v>60</v>
      </c>
      <c r="I942" s="10">
        <v>7.21</v>
      </c>
      <c r="J942" s="10">
        <v>432.6</v>
      </c>
      <c r="K942" s="5">
        <v>8.0755460535963455E-2</v>
      </c>
      <c r="L942" s="10">
        <v>34.93481222785779</v>
      </c>
      <c r="M942" s="10">
        <v>397.66518777214225</v>
      </c>
      <c r="N942" s="10">
        <v>4.26</v>
      </c>
      <c r="O942" s="10">
        <v>255.6</v>
      </c>
      <c r="P942" s="10">
        <v>142.06518777214225</v>
      </c>
      <c r="Q942" s="5">
        <v>0.35724823831837155</v>
      </c>
      <c r="R942" s="5">
        <v>2.3E-2</v>
      </c>
      <c r="S942" s="10">
        <v>9.1462993187592723</v>
      </c>
      <c r="T942" s="10">
        <v>0</v>
      </c>
      <c r="U942" s="10">
        <v>132.91888845338298</v>
      </c>
      <c r="V942" s="5">
        <v>0.33424823831837158</v>
      </c>
      <c r="W942" s="4" t="s">
        <v>491</v>
      </c>
      <c r="X942" s="4" t="s">
        <v>97</v>
      </c>
    </row>
    <row r="943" spans="1:24">
      <c r="A943" s="4" t="s">
        <v>1431</v>
      </c>
      <c r="B943" s="8">
        <v>45680</v>
      </c>
      <c r="C943" s="4" t="s">
        <v>331</v>
      </c>
      <c r="D943" s="4" t="s">
        <v>216</v>
      </c>
      <c r="E943" s="4" t="s">
        <v>43</v>
      </c>
      <c r="F943" s="4" t="s">
        <v>270</v>
      </c>
      <c r="G943" s="4" t="s">
        <v>235</v>
      </c>
      <c r="H943" s="9">
        <v>67</v>
      </c>
      <c r="I943" s="10">
        <v>8.85</v>
      </c>
      <c r="J943" s="10">
        <v>592.94999999999993</v>
      </c>
      <c r="K943" s="5">
        <v>7.3776153801688171E-2</v>
      </c>
      <c r="L943" s="10">
        <v>43.745570396710995</v>
      </c>
      <c r="M943" s="10">
        <v>549.20442960328899</v>
      </c>
      <c r="N943" s="10">
        <v>4.33</v>
      </c>
      <c r="O943" s="10">
        <v>290.11</v>
      </c>
      <c r="P943" s="10">
        <v>259.09442960328897</v>
      </c>
      <c r="Q943" s="5">
        <v>0.47176318259203159</v>
      </c>
      <c r="R943" s="5">
        <v>4.4999999999999998E-2</v>
      </c>
      <c r="S943" s="10">
        <v>24.714199332148002</v>
      </c>
      <c r="T943" s="10">
        <v>0</v>
      </c>
      <c r="U943" s="10">
        <v>234.38023027114096</v>
      </c>
      <c r="V943" s="5">
        <v>0.42676318259203155</v>
      </c>
      <c r="W943" s="4" t="s">
        <v>491</v>
      </c>
      <c r="X943" s="4" t="s">
        <v>97</v>
      </c>
    </row>
    <row r="944" spans="1:24">
      <c r="A944" s="4" t="s">
        <v>1432</v>
      </c>
      <c r="B944" s="8">
        <v>45794</v>
      </c>
      <c r="C944" s="4" t="s">
        <v>393</v>
      </c>
      <c r="D944" s="4" t="s">
        <v>144</v>
      </c>
      <c r="E944" s="4" t="s">
        <v>47</v>
      </c>
      <c r="F944" s="4" t="s">
        <v>273</v>
      </c>
      <c r="G944" s="4" t="s">
        <v>235</v>
      </c>
      <c r="H944" s="9">
        <v>14</v>
      </c>
      <c r="I944" s="10">
        <v>14.45</v>
      </c>
      <c r="J944" s="10">
        <v>202.29999999999998</v>
      </c>
      <c r="K944" s="5">
        <v>0.13671757713952673</v>
      </c>
      <c r="L944" s="10">
        <v>27.657965855326257</v>
      </c>
      <c r="M944" s="10">
        <v>174.64203414467372</v>
      </c>
      <c r="N944" s="10">
        <v>8.07</v>
      </c>
      <c r="O944" s="10">
        <v>112.98</v>
      </c>
      <c r="P944" s="10">
        <v>61.662034144673711</v>
      </c>
      <c r="Q944" s="5">
        <v>0.35307670599846996</v>
      </c>
      <c r="R944" s="5">
        <v>2.3E-2</v>
      </c>
      <c r="S944" s="10">
        <v>4.0167667853274951</v>
      </c>
      <c r="T944" s="10">
        <v>0</v>
      </c>
      <c r="U944" s="10">
        <v>57.645267359346214</v>
      </c>
      <c r="V944" s="5">
        <v>0.33007670599846994</v>
      </c>
      <c r="W944" s="4" t="s">
        <v>491</v>
      </c>
      <c r="X944" s="4" t="s">
        <v>97</v>
      </c>
    </row>
    <row r="945" spans="1:24">
      <c r="A945" s="4" t="s">
        <v>1433</v>
      </c>
      <c r="B945" s="8">
        <v>45739</v>
      </c>
      <c r="C945" s="4" t="s">
        <v>313</v>
      </c>
      <c r="D945" s="4" t="s">
        <v>183</v>
      </c>
      <c r="E945" s="4" t="s">
        <v>41</v>
      </c>
      <c r="F945" s="4" t="s">
        <v>234</v>
      </c>
      <c r="G945" s="4" t="s">
        <v>111</v>
      </c>
      <c r="H945" s="9">
        <v>116</v>
      </c>
      <c r="I945" s="10">
        <v>8.66</v>
      </c>
      <c r="J945" s="10">
        <v>1004.5600000000001</v>
      </c>
      <c r="K945" s="5">
        <v>0.18672663491730621</v>
      </c>
      <c r="L945" s="10">
        <v>187.57810837252913</v>
      </c>
      <c r="M945" s="10">
        <v>816.98189162747099</v>
      </c>
      <c r="N945" s="10">
        <v>4.22</v>
      </c>
      <c r="O945" s="10">
        <v>489.52</v>
      </c>
      <c r="P945" s="10">
        <v>327.461891627471</v>
      </c>
      <c r="Q945" s="5">
        <v>0.40081903281252618</v>
      </c>
      <c r="R945" s="5">
        <v>2.5999999999999999E-2</v>
      </c>
      <c r="S945" s="10">
        <v>21.241529182314245</v>
      </c>
      <c r="T945" s="10">
        <v>9.02</v>
      </c>
      <c r="U945" s="10">
        <v>297.20036244515677</v>
      </c>
      <c r="V945" s="5">
        <v>0.36377839642579834</v>
      </c>
      <c r="W945" s="4" t="s">
        <v>493</v>
      </c>
      <c r="X945" s="4" t="s">
        <v>97</v>
      </c>
    </row>
    <row r="946" spans="1:24">
      <c r="A946" s="4" t="s">
        <v>1434</v>
      </c>
      <c r="B946" s="8">
        <v>46093</v>
      </c>
      <c r="C946" s="4" t="s">
        <v>363</v>
      </c>
      <c r="D946" s="4" t="s">
        <v>179</v>
      </c>
      <c r="E946" s="4" t="s">
        <v>45</v>
      </c>
      <c r="F946" s="4" t="s">
        <v>239</v>
      </c>
      <c r="G946" s="4" t="s">
        <v>235</v>
      </c>
      <c r="H946" s="9">
        <v>101</v>
      </c>
      <c r="I946" s="10">
        <v>18.260000000000002</v>
      </c>
      <c r="J946" s="10">
        <v>1844.2600000000002</v>
      </c>
      <c r="K946" s="5">
        <v>0.16940488884084115</v>
      </c>
      <c r="L946" s="10">
        <v>312.42666029360976</v>
      </c>
      <c r="M946" s="10">
        <v>1531.8333397063905</v>
      </c>
      <c r="N946" s="10">
        <v>8.83</v>
      </c>
      <c r="O946" s="10">
        <v>891.83</v>
      </c>
      <c r="P946" s="10">
        <v>640.00333970639042</v>
      </c>
      <c r="Q946" s="5">
        <v>0.41780220022438025</v>
      </c>
      <c r="R946" s="5">
        <v>1.4999999999999999E-2</v>
      </c>
      <c r="S946" s="10">
        <v>22.977500095595857</v>
      </c>
      <c r="T946" s="10">
        <v>0</v>
      </c>
      <c r="U946" s="10">
        <v>617.02583961079461</v>
      </c>
      <c r="V946" s="5">
        <v>0.40280220022438029</v>
      </c>
      <c r="W946" s="4" t="s">
        <v>491</v>
      </c>
      <c r="X946" s="4" t="s">
        <v>97</v>
      </c>
    </row>
    <row r="947" spans="1:24">
      <c r="A947" s="4" t="s">
        <v>1435</v>
      </c>
      <c r="B947" s="8">
        <v>45789</v>
      </c>
      <c r="C947" s="4" t="s">
        <v>377</v>
      </c>
      <c r="D947" s="4" t="s">
        <v>206</v>
      </c>
      <c r="E947" s="4" t="s">
        <v>45</v>
      </c>
      <c r="F947" s="4" t="s">
        <v>242</v>
      </c>
      <c r="G947" s="4" t="s">
        <v>111</v>
      </c>
      <c r="H947" s="9">
        <v>64</v>
      </c>
      <c r="I947" s="10">
        <v>4.7</v>
      </c>
      <c r="J947" s="10">
        <v>300.8</v>
      </c>
      <c r="K947" s="5">
        <v>0.20681268699402205</v>
      </c>
      <c r="L947" s="10">
        <v>62.209256247801839</v>
      </c>
      <c r="M947" s="10">
        <v>238.59074375219816</v>
      </c>
      <c r="N947" s="10">
        <v>2.58</v>
      </c>
      <c r="O947" s="10">
        <v>165.12</v>
      </c>
      <c r="P947" s="10">
        <v>73.47074375219816</v>
      </c>
      <c r="Q947" s="5">
        <v>0.30793627027084225</v>
      </c>
      <c r="R947" s="5">
        <v>1.4999999999999999E-2</v>
      </c>
      <c r="S947" s="10">
        <v>3.5788611562829722</v>
      </c>
      <c r="T947" s="10">
        <v>6.33</v>
      </c>
      <c r="U947" s="10">
        <v>63.561882595915193</v>
      </c>
      <c r="V947" s="5">
        <v>0.26640548412025139</v>
      </c>
      <c r="W947" s="4" t="s">
        <v>493</v>
      </c>
      <c r="X947" s="4" t="s">
        <v>97</v>
      </c>
    </row>
    <row r="948" spans="1:24">
      <c r="A948" s="4" t="s">
        <v>1436</v>
      </c>
      <c r="B948" s="8">
        <v>46210</v>
      </c>
      <c r="C948" s="4" t="s">
        <v>385</v>
      </c>
      <c r="D948" s="4" t="s">
        <v>183</v>
      </c>
      <c r="E948" s="4" t="s">
        <v>45</v>
      </c>
      <c r="F948" s="4" t="s">
        <v>234</v>
      </c>
      <c r="G948" s="4" t="s">
        <v>257</v>
      </c>
      <c r="H948" s="9">
        <v>3</v>
      </c>
      <c r="I948" s="10">
        <v>8.89</v>
      </c>
      <c r="J948" s="10">
        <v>26.67</v>
      </c>
      <c r="K948" s="5">
        <v>0.12934412498158901</v>
      </c>
      <c r="L948" s="10">
        <v>3.4496078132589791</v>
      </c>
      <c r="M948" s="10">
        <v>23.220392186741023</v>
      </c>
      <c r="N948" s="10">
        <v>4.43</v>
      </c>
      <c r="O948" s="10">
        <v>13.29</v>
      </c>
      <c r="P948" s="10">
        <v>9.9303921867410239</v>
      </c>
      <c r="Q948" s="5">
        <v>0.42765824568679484</v>
      </c>
      <c r="R948" s="5">
        <v>1.4999999999999999E-2</v>
      </c>
      <c r="S948" s="10">
        <v>0.34830588280111535</v>
      </c>
      <c r="T948" s="10">
        <v>0</v>
      </c>
      <c r="U948" s="10">
        <v>9.5820863039399082</v>
      </c>
      <c r="V948" s="5">
        <v>0.41265824568679482</v>
      </c>
      <c r="W948" s="4" t="s">
        <v>491</v>
      </c>
      <c r="X948" s="4" t="s">
        <v>97</v>
      </c>
    </row>
    <row r="949" spans="1:24">
      <c r="A949" s="4" t="s">
        <v>1437</v>
      </c>
      <c r="B949" s="8">
        <v>45874</v>
      </c>
      <c r="C949" s="4" t="s">
        <v>315</v>
      </c>
      <c r="D949" s="4" t="s">
        <v>123</v>
      </c>
      <c r="E949" s="4" t="s">
        <v>41</v>
      </c>
      <c r="F949" s="4" t="s">
        <v>239</v>
      </c>
      <c r="G949" s="4" t="s">
        <v>111</v>
      </c>
      <c r="H949" s="9">
        <v>10</v>
      </c>
      <c r="I949" s="10">
        <v>4.76</v>
      </c>
      <c r="J949" s="10">
        <v>47.599999999999994</v>
      </c>
      <c r="K949" s="5">
        <v>0.12413637835401764</v>
      </c>
      <c r="L949" s="10">
        <v>5.9088916096512394</v>
      </c>
      <c r="M949" s="10">
        <v>41.691108390348752</v>
      </c>
      <c r="N949" s="10">
        <v>2.2599999999999998</v>
      </c>
      <c r="O949" s="10">
        <v>22.599999999999998</v>
      </c>
      <c r="P949" s="10">
        <v>19.091108390348754</v>
      </c>
      <c r="Q949" s="5">
        <v>0.45791798605115125</v>
      </c>
      <c r="R949" s="5">
        <v>2.5999999999999999E-2</v>
      </c>
      <c r="S949" s="10">
        <v>1.0839688181490674</v>
      </c>
      <c r="T949" s="10">
        <v>0</v>
      </c>
      <c r="U949" s="10">
        <v>18.007139572199687</v>
      </c>
      <c r="V949" s="5">
        <v>0.43191798605115123</v>
      </c>
      <c r="W949" s="4" t="s">
        <v>491</v>
      </c>
      <c r="X949" s="4" t="s">
        <v>97</v>
      </c>
    </row>
    <row r="950" spans="1:24">
      <c r="A950" s="4" t="s">
        <v>1438</v>
      </c>
      <c r="B950" s="8">
        <v>45851</v>
      </c>
      <c r="C950" s="4" t="s">
        <v>391</v>
      </c>
      <c r="D950" s="4" t="s">
        <v>142</v>
      </c>
      <c r="E950" s="4" t="s">
        <v>47</v>
      </c>
      <c r="F950" s="4" t="s">
        <v>270</v>
      </c>
      <c r="G950" s="4" t="s">
        <v>235</v>
      </c>
      <c r="H950" s="9">
        <v>49</v>
      </c>
      <c r="I950" s="10">
        <v>8.16</v>
      </c>
      <c r="J950" s="10">
        <v>399.84000000000003</v>
      </c>
      <c r="K950" s="5">
        <v>8.8111177680951752E-2</v>
      </c>
      <c r="L950" s="10">
        <v>35.230373283951749</v>
      </c>
      <c r="M950" s="10">
        <v>364.6096267160483</v>
      </c>
      <c r="N950" s="10">
        <v>4.0999999999999996</v>
      </c>
      <c r="O950" s="10">
        <v>200.89999999999998</v>
      </c>
      <c r="P950" s="10">
        <v>163.70962671604832</v>
      </c>
      <c r="Q950" s="5">
        <v>0.44899973758384215</v>
      </c>
      <c r="R950" s="5">
        <v>2.3E-2</v>
      </c>
      <c r="S950" s="10">
        <v>8.386021414469111</v>
      </c>
      <c r="T950" s="10">
        <v>0</v>
      </c>
      <c r="U950" s="10">
        <v>155.32360530157922</v>
      </c>
      <c r="V950" s="5">
        <v>0.42599973758384219</v>
      </c>
      <c r="W950" s="4" t="s">
        <v>491</v>
      </c>
      <c r="X950" s="4" t="s">
        <v>97</v>
      </c>
    </row>
    <row r="951" spans="1:24">
      <c r="A951" s="4" t="s">
        <v>1439</v>
      </c>
      <c r="B951" s="8">
        <v>46192</v>
      </c>
      <c r="C951" s="4" t="s">
        <v>309</v>
      </c>
      <c r="D951" s="4" t="s">
        <v>120</v>
      </c>
      <c r="E951" s="4" t="s">
        <v>41</v>
      </c>
      <c r="F951" s="4" t="s">
        <v>239</v>
      </c>
      <c r="G951" s="4" t="s">
        <v>111</v>
      </c>
      <c r="H951" s="9">
        <v>14</v>
      </c>
      <c r="I951" s="10">
        <v>8.3000000000000007</v>
      </c>
      <c r="J951" s="10">
        <v>116.20000000000002</v>
      </c>
      <c r="K951" s="5">
        <v>0.12522086522072401</v>
      </c>
      <c r="L951" s="10">
        <v>14.550664538648132</v>
      </c>
      <c r="M951" s="10">
        <v>101.64933546135188</v>
      </c>
      <c r="N951" s="10">
        <v>4.2300000000000004</v>
      </c>
      <c r="O951" s="10">
        <v>59.220000000000006</v>
      </c>
      <c r="P951" s="10">
        <v>42.429335461351876</v>
      </c>
      <c r="Q951" s="5">
        <v>0.41740888190542025</v>
      </c>
      <c r="R951" s="5">
        <v>2.5999999999999999E-2</v>
      </c>
      <c r="S951" s="10">
        <v>2.6428827219951487</v>
      </c>
      <c r="T951" s="10">
        <v>0</v>
      </c>
      <c r="U951" s="10">
        <v>39.786452739356726</v>
      </c>
      <c r="V951" s="5">
        <v>0.39140888190542023</v>
      </c>
      <c r="W951" s="4" t="s">
        <v>491</v>
      </c>
      <c r="X951" s="4" t="s">
        <v>97</v>
      </c>
    </row>
    <row r="952" spans="1:24">
      <c r="A952" s="4" t="s">
        <v>1440</v>
      </c>
      <c r="B952" s="8">
        <v>46126</v>
      </c>
      <c r="C952" s="4" t="s">
        <v>303</v>
      </c>
      <c r="D952" s="4" t="s">
        <v>218</v>
      </c>
      <c r="E952" s="4" t="s">
        <v>41</v>
      </c>
      <c r="F952" s="4" t="s">
        <v>239</v>
      </c>
      <c r="G952" s="4" t="s">
        <v>235</v>
      </c>
      <c r="H952" s="9">
        <v>35</v>
      </c>
      <c r="I952" s="10">
        <v>7.7</v>
      </c>
      <c r="J952" s="10">
        <v>269.5</v>
      </c>
      <c r="K952" s="5">
        <v>0.2042317745939724</v>
      </c>
      <c r="L952" s="10">
        <v>55.040463253075565</v>
      </c>
      <c r="M952" s="10">
        <v>214.45953674692444</v>
      </c>
      <c r="N952" s="10">
        <v>4.25</v>
      </c>
      <c r="O952" s="10">
        <v>148.75</v>
      </c>
      <c r="P952" s="10">
        <v>65.709536746924442</v>
      </c>
      <c r="Q952" s="5">
        <v>0.30639596514873468</v>
      </c>
      <c r="R952" s="5">
        <v>2.5999999999999999E-2</v>
      </c>
      <c r="S952" s="10">
        <v>5.5759479554200349</v>
      </c>
      <c r="T952" s="10">
        <v>5.27</v>
      </c>
      <c r="U952" s="10">
        <v>54.863588791504412</v>
      </c>
      <c r="V952" s="5">
        <v>0.2558225650568613</v>
      </c>
      <c r="W952" s="4" t="s">
        <v>493</v>
      </c>
      <c r="X952" s="4" t="s">
        <v>97</v>
      </c>
    </row>
    <row r="953" spans="1:24">
      <c r="A953" s="4" t="s">
        <v>1441</v>
      </c>
      <c r="B953" s="8">
        <v>45786</v>
      </c>
      <c r="C953" s="4" t="s">
        <v>405</v>
      </c>
      <c r="D953" s="4" t="s">
        <v>106</v>
      </c>
      <c r="E953" s="4" t="s">
        <v>47</v>
      </c>
      <c r="F953" s="4" t="s">
        <v>273</v>
      </c>
      <c r="G953" s="4" t="s">
        <v>111</v>
      </c>
      <c r="H953" s="9">
        <v>32</v>
      </c>
      <c r="I953" s="10">
        <v>10.62</v>
      </c>
      <c r="J953" s="10">
        <v>339.84</v>
      </c>
      <c r="K953" s="5">
        <v>0.10586613529236168</v>
      </c>
      <c r="L953" s="10">
        <v>35.977547417756192</v>
      </c>
      <c r="M953" s="10">
        <v>303.8624525822438</v>
      </c>
      <c r="N953" s="10">
        <v>5.49</v>
      </c>
      <c r="O953" s="10">
        <v>175.68</v>
      </c>
      <c r="P953" s="10">
        <v>128.1824525822438</v>
      </c>
      <c r="Q953" s="5">
        <v>0.42184367134846901</v>
      </c>
      <c r="R953" s="5">
        <v>2.3E-2</v>
      </c>
      <c r="S953" s="10">
        <v>6.9888364093916078</v>
      </c>
      <c r="T953" s="10">
        <v>0</v>
      </c>
      <c r="U953" s="10">
        <v>121.19361617285219</v>
      </c>
      <c r="V953" s="5">
        <v>0.39884367134846899</v>
      </c>
      <c r="W953" s="4" t="s">
        <v>491</v>
      </c>
      <c r="X953" s="4" t="s">
        <v>97</v>
      </c>
    </row>
    <row r="954" spans="1:24">
      <c r="A954" s="4" t="s">
        <v>1442</v>
      </c>
      <c r="B954" s="8">
        <v>45877</v>
      </c>
      <c r="C954" s="4" t="s">
        <v>293</v>
      </c>
      <c r="D954" s="4" t="s">
        <v>176</v>
      </c>
      <c r="E954" s="4" t="s">
        <v>39</v>
      </c>
      <c r="F954" s="4" t="s">
        <v>276</v>
      </c>
      <c r="G954" s="4" t="s">
        <v>257</v>
      </c>
      <c r="H954" s="9">
        <v>12</v>
      </c>
      <c r="I954" s="10">
        <v>11.44</v>
      </c>
      <c r="J954" s="10">
        <v>137.28</v>
      </c>
      <c r="K954" s="5">
        <v>8.1583899947976962E-2</v>
      </c>
      <c r="L954" s="10">
        <v>11.199837784858277</v>
      </c>
      <c r="M954" s="10">
        <v>126.08016221514173</v>
      </c>
      <c r="N954" s="10">
        <v>5.6</v>
      </c>
      <c r="O954" s="10">
        <v>67.199999999999989</v>
      </c>
      <c r="P954" s="10">
        <v>58.880162215141738</v>
      </c>
      <c r="Q954" s="5">
        <v>0.46700576189511328</v>
      </c>
      <c r="R954" s="5">
        <v>2.1000000000000001E-2</v>
      </c>
      <c r="S954" s="10">
        <v>2.6476834065179764</v>
      </c>
      <c r="T954" s="10">
        <v>0</v>
      </c>
      <c r="U954" s="10">
        <v>56.23247880862376</v>
      </c>
      <c r="V954" s="5">
        <v>0.44600576189511332</v>
      </c>
      <c r="W954" s="4" t="s">
        <v>491</v>
      </c>
      <c r="X954" s="4" t="s">
        <v>97</v>
      </c>
    </row>
    <row r="955" spans="1:24">
      <c r="A955" s="4" t="s">
        <v>1443</v>
      </c>
      <c r="B955" s="8">
        <v>45867</v>
      </c>
      <c r="C955" s="4" t="s">
        <v>385</v>
      </c>
      <c r="D955" s="4" t="s">
        <v>197</v>
      </c>
      <c r="E955" s="4" t="s">
        <v>45</v>
      </c>
      <c r="F955" s="4" t="s">
        <v>234</v>
      </c>
      <c r="G955" s="4" t="s">
        <v>257</v>
      </c>
      <c r="H955" s="9">
        <v>3</v>
      </c>
      <c r="I955" s="10">
        <v>15.46</v>
      </c>
      <c r="J955" s="10">
        <v>46.38</v>
      </c>
      <c r="K955" s="5">
        <v>0.2002803795614799</v>
      </c>
      <c r="L955" s="10">
        <v>9.2890040040614377</v>
      </c>
      <c r="M955" s="10">
        <v>37.090995995938563</v>
      </c>
      <c r="N955" s="10">
        <v>7.94</v>
      </c>
      <c r="O955" s="10">
        <v>23.82</v>
      </c>
      <c r="P955" s="10">
        <v>13.270995995938563</v>
      </c>
      <c r="Q955" s="5">
        <v>0.35779562234974027</v>
      </c>
      <c r="R955" s="5">
        <v>1.4999999999999999E-2</v>
      </c>
      <c r="S955" s="10">
        <v>0.55636493993907843</v>
      </c>
      <c r="T955" s="10">
        <v>0</v>
      </c>
      <c r="U955" s="10">
        <v>12.714631055999485</v>
      </c>
      <c r="V955" s="5">
        <v>0.34279562234974031</v>
      </c>
      <c r="W955" s="4" t="s">
        <v>491</v>
      </c>
      <c r="X955" s="4" t="s">
        <v>97</v>
      </c>
    </row>
    <row r="956" spans="1:24">
      <c r="A956" s="4" t="s">
        <v>1444</v>
      </c>
      <c r="B956" s="8">
        <v>45711</v>
      </c>
      <c r="C956" s="4" t="s">
        <v>353</v>
      </c>
      <c r="D956" s="4" t="s">
        <v>176</v>
      </c>
      <c r="E956" s="4" t="s">
        <v>43</v>
      </c>
      <c r="F956" s="4" t="s">
        <v>276</v>
      </c>
      <c r="G956" s="4" t="s">
        <v>257</v>
      </c>
      <c r="H956" s="9">
        <v>8</v>
      </c>
      <c r="I956" s="10">
        <v>11.29</v>
      </c>
      <c r="J956" s="10">
        <v>90.32</v>
      </c>
      <c r="K956" s="5">
        <v>4.9712509939445142E-2</v>
      </c>
      <c r="L956" s="10">
        <v>4.4900338977306848</v>
      </c>
      <c r="M956" s="10">
        <v>85.82996610226931</v>
      </c>
      <c r="N956" s="10">
        <v>5.5</v>
      </c>
      <c r="O956" s="10">
        <v>44</v>
      </c>
      <c r="P956" s="10">
        <v>41.82996610226931</v>
      </c>
      <c r="Q956" s="5">
        <v>0.48735852991515211</v>
      </c>
      <c r="R956" s="5">
        <v>4.4999999999999998E-2</v>
      </c>
      <c r="S956" s="10">
        <v>3.8623484746021188</v>
      </c>
      <c r="T956" s="10">
        <v>0</v>
      </c>
      <c r="U956" s="10">
        <v>37.967617627667188</v>
      </c>
      <c r="V956" s="5">
        <v>0.44235852991515207</v>
      </c>
      <c r="W956" s="4" t="s">
        <v>491</v>
      </c>
      <c r="X956" s="4" t="s">
        <v>97</v>
      </c>
    </row>
    <row r="957" spans="1:24">
      <c r="A957" s="4" t="s">
        <v>1445</v>
      </c>
      <c r="B957" s="8">
        <v>45768</v>
      </c>
      <c r="C957" s="4" t="s">
        <v>335</v>
      </c>
      <c r="D957" s="4" t="s">
        <v>127</v>
      </c>
      <c r="E957" s="4" t="s">
        <v>43</v>
      </c>
      <c r="F957" s="4" t="s">
        <v>276</v>
      </c>
      <c r="G957" s="4" t="s">
        <v>235</v>
      </c>
      <c r="H957" s="9">
        <v>79</v>
      </c>
      <c r="I957" s="10">
        <v>7.46</v>
      </c>
      <c r="J957" s="10">
        <v>589.34</v>
      </c>
      <c r="K957" s="5">
        <v>5.4815824585435269E-2</v>
      </c>
      <c r="L957" s="10">
        <v>32.305158061180421</v>
      </c>
      <c r="M957" s="10">
        <v>557.03484193881957</v>
      </c>
      <c r="N957" s="10">
        <v>3.63</v>
      </c>
      <c r="O957" s="10">
        <v>286.77</v>
      </c>
      <c r="P957" s="10">
        <v>270.26484193881959</v>
      </c>
      <c r="Q957" s="5">
        <v>0.48518480639044731</v>
      </c>
      <c r="R957" s="5">
        <v>4.4999999999999998E-2</v>
      </c>
      <c r="S957" s="10">
        <v>25.06656788724688</v>
      </c>
      <c r="T957" s="10">
        <v>0</v>
      </c>
      <c r="U957" s="10">
        <v>245.1982740515727</v>
      </c>
      <c r="V957" s="5">
        <v>0.44018480639044727</v>
      </c>
      <c r="W957" s="4" t="s">
        <v>491</v>
      </c>
      <c r="X957" s="4" t="s">
        <v>97</v>
      </c>
    </row>
    <row r="958" spans="1:24">
      <c r="A958" s="4" t="s">
        <v>1446</v>
      </c>
      <c r="B958" s="8">
        <v>46012</v>
      </c>
      <c r="C958" s="4" t="s">
        <v>245</v>
      </c>
      <c r="D958" s="4" t="s">
        <v>154</v>
      </c>
      <c r="E958" s="4" t="s">
        <v>36</v>
      </c>
      <c r="F958" s="4" t="s">
        <v>239</v>
      </c>
      <c r="G958" s="4" t="s">
        <v>111</v>
      </c>
      <c r="H958" s="9">
        <v>7</v>
      </c>
      <c r="I958" s="10">
        <v>15.44</v>
      </c>
      <c r="J958" s="10">
        <v>108.08</v>
      </c>
      <c r="K958" s="5">
        <v>0.11598928494669546</v>
      </c>
      <c r="L958" s="10">
        <v>12.536121917038844</v>
      </c>
      <c r="M958" s="10">
        <v>95.543878082961157</v>
      </c>
      <c r="N958" s="10">
        <v>8.6</v>
      </c>
      <c r="O958" s="10">
        <v>60.199999999999996</v>
      </c>
      <c r="P958" s="10">
        <v>35.343878082961162</v>
      </c>
      <c r="Q958" s="5">
        <v>0.36992300074183637</v>
      </c>
      <c r="R958" s="5">
        <v>1.7999999999999999E-2</v>
      </c>
      <c r="S958" s="10">
        <v>1.7197898054933007</v>
      </c>
      <c r="T958" s="10">
        <v>0</v>
      </c>
      <c r="U958" s="10">
        <v>33.624088277467862</v>
      </c>
      <c r="V958" s="5">
        <v>0.35192300074183636</v>
      </c>
      <c r="W958" s="4" t="s">
        <v>491</v>
      </c>
      <c r="X958" s="4" t="s">
        <v>97</v>
      </c>
    </row>
    <row r="959" spans="1:24">
      <c r="A959" s="4" t="s">
        <v>1447</v>
      </c>
      <c r="B959" s="8">
        <v>45781</v>
      </c>
      <c r="C959" s="4" t="s">
        <v>333</v>
      </c>
      <c r="D959" s="4" t="s">
        <v>127</v>
      </c>
      <c r="E959" s="4" t="s">
        <v>43</v>
      </c>
      <c r="F959" s="4" t="s">
        <v>273</v>
      </c>
      <c r="G959" s="4" t="s">
        <v>235</v>
      </c>
      <c r="H959" s="9">
        <v>56</v>
      </c>
      <c r="I959" s="10">
        <v>7.5</v>
      </c>
      <c r="J959" s="10">
        <v>420</v>
      </c>
      <c r="K959" s="5">
        <v>7.9719030016004555E-2</v>
      </c>
      <c r="L959" s="10">
        <v>33.48199260672191</v>
      </c>
      <c r="M959" s="10">
        <v>386.51800739327808</v>
      </c>
      <c r="N959" s="10">
        <v>3.67</v>
      </c>
      <c r="O959" s="10">
        <v>205.51999999999998</v>
      </c>
      <c r="P959" s="10">
        <v>180.9980073932781</v>
      </c>
      <c r="Q959" s="5">
        <v>0.46827833097337301</v>
      </c>
      <c r="R959" s="5">
        <v>4.4999999999999998E-2</v>
      </c>
      <c r="S959" s="10">
        <v>17.393310332697514</v>
      </c>
      <c r="T959" s="10">
        <v>0</v>
      </c>
      <c r="U959" s="10">
        <v>163.60469706058058</v>
      </c>
      <c r="V959" s="5">
        <v>0.42327833097337297</v>
      </c>
      <c r="W959" s="4" t="s">
        <v>491</v>
      </c>
      <c r="X959" s="4" t="s">
        <v>97</v>
      </c>
    </row>
    <row r="960" spans="1:24">
      <c r="A960" s="4" t="s">
        <v>1448</v>
      </c>
      <c r="B960" s="8">
        <v>46263</v>
      </c>
      <c r="C960" s="4" t="s">
        <v>243</v>
      </c>
      <c r="D960" s="4" t="s">
        <v>151</v>
      </c>
      <c r="E960" s="4" t="s">
        <v>36</v>
      </c>
      <c r="F960" s="4" t="s">
        <v>234</v>
      </c>
      <c r="G960" s="4" t="s">
        <v>111</v>
      </c>
      <c r="H960" s="9">
        <v>63</v>
      </c>
      <c r="I960" s="10">
        <v>10.199999999999999</v>
      </c>
      <c r="J960" s="10">
        <v>642.59999999999991</v>
      </c>
      <c r="K960" s="5">
        <v>0.11568468300712567</v>
      </c>
      <c r="L960" s="10">
        <v>74.338977300378943</v>
      </c>
      <c r="M960" s="10">
        <v>568.26102269962098</v>
      </c>
      <c r="N960" s="10">
        <v>6.04</v>
      </c>
      <c r="O960" s="10">
        <v>380.52</v>
      </c>
      <c r="P960" s="10">
        <v>187.741022699621</v>
      </c>
      <c r="Q960" s="5">
        <v>0.33037814525396308</v>
      </c>
      <c r="R960" s="5">
        <v>1.7999999999999999E-2</v>
      </c>
      <c r="S960" s="10">
        <v>10.228698408593177</v>
      </c>
      <c r="T960" s="10">
        <v>0</v>
      </c>
      <c r="U960" s="10">
        <v>177.51232429102782</v>
      </c>
      <c r="V960" s="5">
        <v>0.31237814525396312</v>
      </c>
      <c r="W960" s="4" t="s">
        <v>491</v>
      </c>
      <c r="X960" s="4" t="s">
        <v>97</v>
      </c>
    </row>
    <row r="961" spans="1:24">
      <c r="A961" s="4" t="s">
        <v>1449</v>
      </c>
      <c r="B961" s="8">
        <v>46032</v>
      </c>
      <c r="C961" s="4" t="s">
        <v>401</v>
      </c>
      <c r="D961" s="4" t="s">
        <v>185</v>
      </c>
      <c r="E961" s="4" t="s">
        <v>47</v>
      </c>
      <c r="F961" s="4" t="s">
        <v>276</v>
      </c>
      <c r="G961" s="4" t="s">
        <v>111</v>
      </c>
      <c r="H961" s="9">
        <v>3</v>
      </c>
      <c r="I961" s="10">
        <v>5.4</v>
      </c>
      <c r="J961" s="10">
        <v>16.200000000000003</v>
      </c>
      <c r="K961" s="5">
        <v>0.11404026345832126</v>
      </c>
      <c r="L961" s="10">
        <v>1.8474522680248047</v>
      </c>
      <c r="M961" s="10">
        <v>14.352547731975198</v>
      </c>
      <c r="N961" s="10">
        <v>2.2799999999999998</v>
      </c>
      <c r="O961" s="10">
        <v>6.84</v>
      </c>
      <c r="P961" s="10">
        <v>7.5125477319751983</v>
      </c>
      <c r="Q961" s="5">
        <v>0.52342955914638312</v>
      </c>
      <c r="R961" s="5">
        <v>2.3E-2</v>
      </c>
      <c r="S961" s="10">
        <v>0.33010859783542956</v>
      </c>
      <c r="T961" s="10">
        <v>0</v>
      </c>
      <c r="U961" s="10">
        <v>7.1824391341397691</v>
      </c>
      <c r="V961" s="5">
        <v>0.5004295591463831</v>
      </c>
      <c r="W961" s="4" t="s">
        <v>491</v>
      </c>
      <c r="X961" s="4" t="s">
        <v>97</v>
      </c>
    </row>
    <row r="962" spans="1:24">
      <c r="A962" s="4" t="s">
        <v>1450</v>
      </c>
      <c r="B962" s="8">
        <v>46115</v>
      </c>
      <c r="C962" s="4" t="s">
        <v>381</v>
      </c>
      <c r="D962" s="4" t="s">
        <v>181</v>
      </c>
      <c r="E962" s="4" t="s">
        <v>45</v>
      </c>
      <c r="F962" s="4" t="s">
        <v>239</v>
      </c>
      <c r="G962" s="4" t="s">
        <v>257</v>
      </c>
      <c r="H962" s="9">
        <v>16</v>
      </c>
      <c r="I962" s="10">
        <v>5.75</v>
      </c>
      <c r="J962" s="10">
        <v>92</v>
      </c>
      <c r="K962" s="5">
        <v>0.18407490167535201</v>
      </c>
      <c r="L962" s="10">
        <v>16.934890954132385</v>
      </c>
      <c r="M962" s="10">
        <v>75.065109045867615</v>
      </c>
      <c r="N962" s="10">
        <v>2.79</v>
      </c>
      <c r="O962" s="10">
        <v>44.64</v>
      </c>
      <c r="P962" s="10">
        <v>30.425109045867615</v>
      </c>
      <c r="Q962" s="5">
        <v>0.40531625721447662</v>
      </c>
      <c r="R962" s="5">
        <v>1.4999999999999999E-2</v>
      </c>
      <c r="S962" s="10">
        <v>1.1259766356880141</v>
      </c>
      <c r="T962" s="10">
        <v>0</v>
      </c>
      <c r="U962" s="10">
        <v>29.299132410179599</v>
      </c>
      <c r="V962" s="5">
        <v>0.3903162572144766</v>
      </c>
      <c r="W962" s="4" t="s">
        <v>491</v>
      </c>
      <c r="X962" s="4" t="s">
        <v>97</v>
      </c>
    </row>
    <row r="963" spans="1:24">
      <c r="A963" s="4" t="s">
        <v>1451</v>
      </c>
      <c r="B963" s="8">
        <v>45916</v>
      </c>
      <c r="C963" s="4" t="s">
        <v>323</v>
      </c>
      <c r="D963" s="4" t="s">
        <v>214</v>
      </c>
      <c r="E963" s="4" t="s">
        <v>41</v>
      </c>
      <c r="F963" s="4" t="s">
        <v>242</v>
      </c>
      <c r="G963" s="4" t="s">
        <v>257</v>
      </c>
      <c r="H963" s="9">
        <v>14</v>
      </c>
      <c r="I963" s="10">
        <v>5.79</v>
      </c>
      <c r="J963" s="10">
        <v>81.06</v>
      </c>
      <c r="K963" s="5">
        <v>0.20101775465624938</v>
      </c>
      <c r="L963" s="10">
        <v>16.294499192435577</v>
      </c>
      <c r="M963" s="10">
        <v>64.765500807564422</v>
      </c>
      <c r="N963" s="10">
        <v>2.93</v>
      </c>
      <c r="O963" s="10">
        <v>41.02</v>
      </c>
      <c r="P963" s="10">
        <v>23.745500807564419</v>
      </c>
      <c r="Q963" s="5">
        <v>0.36663810997337354</v>
      </c>
      <c r="R963" s="5">
        <v>2.5999999999999999E-2</v>
      </c>
      <c r="S963" s="10">
        <v>1.683903020996675</v>
      </c>
      <c r="T963" s="10">
        <v>1.84</v>
      </c>
      <c r="U963" s="10">
        <v>20.221597786567745</v>
      </c>
      <c r="V963" s="5">
        <v>0.31222792280494371</v>
      </c>
      <c r="W963" s="4" t="s">
        <v>493</v>
      </c>
      <c r="X963" s="4" t="s">
        <v>97</v>
      </c>
    </row>
    <row r="964" spans="1:24">
      <c r="A964" s="4" t="s">
        <v>1452</v>
      </c>
      <c r="B964" s="8">
        <v>45819</v>
      </c>
      <c r="C964" s="4" t="s">
        <v>313</v>
      </c>
      <c r="D964" s="4" t="s">
        <v>210</v>
      </c>
      <c r="E964" s="4" t="s">
        <v>41</v>
      </c>
      <c r="F964" s="4" t="s">
        <v>234</v>
      </c>
      <c r="G964" s="4" t="s">
        <v>111</v>
      </c>
      <c r="H964" s="9">
        <v>13</v>
      </c>
      <c r="I964" s="10">
        <v>4.3099999999999996</v>
      </c>
      <c r="J964" s="10">
        <v>56.029999999999994</v>
      </c>
      <c r="K964" s="5">
        <v>0.15325999367879134</v>
      </c>
      <c r="L964" s="10">
        <v>8.5871574458226778</v>
      </c>
      <c r="M964" s="10">
        <v>47.442842554177318</v>
      </c>
      <c r="N964" s="10">
        <v>2.31</v>
      </c>
      <c r="O964" s="10">
        <v>30.03</v>
      </c>
      <c r="P964" s="10">
        <v>17.412842554177317</v>
      </c>
      <c r="Q964" s="5">
        <v>0.36702780897440396</v>
      </c>
      <c r="R964" s="5">
        <v>2.5999999999999999E-2</v>
      </c>
      <c r="S964" s="10">
        <v>1.2335139064086103</v>
      </c>
      <c r="T964" s="10">
        <v>1.32</v>
      </c>
      <c r="U964" s="10">
        <v>14.859328647768706</v>
      </c>
      <c r="V964" s="5">
        <v>0.31320485552272942</v>
      </c>
      <c r="W964" s="4" t="s">
        <v>493</v>
      </c>
      <c r="X964" s="4" t="s">
        <v>97</v>
      </c>
    </row>
    <row r="965" spans="1:24">
      <c r="A965" s="4" t="s">
        <v>1453</v>
      </c>
      <c r="B965" s="8">
        <v>45711</v>
      </c>
      <c r="C965" s="4" t="s">
        <v>333</v>
      </c>
      <c r="D965" s="4" t="s">
        <v>204</v>
      </c>
      <c r="E965" s="4" t="s">
        <v>43</v>
      </c>
      <c r="F965" s="4" t="s">
        <v>273</v>
      </c>
      <c r="G965" s="4" t="s">
        <v>235</v>
      </c>
      <c r="H965" s="9">
        <v>52</v>
      </c>
      <c r="I965" s="10">
        <v>14.8</v>
      </c>
      <c r="J965" s="10">
        <v>769.6</v>
      </c>
      <c r="K965" s="5">
        <v>0.1036879415450157</v>
      </c>
      <c r="L965" s="10">
        <v>79.798239813044091</v>
      </c>
      <c r="M965" s="10">
        <v>689.8017601869559</v>
      </c>
      <c r="N965" s="10">
        <v>9.18</v>
      </c>
      <c r="O965" s="10">
        <v>477.36</v>
      </c>
      <c r="P965" s="10">
        <v>212.44176018695589</v>
      </c>
      <c r="Q965" s="5">
        <v>0.30797509146595703</v>
      </c>
      <c r="R965" s="5">
        <v>4.4999999999999998E-2</v>
      </c>
      <c r="S965" s="10">
        <v>31.041079208413013</v>
      </c>
      <c r="T965" s="10">
        <v>0</v>
      </c>
      <c r="U965" s="10">
        <v>181.40068097854288</v>
      </c>
      <c r="V965" s="5">
        <v>0.26297509146595704</v>
      </c>
      <c r="W965" s="4" t="s">
        <v>491</v>
      </c>
      <c r="X965" s="4" t="s">
        <v>97</v>
      </c>
    </row>
    <row r="966" spans="1:24">
      <c r="A966" s="4" t="s">
        <v>1454</v>
      </c>
      <c r="B966" s="8">
        <v>45725</v>
      </c>
      <c r="C966" s="4" t="s">
        <v>245</v>
      </c>
      <c r="D966" s="4" t="s">
        <v>206</v>
      </c>
      <c r="E966" s="4" t="s">
        <v>36</v>
      </c>
      <c r="F966" s="4" t="s">
        <v>239</v>
      </c>
      <c r="G966" s="4" t="s">
        <v>111</v>
      </c>
      <c r="H966" s="9">
        <v>155</v>
      </c>
      <c r="I966" s="10">
        <v>4.7</v>
      </c>
      <c r="J966" s="10">
        <v>728.5</v>
      </c>
      <c r="K966" s="5">
        <v>0.11857669761065272</v>
      </c>
      <c r="L966" s="10">
        <v>86.383124209360503</v>
      </c>
      <c r="M966" s="10">
        <v>642.11687579063948</v>
      </c>
      <c r="N966" s="10">
        <v>2.57</v>
      </c>
      <c r="O966" s="10">
        <v>398.34999999999997</v>
      </c>
      <c r="P966" s="10">
        <v>243.76687579063952</v>
      </c>
      <c r="Q966" s="5">
        <v>0.3796300720028406</v>
      </c>
      <c r="R966" s="5">
        <v>1.7999999999999999E-2</v>
      </c>
      <c r="S966" s="10">
        <v>11.558103764231509</v>
      </c>
      <c r="T966" s="10">
        <v>0</v>
      </c>
      <c r="U966" s="10">
        <v>232.20877202640801</v>
      </c>
      <c r="V966" s="5">
        <v>0.36163007200284059</v>
      </c>
      <c r="W966" s="4" t="s">
        <v>491</v>
      </c>
      <c r="X966" s="4" t="s">
        <v>97</v>
      </c>
    </row>
    <row r="967" spans="1:24">
      <c r="A967" s="4" t="s">
        <v>1455</v>
      </c>
      <c r="B967" s="8">
        <v>46174</v>
      </c>
      <c r="C967" s="4" t="s">
        <v>403</v>
      </c>
      <c r="D967" s="4" t="s">
        <v>214</v>
      </c>
      <c r="E967" s="4" t="s">
        <v>47</v>
      </c>
      <c r="F967" s="4" t="s">
        <v>270</v>
      </c>
      <c r="G967" s="4" t="s">
        <v>111</v>
      </c>
      <c r="H967" s="9">
        <v>33</v>
      </c>
      <c r="I967" s="10">
        <v>5.95</v>
      </c>
      <c r="J967" s="10">
        <v>196.35</v>
      </c>
      <c r="K967" s="5">
        <v>0.11999046660175099</v>
      </c>
      <c r="L967" s="10">
        <v>23.560128117253804</v>
      </c>
      <c r="M967" s="10">
        <v>172.78987188274618</v>
      </c>
      <c r="N967" s="10">
        <v>3.04</v>
      </c>
      <c r="O967" s="10">
        <v>100.32000000000001</v>
      </c>
      <c r="P967" s="10">
        <v>72.469871882746176</v>
      </c>
      <c r="Q967" s="5">
        <v>0.41941041504981058</v>
      </c>
      <c r="R967" s="5">
        <v>2.3E-2</v>
      </c>
      <c r="S967" s="10">
        <v>3.9741670533031623</v>
      </c>
      <c r="T967" s="10">
        <v>2.46</v>
      </c>
      <c r="U967" s="10">
        <v>66.03570482944302</v>
      </c>
      <c r="V967" s="5">
        <v>0.38217346948584069</v>
      </c>
      <c r="W967" s="4" t="s">
        <v>493</v>
      </c>
      <c r="X967" s="4" t="s">
        <v>97</v>
      </c>
    </row>
    <row r="968" spans="1:24">
      <c r="A968" s="4" t="s">
        <v>1456</v>
      </c>
      <c r="B968" s="8">
        <v>45759</v>
      </c>
      <c r="C968" s="4" t="s">
        <v>243</v>
      </c>
      <c r="D968" s="4" t="s">
        <v>170</v>
      </c>
      <c r="E968" s="4" t="s">
        <v>36</v>
      </c>
      <c r="F968" s="4" t="s">
        <v>234</v>
      </c>
      <c r="G968" s="4" t="s">
        <v>111</v>
      </c>
      <c r="H968" s="9">
        <v>49</v>
      </c>
      <c r="I968" s="10">
        <v>7.76</v>
      </c>
      <c r="J968" s="10">
        <v>380.24</v>
      </c>
      <c r="K968" s="5">
        <v>0.10059181310714013</v>
      </c>
      <c r="L968" s="10">
        <v>38.249031015858968</v>
      </c>
      <c r="M968" s="10">
        <v>341.99096898414103</v>
      </c>
      <c r="N968" s="10">
        <v>4.0199999999999996</v>
      </c>
      <c r="O968" s="10">
        <v>196.98</v>
      </c>
      <c r="P968" s="10">
        <v>145.01096898414104</v>
      </c>
      <c r="Q968" s="5">
        <v>0.42401987811223624</v>
      </c>
      <c r="R968" s="5">
        <v>1.7999999999999999E-2</v>
      </c>
      <c r="S968" s="10">
        <v>6.1558374417145378</v>
      </c>
      <c r="T968" s="10">
        <v>0</v>
      </c>
      <c r="U968" s="10">
        <v>138.85513154242651</v>
      </c>
      <c r="V968" s="5">
        <v>0.40601987811223622</v>
      </c>
      <c r="W968" s="4" t="s">
        <v>491</v>
      </c>
      <c r="X968" s="4" t="s">
        <v>97</v>
      </c>
    </row>
    <row r="969" spans="1:24">
      <c r="A969" s="4" t="s">
        <v>1457</v>
      </c>
      <c r="B969" s="8">
        <v>45711</v>
      </c>
      <c r="C969" s="4" t="s">
        <v>403</v>
      </c>
      <c r="D969" s="4" t="s">
        <v>164</v>
      </c>
      <c r="E969" s="4" t="s">
        <v>47</v>
      </c>
      <c r="F969" s="4" t="s">
        <v>270</v>
      </c>
      <c r="G969" s="4" t="s">
        <v>111</v>
      </c>
      <c r="H969" s="9">
        <v>14</v>
      </c>
      <c r="I969" s="10">
        <v>6.12</v>
      </c>
      <c r="J969" s="10">
        <v>85.68</v>
      </c>
      <c r="K969" s="5">
        <v>8.3524735790666257E-2</v>
      </c>
      <c r="L969" s="10">
        <v>7.1563993625442857</v>
      </c>
      <c r="M969" s="10">
        <v>78.523600637455715</v>
      </c>
      <c r="N969" s="10">
        <v>2.88</v>
      </c>
      <c r="O969" s="10">
        <v>40.32</v>
      </c>
      <c r="P969" s="10">
        <v>38.203600637455715</v>
      </c>
      <c r="Q969" s="5">
        <v>0.48652380083590585</v>
      </c>
      <c r="R969" s="5">
        <v>2.3E-2</v>
      </c>
      <c r="S969" s="10">
        <v>1.8060428146614813</v>
      </c>
      <c r="T969" s="10">
        <v>0</v>
      </c>
      <c r="U969" s="10">
        <v>36.397557822794234</v>
      </c>
      <c r="V969" s="5">
        <v>0.46352380083590589</v>
      </c>
      <c r="W969" s="4" t="s">
        <v>491</v>
      </c>
      <c r="X969" s="4" t="s">
        <v>97</v>
      </c>
    </row>
    <row r="970" spans="1:24">
      <c r="A970" s="4" t="s">
        <v>1458</v>
      </c>
      <c r="B970" s="8">
        <v>45998</v>
      </c>
      <c r="C970" s="4" t="s">
        <v>283</v>
      </c>
      <c r="D970" s="4" t="s">
        <v>212</v>
      </c>
      <c r="E970" s="4" t="s">
        <v>39</v>
      </c>
      <c r="F970" s="4" t="s">
        <v>270</v>
      </c>
      <c r="G970" s="4" t="s">
        <v>111</v>
      </c>
      <c r="H970" s="9">
        <v>46</v>
      </c>
      <c r="I970" s="10">
        <v>6.69</v>
      </c>
      <c r="J970" s="10">
        <v>307.74</v>
      </c>
      <c r="K970" s="5">
        <v>0.11774287037618621</v>
      </c>
      <c r="L970" s="10">
        <v>36.234190929567546</v>
      </c>
      <c r="M970" s="10">
        <v>271.50580907043246</v>
      </c>
      <c r="N970" s="10">
        <v>3.43</v>
      </c>
      <c r="O970" s="10">
        <v>157.78</v>
      </c>
      <c r="P970" s="10">
        <v>113.72580907043246</v>
      </c>
      <c r="Q970" s="5">
        <v>0.41887062917659479</v>
      </c>
      <c r="R970" s="5">
        <v>2.1000000000000001E-2</v>
      </c>
      <c r="S970" s="10">
        <v>5.7016219904790821</v>
      </c>
      <c r="T970" s="10">
        <v>0</v>
      </c>
      <c r="U970" s="10">
        <v>108.02418707995338</v>
      </c>
      <c r="V970" s="5">
        <v>0.39787062917659477</v>
      </c>
      <c r="W970" s="4" t="s">
        <v>491</v>
      </c>
      <c r="X970" s="4" t="s">
        <v>97</v>
      </c>
    </row>
    <row r="971" spans="1:24">
      <c r="A971" s="4" t="s">
        <v>1459</v>
      </c>
      <c r="B971" s="8">
        <v>46034</v>
      </c>
      <c r="C971" s="4" t="s">
        <v>377</v>
      </c>
      <c r="D971" s="4" t="s">
        <v>185</v>
      </c>
      <c r="E971" s="4" t="s">
        <v>45</v>
      </c>
      <c r="F971" s="4" t="s">
        <v>242</v>
      </c>
      <c r="G971" s="4" t="s">
        <v>111</v>
      </c>
      <c r="H971" s="9">
        <v>13</v>
      </c>
      <c r="I971" s="10">
        <v>5.34</v>
      </c>
      <c r="J971" s="10">
        <v>69.42</v>
      </c>
      <c r="K971" s="5">
        <v>0.14997872648869828</v>
      </c>
      <c r="L971" s="10">
        <v>10.411523192845435</v>
      </c>
      <c r="M971" s="10">
        <v>59.008476807154565</v>
      </c>
      <c r="N971" s="10">
        <v>2.33</v>
      </c>
      <c r="O971" s="10">
        <v>30.29</v>
      </c>
      <c r="P971" s="10">
        <v>28.718476807154566</v>
      </c>
      <c r="Q971" s="5">
        <v>0.48668392002405586</v>
      </c>
      <c r="R971" s="5">
        <v>1.4999999999999999E-2</v>
      </c>
      <c r="S971" s="10">
        <v>0.8851271521073184</v>
      </c>
      <c r="T971" s="10">
        <v>0</v>
      </c>
      <c r="U971" s="10">
        <v>27.833349655047247</v>
      </c>
      <c r="V971" s="5">
        <v>0.47168392002405585</v>
      </c>
      <c r="W971" s="4" t="s">
        <v>491</v>
      </c>
      <c r="X971" s="4" t="s">
        <v>97</v>
      </c>
    </row>
    <row r="972" spans="1:24">
      <c r="A972" s="4" t="s">
        <v>1460</v>
      </c>
      <c r="B972" s="8">
        <v>45690</v>
      </c>
      <c r="C972" s="4" t="s">
        <v>331</v>
      </c>
      <c r="D972" s="4" t="s">
        <v>183</v>
      </c>
      <c r="E972" s="4" t="s">
        <v>43</v>
      </c>
      <c r="F972" s="4" t="s">
        <v>270</v>
      </c>
      <c r="G972" s="4" t="s">
        <v>235</v>
      </c>
      <c r="H972" s="9">
        <v>37</v>
      </c>
      <c r="I972" s="10">
        <v>8.7100000000000009</v>
      </c>
      <c r="J972" s="10">
        <v>322.27000000000004</v>
      </c>
      <c r="K972" s="5">
        <v>6.9734852851310425E-2</v>
      </c>
      <c r="L972" s="10">
        <v>22.473451028391814</v>
      </c>
      <c r="M972" s="10">
        <v>299.79654897160822</v>
      </c>
      <c r="N972" s="10">
        <v>4.1900000000000004</v>
      </c>
      <c r="O972" s="10">
        <v>155.03</v>
      </c>
      <c r="P972" s="10">
        <v>144.76654897160822</v>
      </c>
      <c r="Q972" s="5">
        <v>0.48288263980422974</v>
      </c>
      <c r="R972" s="5">
        <v>4.4999999999999998E-2</v>
      </c>
      <c r="S972" s="10">
        <v>13.490844703722368</v>
      </c>
      <c r="T972" s="10">
        <v>0</v>
      </c>
      <c r="U972" s="10">
        <v>131.27570426788586</v>
      </c>
      <c r="V972" s="5">
        <v>0.43788263980422981</v>
      </c>
      <c r="W972" s="4" t="s">
        <v>491</v>
      </c>
      <c r="X972" s="4" t="s">
        <v>97</v>
      </c>
    </row>
    <row r="973" spans="1:24">
      <c r="A973" s="4" t="s">
        <v>1461</v>
      </c>
      <c r="B973" s="8">
        <v>46048</v>
      </c>
      <c r="C973" s="4" t="s">
        <v>363</v>
      </c>
      <c r="D973" s="4" t="s">
        <v>130</v>
      </c>
      <c r="E973" s="4" t="s">
        <v>45</v>
      </c>
      <c r="F973" s="4" t="s">
        <v>239</v>
      </c>
      <c r="G973" s="4" t="s">
        <v>235</v>
      </c>
      <c r="H973" s="9">
        <v>17</v>
      </c>
      <c r="I973" s="10">
        <v>6.66</v>
      </c>
      <c r="J973" s="10">
        <v>113.22</v>
      </c>
      <c r="K973" s="5">
        <v>0.17637571446030526</v>
      </c>
      <c r="L973" s="10">
        <v>19.969258391195762</v>
      </c>
      <c r="M973" s="10">
        <v>93.250741608804233</v>
      </c>
      <c r="N973" s="10">
        <v>3.13</v>
      </c>
      <c r="O973" s="10">
        <v>53.21</v>
      </c>
      <c r="P973" s="10">
        <v>40.040741608804232</v>
      </c>
      <c r="Q973" s="5">
        <v>0.42938791604230847</v>
      </c>
      <c r="R973" s="5">
        <v>1.4999999999999999E-2</v>
      </c>
      <c r="S973" s="10">
        <v>1.3987611241320634</v>
      </c>
      <c r="T973" s="10">
        <v>0</v>
      </c>
      <c r="U973" s="10">
        <v>38.641980484672168</v>
      </c>
      <c r="V973" s="5">
        <v>0.41438791604230846</v>
      </c>
      <c r="W973" s="4" t="s">
        <v>491</v>
      </c>
      <c r="X973" s="4" t="s">
        <v>97</v>
      </c>
    </row>
    <row r="974" spans="1:24">
      <c r="A974" s="4" t="s">
        <v>1462</v>
      </c>
      <c r="B974" s="8">
        <v>45782</v>
      </c>
      <c r="C974" s="4" t="s">
        <v>307</v>
      </c>
      <c r="D974" s="4" t="s">
        <v>197</v>
      </c>
      <c r="E974" s="4" t="s">
        <v>41</v>
      </c>
      <c r="F974" s="4" t="s">
        <v>234</v>
      </c>
      <c r="G974" s="4" t="s">
        <v>111</v>
      </c>
      <c r="H974" s="9">
        <v>26</v>
      </c>
      <c r="I974" s="10">
        <v>15.63</v>
      </c>
      <c r="J974" s="10">
        <v>406.38</v>
      </c>
      <c r="K974" s="5">
        <v>0.19596730120639622</v>
      </c>
      <c r="L974" s="10">
        <v>79.6371918642553</v>
      </c>
      <c r="M974" s="10">
        <v>326.74280813574467</v>
      </c>
      <c r="N974" s="10">
        <v>7.89</v>
      </c>
      <c r="O974" s="10">
        <v>205.14</v>
      </c>
      <c r="P974" s="10">
        <v>121.60280813574468</v>
      </c>
      <c r="Q974" s="5">
        <v>0.37216674738629602</v>
      </c>
      <c r="R974" s="5">
        <v>2.5999999999999999E-2</v>
      </c>
      <c r="S974" s="10">
        <v>8.4953130115293618</v>
      </c>
      <c r="T974" s="10">
        <v>7.34</v>
      </c>
      <c r="U974" s="10">
        <v>105.76749512421532</v>
      </c>
      <c r="V974" s="5">
        <v>0.32370259571336735</v>
      </c>
      <c r="W974" s="4" t="s">
        <v>493</v>
      </c>
      <c r="X974" s="4" t="s">
        <v>97</v>
      </c>
    </row>
    <row r="975" spans="1:24">
      <c r="A975" s="4" t="s">
        <v>1463</v>
      </c>
      <c r="B975" s="8">
        <v>45688</v>
      </c>
      <c r="C975" s="4" t="s">
        <v>274</v>
      </c>
      <c r="D975" s="4" t="s">
        <v>183</v>
      </c>
      <c r="E975" s="4" t="s">
        <v>39</v>
      </c>
      <c r="F975" s="4" t="s">
        <v>276</v>
      </c>
      <c r="G975" s="4" t="s">
        <v>235</v>
      </c>
      <c r="H975" s="9">
        <v>148</v>
      </c>
      <c r="I975" s="10">
        <v>8.6300000000000008</v>
      </c>
      <c r="J975" s="10">
        <v>1277.24</v>
      </c>
      <c r="K975" s="5">
        <v>0.15555493236326695</v>
      </c>
      <c r="L975" s="10">
        <v>198.68098181165908</v>
      </c>
      <c r="M975" s="10">
        <v>1078.5590181883408</v>
      </c>
      <c r="N975" s="10">
        <v>4.22</v>
      </c>
      <c r="O975" s="10">
        <v>624.55999999999995</v>
      </c>
      <c r="P975" s="10">
        <v>453.99901818834087</v>
      </c>
      <c r="Q975" s="5">
        <v>0.4209310853947747</v>
      </c>
      <c r="R975" s="5">
        <v>2.1000000000000001E-2</v>
      </c>
      <c r="S975" s="10">
        <v>22.649739381955158</v>
      </c>
      <c r="T975" s="10">
        <v>17.62</v>
      </c>
      <c r="U975" s="10">
        <v>413.72927880638571</v>
      </c>
      <c r="V975" s="5">
        <v>0.38359447357950627</v>
      </c>
      <c r="W975" s="4" t="s">
        <v>493</v>
      </c>
      <c r="X975" s="4" t="s">
        <v>97</v>
      </c>
    </row>
    <row r="976" spans="1:24">
      <c r="A976" s="4" t="s">
        <v>1464</v>
      </c>
      <c r="B976" s="8">
        <v>46081</v>
      </c>
      <c r="C976" s="4" t="s">
        <v>279</v>
      </c>
      <c r="D976" s="4" t="s">
        <v>166</v>
      </c>
      <c r="E976" s="4" t="s">
        <v>39</v>
      </c>
      <c r="F976" s="4" t="s">
        <v>273</v>
      </c>
      <c r="G976" s="4" t="s">
        <v>111</v>
      </c>
      <c r="H976" s="9">
        <v>7</v>
      </c>
      <c r="I976" s="10">
        <v>9.83</v>
      </c>
      <c r="J976" s="10">
        <v>68.81</v>
      </c>
      <c r="K976" s="5">
        <v>8.4590900059655583E-2</v>
      </c>
      <c r="L976" s="10">
        <v>5.8206998331049009</v>
      </c>
      <c r="M976" s="10">
        <v>62.989300166895099</v>
      </c>
      <c r="N976" s="10">
        <v>4.78</v>
      </c>
      <c r="O976" s="10">
        <v>33.46</v>
      </c>
      <c r="P976" s="10">
        <v>29.529300166895098</v>
      </c>
      <c r="Q976" s="5">
        <v>0.46879867038774675</v>
      </c>
      <c r="R976" s="5">
        <v>2.1000000000000001E-2</v>
      </c>
      <c r="S976" s="10">
        <v>1.3227753035047971</v>
      </c>
      <c r="T976" s="10">
        <v>0</v>
      </c>
      <c r="U976" s="10">
        <v>28.2065248633903</v>
      </c>
      <c r="V976" s="5">
        <v>0.44779867038774673</v>
      </c>
      <c r="W976" s="4" t="s">
        <v>491</v>
      </c>
      <c r="X976" s="4" t="s">
        <v>97</v>
      </c>
    </row>
    <row r="977" spans="1:24">
      <c r="A977" s="4" t="s">
        <v>1465</v>
      </c>
      <c r="B977" s="8">
        <v>45658</v>
      </c>
      <c r="C977" s="4" t="s">
        <v>260</v>
      </c>
      <c r="D977" s="4" t="s">
        <v>142</v>
      </c>
      <c r="E977" s="4" t="s">
        <v>36</v>
      </c>
      <c r="F977" s="4" t="s">
        <v>242</v>
      </c>
      <c r="G977" s="4" t="s">
        <v>257</v>
      </c>
      <c r="H977" s="9">
        <v>13</v>
      </c>
      <c r="I977" s="10">
        <v>8.32</v>
      </c>
      <c r="J977" s="10">
        <v>108.16</v>
      </c>
      <c r="K977" s="5">
        <v>9.0721044452474586E-2</v>
      </c>
      <c r="L977" s="10">
        <v>9.8123881679796501</v>
      </c>
      <c r="M977" s="10">
        <v>98.347611832020348</v>
      </c>
      <c r="N977" s="10">
        <v>4.09</v>
      </c>
      <c r="O977" s="10">
        <v>53.17</v>
      </c>
      <c r="P977" s="10">
        <v>45.177611832020347</v>
      </c>
      <c r="Q977" s="5">
        <v>0.45936663829910374</v>
      </c>
      <c r="R977" s="5">
        <v>1.7999999999999999E-2</v>
      </c>
      <c r="S977" s="10">
        <v>1.7702570129763662</v>
      </c>
      <c r="T977" s="10">
        <v>0</v>
      </c>
      <c r="U977" s="10">
        <v>43.407354819043981</v>
      </c>
      <c r="V977" s="5">
        <v>0.44136663829910372</v>
      </c>
      <c r="W977" s="4" t="s">
        <v>491</v>
      </c>
      <c r="X977" s="4" t="s">
        <v>97</v>
      </c>
    </row>
    <row r="978" spans="1:24">
      <c r="A978" s="4" t="s">
        <v>1466</v>
      </c>
      <c r="B978" s="8">
        <v>45819</v>
      </c>
      <c r="C978" s="4" t="s">
        <v>271</v>
      </c>
      <c r="D978" s="4" t="s">
        <v>154</v>
      </c>
      <c r="E978" s="4" t="s">
        <v>39</v>
      </c>
      <c r="F978" s="4" t="s">
        <v>273</v>
      </c>
      <c r="G978" s="4" t="s">
        <v>235</v>
      </c>
      <c r="H978" s="9">
        <v>212</v>
      </c>
      <c r="I978" s="10">
        <v>15.23</v>
      </c>
      <c r="J978" s="10">
        <v>3228.76</v>
      </c>
      <c r="K978" s="5">
        <v>0.12478260071950412</v>
      </c>
      <c r="L978" s="10">
        <v>402.89306989910614</v>
      </c>
      <c r="M978" s="10">
        <v>2825.866930100894</v>
      </c>
      <c r="N978" s="10">
        <v>8.4499999999999993</v>
      </c>
      <c r="O978" s="10">
        <v>1791.3999999999999</v>
      </c>
      <c r="P978" s="10">
        <v>1034.4669301008942</v>
      </c>
      <c r="Q978" s="5">
        <v>0.3660706451113605</v>
      </c>
      <c r="R978" s="5">
        <v>2.1000000000000001E-2</v>
      </c>
      <c r="S978" s="10">
        <v>59.34320553211878</v>
      </c>
      <c r="T978" s="10">
        <v>0</v>
      </c>
      <c r="U978" s="10">
        <v>975.1237245687754</v>
      </c>
      <c r="V978" s="5">
        <v>0.34507064511136049</v>
      </c>
      <c r="W978" s="4" t="s">
        <v>491</v>
      </c>
      <c r="X978" s="4" t="s">
        <v>97</v>
      </c>
    </row>
    <row r="979" spans="1:24">
      <c r="A979" s="4" t="s">
        <v>1467</v>
      </c>
      <c r="B979" s="8">
        <v>45989</v>
      </c>
      <c r="C979" s="4" t="s">
        <v>309</v>
      </c>
      <c r="D979" s="4" t="s">
        <v>195</v>
      </c>
      <c r="E979" s="4" t="s">
        <v>41</v>
      </c>
      <c r="F979" s="4" t="s">
        <v>239</v>
      </c>
      <c r="G979" s="4" t="s">
        <v>111</v>
      </c>
      <c r="H979" s="9">
        <v>19</v>
      </c>
      <c r="I979" s="10">
        <v>8.9700000000000006</v>
      </c>
      <c r="J979" s="10">
        <v>170.43</v>
      </c>
      <c r="K979" s="5">
        <v>0.13063240869839263</v>
      </c>
      <c r="L979" s="10">
        <v>22.263681414467058</v>
      </c>
      <c r="M979" s="10">
        <v>148.16631858553296</v>
      </c>
      <c r="N979" s="10">
        <v>3.96</v>
      </c>
      <c r="O979" s="10">
        <v>75.239999999999995</v>
      </c>
      <c r="P979" s="10">
        <v>72.926318585532968</v>
      </c>
      <c r="Q979" s="5">
        <v>0.49219228284621452</v>
      </c>
      <c r="R979" s="5">
        <v>2.5999999999999999E-2</v>
      </c>
      <c r="S979" s="10">
        <v>3.8523242832238567</v>
      </c>
      <c r="T979" s="10">
        <v>0</v>
      </c>
      <c r="U979" s="10">
        <v>69.073994302309117</v>
      </c>
      <c r="V979" s="5">
        <v>0.46619228284621456</v>
      </c>
      <c r="W979" s="4" t="s">
        <v>491</v>
      </c>
      <c r="X979" s="4" t="s">
        <v>97</v>
      </c>
    </row>
    <row r="980" spans="1:24">
      <c r="A980" s="4" t="s">
        <v>1468</v>
      </c>
      <c r="B980" s="8">
        <v>45726</v>
      </c>
      <c r="C980" s="4" t="s">
        <v>405</v>
      </c>
      <c r="D980" s="4" t="s">
        <v>148</v>
      </c>
      <c r="E980" s="4" t="s">
        <v>47</v>
      </c>
      <c r="F980" s="4" t="s">
        <v>273</v>
      </c>
      <c r="G980" s="4" t="s">
        <v>111</v>
      </c>
      <c r="H980" s="9">
        <v>19</v>
      </c>
      <c r="I980" s="10">
        <v>22.56</v>
      </c>
      <c r="J980" s="10">
        <v>428.64</v>
      </c>
      <c r="K980" s="5">
        <v>0.1261673031519919</v>
      </c>
      <c r="L980" s="10">
        <v>54.080352823069809</v>
      </c>
      <c r="M980" s="10">
        <v>374.55964717693018</v>
      </c>
      <c r="N980" s="10">
        <v>12.69</v>
      </c>
      <c r="O980" s="10">
        <v>241.10999999999999</v>
      </c>
      <c r="P980" s="10">
        <v>133.4496471769302</v>
      </c>
      <c r="Q980" s="5">
        <v>0.35628410103102426</v>
      </c>
      <c r="R980" s="5">
        <v>2.3E-2</v>
      </c>
      <c r="S980" s="10">
        <v>8.6148718850693946</v>
      </c>
      <c r="T980" s="10">
        <v>0</v>
      </c>
      <c r="U980" s="10">
        <v>124.83477529186081</v>
      </c>
      <c r="V980" s="5">
        <v>0.33328410103102429</v>
      </c>
      <c r="W980" s="4" t="s">
        <v>491</v>
      </c>
      <c r="X980" s="4" t="s">
        <v>97</v>
      </c>
    </row>
    <row r="981" spans="1:24">
      <c r="A981" s="4" t="s">
        <v>1469</v>
      </c>
      <c r="B981" s="8">
        <v>45832</v>
      </c>
      <c r="C981" s="4" t="s">
        <v>419</v>
      </c>
      <c r="D981" s="4" t="s">
        <v>179</v>
      </c>
      <c r="E981" s="4" t="s">
        <v>47</v>
      </c>
      <c r="F981" s="4" t="s">
        <v>276</v>
      </c>
      <c r="G981" s="4" t="s">
        <v>257</v>
      </c>
      <c r="H981" s="9">
        <v>14</v>
      </c>
      <c r="I981" s="10">
        <v>17.61</v>
      </c>
      <c r="J981" s="10">
        <v>246.54</v>
      </c>
      <c r="K981" s="5">
        <v>0.10770960012053225</v>
      </c>
      <c r="L981" s="10">
        <v>26.554724813716021</v>
      </c>
      <c r="M981" s="10">
        <v>219.98527518628396</v>
      </c>
      <c r="N981" s="10">
        <v>8.69</v>
      </c>
      <c r="O981" s="10">
        <v>121.66</v>
      </c>
      <c r="P981" s="10">
        <v>98.32527518628396</v>
      </c>
      <c r="Q981" s="5">
        <v>0.4469629846953253</v>
      </c>
      <c r="R981" s="5">
        <v>2.3E-2</v>
      </c>
      <c r="S981" s="10">
        <v>5.0596613292845305</v>
      </c>
      <c r="T981" s="10">
        <v>0</v>
      </c>
      <c r="U981" s="10">
        <v>93.265613856999437</v>
      </c>
      <c r="V981" s="5">
        <v>0.42396298469532534</v>
      </c>
      <c r="W981" s="4" t="s">
        <v>491</v>
      </c>
      <c r="X981" s="4" t="s">
        <v>97</v>
      </c>
    </row>
    <row r="982" spans="1:24">
      <c r="A982" s="4" t="s">
        <v>1470</v>
      </c>
      <c r="B982" s="8">
        <v>45733</v>
      </c>
      <c r="C982" s="4" t="s">
        <v>323</v>
      </c>
      <c r="D982" s="4" t="s">
        <v>116</v>
      </c>
      <c r="E982" s="4" t="s">
        <v>41</v>
      </c>
      <c r="F982" s="4" t="s">
        <v>242</v>
      </c>
      <c r="G982" s="4" t="s">
        <v>257</v>
      </c>
      <c r="H982" s="9">
        <v>21</v>
      </c>
      <c r="I982" s="10">
        <v>5.17</v>
      </c>
      <c r="J982" s="10">
        <v>108.57</v>
      </c>
      <c r="K982" s="5">
        <v>9.8771297124989069E-2</v>
      </c>
      <c r="L982" s="10">
        <v>10.723599728860062</v>
      </c>
      <c r="M982" s="10">
        <v>97.846400271139927</v>
      </c>
      <c r="N982" s="10">
        <v>2.73</v>
      </c>
      <c r="O982" s="10">
        <v>57.33</v>
      </c>
      <c r="P982" s="10">
        <v>40.516400271139929</v>
      </c>
      <c r="Q982" s="5">
        <v>0.41408166431126597</v>
      </c>
      <c r="R982" s="5">
        <v>2.5999999999999999E-2</v>
      </c>
      <c r="S982" s="10">
        <v>2.544006407049638</v>
      </c>
      <c r="T982" s="10">
        <v>0</v>
      </c>
      <c r="U982" s="10">
        <v>37.972393864090293</v>
      </c>
      <c r="V982" s="5">
        <v>0.38808166431126601</v>
      </c>
      <c r="W982" s="4" t="s">
        <v>491</v>
      </c>
      <c r="X982" s="4" t="s">
        <v>97</v>
      </c>
    </row>
    <row r="983" spans="1:24">
      <c r="A983" s="4" t="s">
        <v>1471</v>
      </c>
      <c r="B983" s="8">
        <v>45695</v>
      </c>
      <c r="C983" s="4" t="s">
        <v>331</v>
      </c>
      <c r="D983" s="4" t="s">
        <v>187</v>
      </c>
      <c r="E983" s="4" t="s">
        <v>43</v>
      </c>
      <c r="F983" s="4" t="s">
        <v>270</v>
      </c>
      <c r="G983" s="4" t="s">
        <v>235</v>
      </c>
      <c r="H983" s="9">
        <v>36</v>
      </c>
      <c r="I983" s="10">
        <v>7.98</v>
      </c>
      <c r="J983" s="10">
        <v>287.28000000000003</v>
      </c>
      <c r="K983" s="5">
        <v>6.6663620705226398E-2</v>
      </c>
      <c r="L983" s="10">
        <v>19.151124956197442</v>
      </c>
      <c r="M983" s="10">
        <v>268.12887504380257</v>
      </c>
      <c r="N983" s="10">
        <v>3.47</v>
      </c>
      <c r="O983" s="10">
        <v>124.92</v>
      </c>
      <c r="P983" s="10">
        <v>143.20887504380255</v>
      </c>
      <c r="Q983" s="5">
        <v>0.53410463539373521</v>
      </c>
      <c r="R983" s="5">
        <v>4.4999999999999998E-2</v>
      </c>
      <c r="S983" s="10">
        <v>12.065799376971116</v>
      </c>
      <c r="T983" s="10">
        <v>0</v>
      </c>
      <c r="U983" s="10">
        <v>131.14307566683144</v>
      </c>
      <c r="V983" s="5">
        <v>0.48910463539373517</v>
      </c>
      <c r="W983" s="4" t="s">
        <v>491</v>
      </c>
      <c r="X983" s="4" t="s">
        <v>97</v>
      </c>
    </row>
    <row r="984" spans="1:24">
      <c r="A984" s="4" t="s">
        <v>1472</v>
      </c>
      <c r="B984" s="8">
        <v>45742</v>
      </c>
      <c r="C984" s="4" t="s">
        <v>355</v>
      </c>
      <c r="D984" s="4" t="s">
        <v>116</v>
      </c>
      <c r="E984" s="4" t="s">
        <v>43</v>
      </c>
      <c r="F984" s="4" t="s">
        <v>270</v>
      </c>
      <c r="G984" s="4" t="s">
        <v>257</v>
      </c>
      <c r="H984" s="9">
        <v>21</v>
      </c>
      <c r="I984" s="10">
        <v>5.14</v>
      </c>
      <c r="J984" s="10">
        <v>107.94</v>
      </c>
      <c r="K984" s="5">
        <v>5.5161632687437033E-2</v>
      </c>
      <c r="L984" s="10">
        <v>5.9541466322819536</v>
      </c>
      <c r="M984" s="10">
        <v>101.98585336771805</v>
      </c>
      <c r="N984" s="10">
        <v>2.78</v>
      </c>
      <c r="O984" s="10">
        <v>58.379999999999995</v>
      </c>
      <c r="P984" s="10">
        <v>43.605853367718055</v>
      </c>
      <c r="Q984" s="5">
        <v>0.42756766676740654</v>
      </c>
      <c r="R984" s="5">
        <v>4.4999999999999998E-2</v>
      </c>
      <c r="S984" s="10">
        <v>4.5893634015473124</v>
      </c>
      <c r="T984" s="10">
        <v>0</v>
      </c>
      <c r="U984" s="10">
        <v>39.016489966170745</v>
      </c>
      <c r="V984" s="5">
        <v>0.38256766676740656</v>
      </c>
      <c r="W984" s="4" t="s">
        <v>491</v>
      </c>
      <c r="X984" s="4" t="s">
        <v>97</v>
      </c>
    </row>
    <row r="985" spans="1:24">
      <c r="A985" s="4" t="s">
        <v>1473</v>
      </c>
      <c r="B985" s="8">
        <v>46258</v>
      </c>
      <c r="C985" s="4" t="s">
        <v>393</v>
      </c>
      <c r="D985" s="4" t="s">
        <v>216</v>
      </c>
      <c r="E985" s="4" t="s">
        <v>47</v>
      </c>
      <c r="F985" s="4" t="s">
        <v>273</v>
      </c>
      <c r="G985" s="4" t="s">
        <v>235</v>
      </c>
      <c r="H985" s="9">
        <v>5</v>
      </c>
      <c r="I985" s="10">
        <v>9.35</v>
      </c>
      <c r="J985" s="10">
        <v>46.75</v>
      </c>
      <c r="K985" s="5">
        <v>0.1119781254566285</v>
      </c>
      <c r="L985" s="10">
        <v>5.2349773650973823</v>
      </c>
      <c r="M985" s="10">
        <v>41.515022634902621</v>
      </c>
      <c r="N985" s="10">
        <v>4.57</v>
      </c>
      <c r="O985" s="10">
        <v>22.85</v>
      </c>
      <c r="P985" s="10">
        <v>18.66502263490262</v>
      </c>
      <c r="Q985" s="5">
        <v>0.44959683146626811</v>
      </c>
      <c r="R985" s="5">
        <v>2.3E-2</v>
      </c>
      <c r="S985" s="10">
        <v>0.95484552060276029</v>
      </c>
      <c r="T985" s="10">
        <v>0</v>
      </c>
      <c r="U985" s="10">
        <v>17.71017711429986</v>
      </c>
      <c r="V985" s="5">
        <v>0.42659683146626814</v>
      </c>
      <c r="W985" s="4" t="s">
        <v>491</v>
      </c>
      <c r="X985" s="4" t="s">
        <v>97</v>
      </c>
    </row>
    <row r="986" spans="1:24">
      <c r="A986" s="4" t="s">
        <v>1474</v>
      </c>
      <c r="B986" s="8">
        <v>45919</v>
      </c>
      <c r="C986" s="4" t="s">
        <v>343</v>
      </c>
      <c r="D986" s="4" t="s">
        <v>113</v>
      </c>
      <c r="E986" s="4" t="s">
        <v>43</v>
      </c>
      <c r="F986" s="4" t="s">
        <v>270</v>
      </c>
      <c r="G986" s="4" t="s">
        <v>111</v>
      </c>
      <c r="H986" s="9">
        <v>28</v>
      </c>
      <c r="I986" s="10">
        <v>16.12</v>
      </c>
      <c r="J986" s="10">
        <v>451.36</v>
      </c>
      <c r="K986" s="5">
        <v>3.0096888707691567E-2</v>
      </c>
      <c r="L986" s="10">
        <v>13.584531687103667</v>
      </c>
      <c r="M986" s="10">
        <v>437.77546831289635</v>
      </c>
      <c r="N986" s="10">
        <v>8.75</v>
      </c>
      <c r="O986" s="10">
        <v>245</v>
      </c>
      <c r="P986" s="10">
        <v>192.77546831289635</v>
      </c>
      <c r="Q986" s="5">
        <v>0.44035237756884016</v>
      </c>
      <c r="R986" s="5">
        <v>4.4999999999999998E-2</v>
      </c>
      <c r="S986" s="10">
        <v>19.699896074080335</v>
      </c>
      <c r="T986" s="10">
        <v>0</v>
      </c>
      <c r="U986" s="10">
        <v>173.07557223881602</v>
      </c>
      <c r="V986" s="5">
        <v>0.39535237756884017</v>
      </c>
      <c r="W986" s="4" t="s">
        <v>491</v>
      </c>
      <c r="X986" s="4" t="s">
        <v>97</v>
      </c>
    </row>
    <row r="987" spans="1:24">
      <c r="A987" s="4" t="s">
        <v>1475</v>
      </c>
      <c r="B987" s="8">
        <v>45717</v>
      </c>
      <c r="C987" s="4" t="s">
        <v>403</v>
      </c>
      <c r="D987" s="4" t="s">
        <v>212</v>
      </c>
      <c r="E987" s="4" t="s">
        <v>47</v>
      </c>
      <c r="F987" s="4" t="s">
        <v>270</v>
      </c>
      <c r="G987" s="4" t="s">
        <v>111</v>
      </c>
      <c r="H987" s="9">
        <v>21</v>
      </c>
      <c r="I987" s="10">
        <v>6.75</v>
      </c>
      <c r="J987" s="10">
        <v>141.75</v>
      </c>
      <c r="K987" s="5">
        <v>0.1169797978666017</v>
      </c>
      <c r="L987" s="10">
        <v>16.581886347590792</v>
      </c>
      <c r="M987" s="10">
        <v>125.1681136524092</v>
      </c>
      <c r="N987" s="10">
        <v>3.43</v>
      </c>
      <c r="O987" s="10">
        <v>72.03</v>
      </c>
      <c r="P987" s="10">
        <v>53.138113652409203</v>
      </c>
      <c r="Q987" s="5">
        <v>0.42453394959656654</v>
      </c>
      <c r="R987" s="5">
        <v>2.3E-2</v>
      </c>
      <c r="S987" s="10">
        <v>2.8788666140054118</v>
      </c>
      <c r="T987" s="10">
        <v>0</v>
      </c>
      <c r="U987" s="10">
        <v>50.259247038403792</v>
      </c>
      <c r="V987" s="5">
        <v>0.40153394959656658</v>
      </c>
      <c r="W987" s="4" t="s">
        <v>491</v>
      </c>
      <c r="X987" s="4" t="s">
        <v>97</v>
      </c>
    </row>
    <row r="988" spans="1:24">
      <c r="A988" s="4" t="s">
        <v>1476</v>
      </c>
      <c r="B988" s="8">
        <v>46209</v>
      </c>
      <c r="C988" s="4" t="s">
        <v>287</v>
      </c>
      <c r="D988" s="4" t="s">
        <v>218</v>
      </c>
      <c r="E988" s="4" t="s">
        <v>39</v>
      </c>
      <c r="F988" s="4" t="s">
        <v>276</v>
      </c>
      <c r="G988" s="4" t="s">
        <v>111</v>
      </c>
      <c r="H988" s="9">
        <v>4</v>
      </c>
      <c r="I988" s="10">
        <v>7.72</v>
      </c>
      <c r="J988" s="10">
        <v>30.88</v>
      </c>
      <c r="K988" s="5">
        <v>0.131766254628886</v>
      </c>
      <c r="L988" s="10">
        <v>4.0689419429399996</v>
      </c>
      <c r="M988" s="10">
        <v>26.811058057059999</v>
      </c>
      <c r="N988" s="10">
        <v>4.22</v>
      </c>
      <c r="O988" s="10">
        <v>16.88</v>
      </c>
      <c r="P988" s="10">
        <v>9.9310580570599996</v>
      </c>
      <c r="Q988" s="5">
        <v>0.37040903182278223</v>
      </c>
      <c r="R988" s="5">
        <v>2.1000000000000001E-2</v>
      </c>
      <c r="S988" s="10">
        <v>0.56303221919825996</v>
      </c>
      <c r="T988" s="10">
        <v>0</v>
      </c>
      <c r="U988" s="10">
        <v>9.3680258378617403</v>
      </c>
      <c r="V988" s="5">
        <v>0.34940903182278227</v>
      </c>
      <c r="W988" s="4" t="s">
        <v>491</v>
      </c>
      <c r="X988" s="4" t="s">
        <v>97</v>
      </c>
    </row>
    <row r="989" spans="1:24">
      <c r="A989" s="4" t="s">
        <v>1477</v>
      </c>
      <c r="B989" s="8">
        <v>46266</v>
      </c>
      <c r="C989" s="4" t="s">
        <v>393</v>
      </c>
      <c r="D989" s="4" t="s">
        <v>166</v>
      </c>
      <c r="E989" s="4" t="s">
        <v>47</v>
      </c>
      <c r="F989" s="4" t="s">
        <v>273</v>
      </c>
      <c r="G989" s="4" t="s">
        <v>235</v>
      </c>
      <c r="H989" s="9">
        <v>31</v>
      </c>
      <c r="I989" s="10">
        <v>9.83</v>
      </c>
      <c r="J989" s="10">
        <v>304.73</v>
      </c>
      <c r="K989" s="5">
        <v>0.12478217843141998</v>
      </c>
      <c r="L989" s="10">
        <v>38.024873233406609</v>
      </c>
      <c r="M989" s="10">
        <v>266.70512676659342</v>
      </c>
      <c r="N989" s="10">
        <v>4.84</v>
      </c>
      <c r="O989" s="10">
        <v>150.04</v>
      </c>
      <c r="P989" s="10">
        <v>116.66512676659343</v>
      </c>
      <c r="Q989" s="5">
        <v>0.43743113670511752</v>
      </c>
      <c r="R989" s="5">
        <v>2.3E-2</v>
      </c>
      <c r="S989" s="10">
        <v>6.1342179156316483</v>
      </c>
      <c r="T989" s="10">
        <v>0</v>
      </c>
      <c r="U989" s="10">
        <v>110.53090885096178</v>
      </c>
      <c r="V989" s="5">
        <v>0.41443113670511755</v>
      </c>
      <c r="W989" s="4" t="s">
        <v>491</v>
      </c>
      <c r="X989" s="4" t="s">
        <v>97</v>
      </c>
    </row>
    <row r="990" spans="1:24">
      <c r="A990" s="4" t="s">
        <v>1478</v>
      </c>
      <c r="B990" s="8">
        <v>45997</v>
      </c>
      <c r="C990" s="4" t="s">
        <v>315</v>
      </c>
      <c r="D990" s="4" t="s">
        <v>156</v>
      </c>
      <c r="E990" s="4" t="s">
        <v>41</v>
      </c>
      <c r="F990" s="4" t="s">
        <v>239</v>
      </c>
      <c r="G990" s="4" t="s">
        <v>111</v>
      </c>
      <c r="H990" s="9">
        <v>92</v>
      </c>
      <c r="I990" s="10">
        <v>4.88</v>
      </c>
      <c r="J990" s="10">
        <v>448.96</v>
      </c>
      <c r="K990" s="5">
        <v>0.14298550848950828</v>
      </c>
      <c r="L990" s="10">
        <v>64.194773891449628</v>
      </c>
      <c r="M990" s="10">
        <v>384.76522610855034</v>
      </c>
      <c r="N990" s="10">
        <v>2.73</v>
      </c>
      <c r="O990" s="10">
        <v>251.16</v>
      </c>
      <c r="P990" s="10">
        <v>133.60522610855034</v>
      </c>
      <c r="Q990" s="5">
        <v>0.34723830804517014</v>
      </c>
      <c r="R990" s="5">
        <v>2.5999999999999999E-2</v>
      </c>
      <c r="S990" s="10">
        <v>10.003895878822309</v>
      </c>
      <c r="T990" s="10">
        <v>0</v>
      </c>
      <c r="U990" s="10">
        <v>123.60133022972803</v>
      </c>
      <c r="V990" s="5">
        <v>0.32123830804517012</v>
      </c>
      <c r="W990" s="4" t="s">
        <v>491</v>
      </c>
      <c r="X990" s="4" t="s">
        <v>97</v>
      </c>
    </row>
    <row r="991" spans="1:24">
      <c r="A991" s="4" t="s">
        <v>1479</v>
      </c>
      <c r="B991" s="8">
        <v>46043</v>
      </c>
      <c r="C991" s="4" t="s">
        <v>361</v>
      </c>
      <c r="D991" s="4" t="s">
        <v>154</v>
      </c>
      <c r="E991" s="4" t="s">
        <v>45</v>
      </c>
      <c r="F991" s="4" t="s">
        <v>234</v>
      </c>
      <c r="G991" s="4" t="s">
        <v>235</v>
      </c>
      <c r="H991" s="9">
        <v>47</v>
      </c>
      <c r="I991" s="10">
        <v>16.18</v>
      </c>
      <c r="J991" s="10">
        <v>760.46</v>
      </c>
      <c r="K991" s="5">
        <v>0.18223182415783384</v>
      </c>
      <c r="L991" s="10">
        <v>138.58001299906633</v>
      </c>
      <c r="M991" s="10">
        <v>621.87998700093374</v>
      </c>
      <c r="N991" s="10">
        <v>8.84</v>
      </c>
      <c r="O991" s="10">
        <v>415.48</v>
      </c>
      <c r="P991" s="10">
        <v>206.39998700093372</v>
      </c>
      <c r="Q991" s="5">
        <v>0.3318968150049566</v>
      </c>
      <c r="R991" s="5">
        <v>1.4999999999999999E-2</v>
      </c>
      <c r="S991" s="10">
        <v>9.3281998050140054</v>
      </c>
      <c r="T991" s="10">
        <v>0</v>
      </c>
      <c r="U991" s="10">
        <v>197.07178719591971</v>
      </c>
      <c r="V991" s="5">
        <v>0.31689681500495659</v>
      </c>
      <c r="W991" s="4" t="s">
        <v>491</v>
      </c>
      <c r="X991" s="4" t="s">
        <v>97</v>
      </c>
    </row>
    <row r="992" spans="1:24">
      <c r="A992" s="4" t="s">
        <v>1480</v>
      </c>
      <c r="B992" s="8">
        <v>45797</v>
      </c>
      <c r="C992" s="4" t="s">
        <v>311</v>
      </c>
      <c r="D992" s="4" t="s">
        <v>216</v>
      </c>
      <c r="E992" s="4" t="s">
        <v>41</v>
      </c>
      <c r="F992" s="4" t="s">
        <v>242</v>
      </c>
      <c r="G992" s="4" t="s">
        <v>111</v>
      </c>
      <c r="H992" s="9">
        <v>25</v>
      </c>
      <c r="I992" s="10">
        <v>8.82</v>
      </c>
      <c r="J992" s="10">
        <v>220.5</v>
      </c>
      <c r="K992" s="5">
        <v>0.16580017491596988</v>
      </c>
      <c r="L992" s="10">
        <v>36.558938568971357</v>
      </c>
      <c r="M992" s="10">
        <v>183.94106143102863</v>
      </c>
      <c r="N992" s="10">
        <v>4.34</v>
      </c>
      <c r="O992" s="10">
        <v>108.5</v>
      </c>
      <c r="P992" s="10">
        <v>75.441061431028629</v>
      </c>
      <c r="Q992" s="5">
        <v>0.41013714308328242</v>
      </c>
      <c r="R992" s="5">
        <v>2.5999999999999999E-2</v>
      </c>
      <c r="S992" s="10">
        <v>4.7824675972067441</v>
      </c>
      <c r="T992" s="10">
        <v>0</v>
      </c>
      <c r="U992" s="10">
        <v>70.658593833821882</v>
      </c>
      <c r="V992" s="5">
        <v>0.3841371430832824</v>
      </c>
      <c r="W992" s="4" t="s">
        <v>491</v>
      </c>
      <c r="X992" s="4" t="s">
        <v>97</v>
      </c>
    </row>
    <row r="993" spans="1:24">
      <c r="A993" s="4" t="s">
        <v>1481</v>
      </c>
      <c r="B993" s="8">
        <v>45786</v>
      </c>
      <c r="C993" s="4" t="s">
        <v>401</v>
      </c>
      <c r="D993" s="4" t="s">
        <v>204</v>
      </c>
      <c r="E993" s="4" t="s">
        <v>47</v>
      </c>
      <c r="F993" s="4" t="s">
        <v>276</v>
      </c>
      <c r="G993" s="4" t="s">
        <v>111</v>
      </c>
      <c r="H993" s="9">
        <v>5</v>
      </c>
      <c r="I993" s="10">
        <v>14.49</v>
      </c>
      <c r="J993" s="10">
        <v>72.45</v>
      </c>
      <c r="K993" s="5">
        <v>7.8605811438958187E-2</v>
      </c>
      <c r="L993" s="10">
        <v>5.6949910387525211</v>
      </c>
      <c r="M993" s="10">
        <v>66.755008961247484</v>
      </c>
      <c r="N993" s="10">
        <v>9.2799999999999994</v>
      </c>
      <c r="O993" s="10">
        <v>46.4</v>
      </c>
      <c r="P993" s="10">
        <v>20.355008961247485</v>
      </c>
      <c r="Q993" s="5">
        <v>0.3049210730098762</v>
      </c>
      <c r="R993" s="5">
        <v>2.3E-2</v>
      </c>
      <c r="S993" s="10">
        <v>1.5353652061086922</v>
      </c>
      <c r="T993" s="10">
        <v>0</v>
      </c>
      <c r="U993" s="10">
        <v>18.819643755138792</v>
      </c>
      <c r="V993" s="5">
        <v>0.28192107300987618</v>
      </c>
      <c r="W993" s="4" t="s">
        <v>491</v>
      </c>
      <c r="X993" s="4" t="s">
        <v>97</v>
      </c>
    </row>
    <row r="994" spans="1:24">
      <c r="A994" s="4" t="s">
        <v>1482</v>
      </c>
      <c r="B994" s="8">
        <v>46202</v>
      </c>
      <c r="C994" s="4" t="s">
        <v>305</v>
      </c>
      <c r="D994" s="4" t="s">
        <v>162</v>
      </c>
      <c r="E994" s="4" t="s">
        <v>41</v>
      </c>
      <c r="F994" s="4" t="s">
        <v>242</v>
      </c>
      <c r="G994" s="4" t="s">
        <v>235</v>
      </c>
      <c r="H994" s="9">
        <v>35</v>
      </c>
      <c r="I994" s="10">
        <v>7.32</v>
      </c>
      <c r="J994" s="10">
        <v>256.2</v>
      </c>
      <c r="K994" s="5">
        <v>0.20808542247853115</v>
      </c>
      <c r="L994" s="10">
        <v>53.31148523899968</v>
      </c>
      <c r="M994" s="10">
        <v>202.88851476100029</v>
      </c>
      <c r="N994" s="10">
        <v>3.58</v>
      </c>
      <c r="O994" s="10">
        <v>125.3</v>
      </c>
      <c r="P994" s="10">
        <v>77.588514761000297</v>
      </c>
      <c r="Q994" s="5">
        <v>0.3824194526358401</v>
      </c>
      <c r="R994" s="5">
        <v>2.5999999999999999E-2</v>
      </c>
      <c r="S994" s="10">
        <v>5.2751013837860077</v>
      </c>
      <c r="T994" s="10">
        <v>3.26</v>
      </c>
      <c r="U994" s="10">
        <v>69.053413377214284</v>
      </c>
      <c r="V994" s="5">
        <v>0.34035151501088268</v>
      </c>
      <c r="W994" s="4" t="s">
        <v>493</v>
      </c>
      <c r="X994" s="4" t="s">
        <v>97</v>
      </c>
    </row>
    <row r="995" spans="1:24">
      <c r="A995" s="4" t="s">
        <v>1483</v>
      </c>
      <c r="B995" s="8">
        <v>45994</v>
      </c>
      <c r="C995" s="4" t="s">
        <v>287</v>
      </c>
      <c r="D995" s="4" t="s">
        <v>156</v>
      </c>
      <c r="E995" s="4" t="s">
        <v>39</v>
      </c>
      <c r="F995" s="4" t="s">
        <v>276</v>
      </c>
      <c r="G995" s="4" t="s">
        <v>111</v>
      </c>
      <c r="H995" s="9">
        <v>62</v>
      </c>
      <c r="I995" s="10">
        <v>4.8899999999999997</v>
      </c>
      <c r="J995" s="10">
        <v>303.18</v>
      </c>
      <c r="K995" s="5">
        <v>0.11275864644113857</v>
      </c>
      <c r="L995" s="10">
        <v>34.186166428024393</v>
      </c>
      <c r="M995" s="10">
        <v>268.99383357197564</v>
      </c>
      <c r="N995" s="10">
        <v>2.78</v>
      </c>
      <c r="O995" s="10">
        <v>172.35999999999999</v>
      </c>
      <c r="P995" s="10">
        <v>96.633833571975657</v>
      </c>
      <c r="Q995" s="5">
        <v>0.35924181714046244</v>
      </c>
      <c r="R995" s="5">
        <v>2.1000000000000001E-2</v>
      </c>
      <c r="S995" s="10">
        <v>5.6488705050114891</v>
      </c>
      <c r="T995" s="10">
        <v>0</v>
      </c>
      <c r="U995" s="10">
        <v>90.98496306696417</v>
      </c>
      <c r="V995" s="5">
        <v>0.33824181714046242</v>
      </c>
      <c r="W995" s="4" t="s">
        <v>491</v>
      </c>
      <c r="X995" s="4" t="s">
        <v>97</v>
      </c>
    </row>
    <row r="996" spans="1:24">
      <c r="A996" s="4" t="s">
        <v>1484</v>
      </c>
      <c r="B996" s="8">
        <v>46149</v>
      </c>
      <c r="C996" s="4" t="s">
        <v>281</v>
      </c>
      <c r="D996" s="4" t="s">
        <v>214</v>
      </c>
      <c r="E996" s="4" t="s">
        <v>39</v>
      </c>
      <c r="F996" s="4" t="s">
        <v>276</v>
      </c>
      <c r="G996" s="4" t="s">
        <v>111</v>
      </c>
      <c r="H996" s="9">
        <v>42</v>
      </c>
      <c r="I996" s="10">
        <v>5.88</v>
      </c>
      <c r="J996" s="10">
        <v>246.96</v>
      </c>
      <c r="K996" s="5">
        <v>9.1262000951034913E-2</v>
      </c>
      <c r="L996" s="10">
        <v>22.538063754867583</v>
      </c>
      <c r="M996" s="10">
        <v>224.42193624513243</v>
      </c>
      <c r="N996" s="10">
        <v>3.1</v>
      </c>
      <c r="O996" s="10">
        <v>130.20000000000002</v>
      </c>
      <c r="P996" s="10">
        <v>94.221936245132412</v>
      </c>
      <c r="Q996" s="5">
        <v>0.41984280958263959</v>
      </c>
      <c r="R996" s="5">
        <v>2.1000000000000001E-2</v>
      </c>
      <c r="S996" s="10">
        <v>4.712860661147781</v>
      </c>
      <c r="T996" s="10">
        <v>0</v>
      </c>
      <c r="U996" s="10">
        <v>89.509075583984625</v>
      </c>
      <c r="V996" s="5">
        <v>0.39884280958263957</v>
      </c>
      <c r="W996" s="4" t="s">
        <v>491</v>
      </c>
      <c r="X996" s="4" t="s">
        <v>97</v>
      </c>
    </row>
    <row r="997" spans="1:24">
      <c r="A997" s="4" t="s">
        <v>1485</v>
      </c>
      <c r="B997" s="8">
        <v>46272</v>
      </c>
      <c r="C997" s="4" t="s">
        <v>335</v>
      </c>
      <c r="D997" s="4" t="s">
        <v>201</v>
      </c>
      <c r="E997" s="4" t="s">
        <v>43</v>
      </c>
      <c r="F997" s="4" t="s">
        <v>276</v>
      </c>
      <c r="G997" s="4" t="s">
        <v>235</v>
      </c>
      <c r="H997" s="9">
        <v>99</v>
      </c>
      <c r="I997" s="10">
        <v>9.9</v>
      </c>
      <c r="J997" s="10">
        <v>980.1</v>
      </c>
      <c r="K997" s="5">
        <v>6.051551530656965E-2</v>
      </c>
      <c r="L997" s="10">
        <v>59.311256551968917</v>
      </c>
      <c r="M997" s="10">
        <v>920.78874344803114</v>
      </c>
      <c r="N997" s="10">
        <v>5.79</v>
      </c>
      <c r="O997" s="10">
        <v>573.21</v>
      </c>
      <c r="P997" s="10">
        <v>347.5787434480311</v>
      </c>
      <c r="Q997" s="5">
        <v>0.37747935769335161</v>
      </c>
      <c r="R997" s="5">
        <v>4.4999999999999998E-2</v>
      </c>
      <c r="S997" s="10">
        <v>41.435493455161399</v>
      </c>
      <c r="T997" s="10">
        <v>0</v>
      </c>
      <c r="U997" s="10">
        <v>306.1432499928697</v>
      </c>
      <c r="V997" s="5">
        <v>0.33247935769335157</v>
      </c>
      <c r="W997" s="4" t="s">
        <v>491</v>
      </c>
      <c r="X997" s="4" t="s">
        <v>97</v>
      </c>
    </row>
    <row r="998" spans="1:24">
      <c r="A998" s="4" t="s">
        <v>1486</v>
      </c>
      <c r="B998" s="8">
        <v>45676</v>
      </c>
      <c r="C998" s="4" t="s">
        <v>243</v>
      </c>
      <c r="D998" s="4" t="s">
        <v>181</v>
      </c>
      <c r="E998" s="4" t="s">
        <v>36</v>
      </c>
      <c r="F998" s="4" t="s">
        <v>234</v>
      </c>
      <c r="G998" s="4" t="s">
        <v>111</v>
      </c>
      <c r="H998" s="9">
        <v>36</v>
      </c>
      <c r="I998" s="10">
        <v>5.66</v>
      </c>
      <c r="J998" s="10">
        <v>203.76</v>
      </c>
      <c r="K998" s="5">
        <v>0.13717093262057847</v>
      </c>
      <c r="L998" s="10">
        <v>27.949949230769068</v>
      </c>
      <c r="M998" s="10">
        <v>175.81005076923091</v>
      </c>
      <c r="N998" s="10">
        <v>2.73</v>
      </c>
      <c r="O998" s="10">
        <v>98.28</v>
      </c>
      <c r="P998" s="10">
        <v>77.530050769230911</v>
      </c>
      <c r="Q998" s="5">
        <v>0.44098759103936108</v>
      </c>
      <c r="R998" s="5">
        <v>1.7999999999999999E-2</v>
      </c>
      <c r="S998" s="10">
        <v>3.164580913846156</v>
      </c>
      <c r="T998" s="10">
        <v>0</v>
      </c>
      <c r="U998" s="10">
        <v>74.36546985538476</v>
      </c>
      <c r="V998" s="5">
        <v>0.42298759103936112</v>
      </c>
      <c r="W998" s="4" t="s">
        <v>491</v>
      </c>
      <c r="X998" s="4" t="s">
        <v>97</v>
      </c>
    </row>
    <row r="999" spans="1:24">
      <c r="A999" s="4" t="s">
        <v>1487</v>
      </c>
      <c r="B999" s="8">
        <v>45986</v>
      </c>
      <c r="C999" s="4" t="s">
        <v>377</v>
      </c>
      <c r="D999" s="4" t="s">
        <v>176</v>
      </c>
      <c r="E999" s="4" t="s">
        <v>45</v>
      </c>
      <c r="F999" s="4" t="s">
        <v>242</v>
      </c>
      <c r="G999" s="4" t="s">
        <v>111</v>
      </c>
      <c r="H999" s="9">
        <v>21</v>
      </c>
      <c r="I999" s="10">
        <v>11.42</v>
      </c>
      <c r="J999" s="10">
        <v>239.82</v>
      </c>
      <c r="K999" s="5">
        <v>0.23840132141752896</v>
      </c>
      <c r="L999" s="10">
        <v>57.173404902351791</v>
      </c>
      <c r="M999" s="10">
        <v>182.6465950976482</v>
      </c>
      <c r="N999" s="10">
        <v>5.6</v>
      </c>
      <c r="O999" s="10">
        <v>117.6</v>
      </c>
      <c r="P999" s="10">
        <v>65.046595097648208</v>
      </c>
      <c r="Q999" s="5">
        <v>0.35613363097665413</v>
      </c>
      <c r="R999" s="5">
        <v>1.4999999999999999E-2</v>
      </c>
      <c r="S999" s="10">
        <v>2.7396989264647229</v>
      </c>
      <c r="T999" s="10">
        <v>4.99</v>
      </c>
      <c r="U999" s="10">
        <v>57.31689617118348</v>
      </c>
      <c r="V999" s="5">
        <v>0.31381311072642876</v>
      </c>
      <c r="W999" s="4" t="s">
        <v>493</v>
      </c>
      <c r="X999" s="4" t="s">
        <v>97</v>
      </c>
    </row>
    <row r="1000" spans="1:24">
      <c r="A1000" s="4" t="s">
        <v>1488</v>
      </c>
      <c r="B1000" s="8">
        <v>45831</v>
      </c>
      <c r="C1000" s="4" t="s">
        <v>367</v>
      </c>
      <c r="D1000" s="4" t="s">
        <v>181</v>
      </c>
      <c r="E1000" s="4" t="s">
        <v>45</v>
      </c>
      <c r="F1000" s="4" t="s">
        <v>234</v>
      </c>
      <c r="G1000" s="4" t="s">
        <v>111</v>
      </c>
      <c r="H1000" s="9">
        <v>45</v>
      </c>
      <c r="I1000" s="10">
        <v>5.68</v>
      </c>
      <c r="J1000" s="10">
        <v>255.6</v>
      </c>
      <c r="K1000" s="5">
        <v>0.18258807532378635</v>
      </c>
      <c r="L1000" s="10">
        <v>46.669512052759792</v>
      </c>
      <c r="M1000" s="10">
        <v>208.93048794724021</v>
      </c>
      <c r="N1000" s="10">
        <v>2.67</v>
      </c>
      <c r="O1000" s="10">
        <v>120.14999999999999</v>
      </c>
      <c r="P1000" s="10">
        <v>88.780487947240218</v>
      </c>
      <c r="Q1000" s="5">
        <v>0.42492835210177343</v>
      </c>
      <c r="R1000" s="5">
        <v>1.4999999999999999E-2</v>
      </c>
      <c r="S1000" s="10">
        <v>3.1339573192086032</v>
      </c>
      <c r="T1000" s="10">
        <v>0</v>
      </c>
      <c r="U1000" s="10">
        <v>85.646530628031613</v>
      </c>
      <c r="V1000" s="5">
        <v>0.40992835210177342</v>
      </c>
      <c r="W1000" s="4" t="s">
        <v>491</v>
      </c>
      <c r="X1000" s="4" t="s">
        <v>97</v>
      </c>
    </row>
    <row r="1001" spans="1:24">
      <c r="A1001" s="4" t="s">
        <v>1489</v>
      </c>
      <c r="B1001" s="8">
        <v>45831</v>
      </c>
      <c r="C1001" s="4" t="s">
        <v>375</v>
      </c>
      <c r="D1001" s="4" t="s">
        <v>113</v>
      </c>
      <c r="E1001" s="4" t="s">
        <v>45</v>
      </c>
      <c r="F1001" s="4" t="s">
        <v>239</v>
      </c>
      <c r="G1001" s="4" t="s">
        <v>111</v>
      </c>
      <c r="H1001" s="9">
        <v>16</v>
      </c>
      <c r="I1001" s="10">
        <v>16.350000000000001</v>
      </c>
      <c r="J1001" s="10">
        <v>261.60000000000002</v>
      </c>
      <c r="K1001" s="5">
        <v>0.14314986706608845</v>
      </c>
      <c r="L1001" s="10">
        <v>37.448005224488746</v>
      </c>
      <c r="M1001" s="10">
        <v>224.15199477551127</v>
      </c>
      <c r="N1001" s="10">
        <v>8.7200000000000006</v>
      </c>
      <c r="O1001" s="10">
        <v>139.52000000000001</v>
      </c>
      <c r="P1001" s="10">
        <v>84.631994775511259</v>
      </c>
      <c r="Q1001" s="5">
        <v>0.37756520909069041</v>
      </c>
      <c r="R1001" s="5">
        <v>1.4999999999999999E-2</v>
      </c>
      <c r="S1001" s="10">
        <v>3.3622799216326689</v>
      </c>
      <c r="T1001" s="10">
        <v>0</v>
      </c>
      <c r="U1001" s="10">
        <v>81.269714853878597</v>
      </c>
      <c r="V1001" s="5">
        <v>0.36256520909069045</v>
      </c>
      <c r="W1001" s="4" t="s">
        <v>491</v>
      </c>
      <c r="X1001" s="4" t="s">
        <v>97</v>
      </c>
    </row>
    <row r="1002" spans="1:24">
      <c r="A1002" s="4" t="s">
        <v>1490</v>
      </c>
      <c r="B1002" s="8">
        <v>45761</v>
      </c>
      <c r="C1002" s="4" t="s">
        <v>274</v>
      </c>
      <c r="D1002" s="4" t="s">
        <v>189</v>
      </c>
      <c r="E1002" s="4" t="s">
        <v>39</v>
      </c>
      <c r="F1002" s="4" t="s">
        <v>276</v>
      </c>
      <c r="G1002" s="4" t="s">
        <v>235</v>
      </c>
      <c r="H1002" s="9">
        <v>65</v>
      </c>
      <c r="I1002" s="10">
        <v>6.95</v>
      </c>
      <c r="J1002" s="10">
        <v>451.75</v>
      </c>
      <c r="K1002" s="5">
        <v>0.10262180609924335</v>
      </c>
      <c r="L1002" s="10">
        <v>46.359400905333182</v>
      </c>
      <c r="M1002" s="10">
        <v>405.39059909466681</v>
      </c>
      <c r="N1002" s="10">
        <v>2.88</v>
      </c>
      <c r="O1002" s="10">
        <v>187.2</v>
      </c>
      <c r="P1002" s="10">
        <v>218.19059909466682</v>
      </c>
      <c r="Q1002" s="5">
        <v>0.53822313487766638</v>
      </c>
      <c r="R1002" s="5">
        <v>2.1000000000000001E-2</v>
      </c>
      <c r="S1002" s="10">
        <v>8.5132025809880041</v>
      </c>
      <c r="T1002" s="10">
        <v>0</v>
      </c>
      <c r="U1002" s="10">
        <v>209.67739651367881</v>
      </c>
      <c r="V1002" s="5">
        <v>0.51722313487766636</v>
      </c>
      <c r="W1002" s="4" t="s">
        <v>491</v>
      </c>
      <c r="X1002" s="4" t="s">
        <v>97</v>
      </c>
    </row>
    <row r="1003" spans="1:24">
      <c r="A1003" s="4" t="s">
        <v>1491</v>
      </c>
      <c r="B1003" s="8">
        <v>45847</v>
      </c>
      <c r="C1003" s="4" t="s">
        <v>274</v>
      </c>
      <c r="D1003" s="4" t="s">
        <v>138</v>
      </c>
      <c r="E1003" s="4" t="s">
        <v>39</v>
      </c>
      <c r="F1003" s="4" t="s">
        <v>276</v>
      </c>
      <c r="G1003" s="4" t="s">
        <v>235</v>
      </c>
      <c r="H1003" s="9">
        <v>20</v>
      </c>
      <c r="I1003" s="10">
        <v>8.2799999999999994</v>
      </c>
      <c r="J1003" s="10">
        <v>165.6</v>
      </c>
      <c r="K1003" s="5">
        <v>0.18876762965177296</v>
      </c>
      <c r="L1003" s="10">
        <v>31.2599194703336</v>
      </c>
      <c r="M1003" s="10">
        <v>134.34008052966641</v>
      </c>
      <c r="N1003" s="10">
        <v>4.0199999999999996</v>
      </c>
      <c r="O1003" s="10">
        <v>80.399999999999991</v>
      </c>
      <c r="P1003" s="10">
        <v>53.940080529666417</v>
      </c>
      <c r="Q1003" s="5">
        <v>0.40151889381780437</v>
      </c>
      <c r="R1003" s="5">
        <v>2.1000000000000001E-2</v>
      </c>
      <c r="S1003" s="10">
        <v>2.8211416911229947</v>
      </c>
      <c r="T1003" s="10">
        <v>2.59</v>
      </c>
      <c r="U1003" s="10">
        <v>48.528938838543425</v>
      </c>
      <c r="V1003" s="5">
        <v>0.3612394651485023</v>
      </c>
      <c r="W1003" s="4" t="s">
        <v>493</v>
      </c>
      <c r="X1003" s="4" t="s">
        <v>97</v>
      </c>
    </row>
    <row r="1004" spans="1:24">
      <c r="A1004" s="4" t="s">
        <v>1492</v>
      </c>
      <c r="B1004" s="8">
        <v>46273</v>
      </c>
      <c r="C1004" s="4" t="s">
        <v>365</v>
      </c>
      <c r="D1004" s="4" t="s">
        <v>208</v>
      </c>
      <c r="E1004" s="4" t="s">
        <v>45</v>
      </c>
      <c r="F1004" s="4" t="s">
        <v>242</v>
      </c>
      <c r="G1004" s="4" t="s">
        <v>235</v>
      </c>
      <c r="H1004" s="9">
        <v>120</v>
      </c>
      <c r="I1004" s="10">
        <v>7.41</v>
      </c>
      <c r="J1004" s="10">
        <v>889.2</v>
      </c>
      <c r="K1004" s="5">
        <v>0.16894643698835601</v>
      </c>
      <c r="L1004" s="10">
        <v>150.22717177004617</v>
      </c>
      <c r="M1004" s="10">
        <v>738.97282822995385</v>
      </c>
      <c r="N1004" s="10">
        <v>4.3899999999999997</v>
      </c>
      <c r="O1004" s="10">
        <v>526.79999999999995</v>
      </c>
      <c r="P1004" s="10">
        <v>212.17282822995389</v>
      </c>
      <c r="Q1004" s="5">
        <v>0.28711857882267067</v>
      </c>
      <c r="R1004" s="5">
        <v>1.4999999999999999E-2</v>
      </c>
      <c r="S1004" s="10">
        <v>11.084592423449307</v>
      </c>
      <c r="T1004" s="10">
        <v>0</v>
      </c>
      <c r="U1004" s="10">
        <v>201.0882358065046</v>
      </c>
      <c r="V1004" s="5">
        <v>0.27211857882267071</v>
      </c>
      <c r="W1004" s="4" t="s">
        <v>491</v>
      </c>
      <c r="X1004" s="4" t="s">
        <v>97</v>
      </c>
    </row>
    <row r="1005" spans="1:24">
      <c r="A1005" s="4" t="s">
        <v>1493</v>
      </c>
      <c r="B1005" s="8">
        <v>45901</v>
      </c>
      <c r="C1005" s="4" t="s">
        <v>260</v>
      </c>
      <c r="D1005" s="4" t="s">
        <v>158</v>
      </c>
      <c r="E1005" s="4" t="s">
        <v>36</v>
      </c>
      <c r="F1005" s="4" t="s">
        <v>242</v>
      </c>
      <c r="G1005" s="4" t="s">
        <v>257</v>
      </c>
      <c r="H1005" s="9">
        <v>4</v>
      </c>
      <c r="I1005" s="10">
        <v>7.72</v>
      </c>
      <c r="J1005" s="10">
        <v>30.88</v>
      </c>
      <c r="K1005" s="5">
        <v>0.12264425120557437</v>
      </c>
      <c r="L1005" s="10">
        <v>3.7872544772281365</v>
      </c>
      <c r="M1005" s="10">
        <v>27.092745522771864</v>
      </c>
      <c r="N1005" s="10">
        <v>4.07</v>
      </c>
      <c r="O1005" s="10">
        <v>16.28</v>
      </c>
      <c r="P1005" s="10">
        <v>10.812745522771863</v>
      </c>
      <c r="Q1005" s="5">
        <v>0.3991011362685109</v>
      </c>
      <c r="R1005" s="5">
        <v>1.7999999999999999E-2</v>
      </c>
      <c r="S1005" s="10">
        <v>0.4876694194098935</v>
      </c>
      <c r="T1005" s="10">
        <v>0</v>
      </c>
      <c r="U1005" s="10">
        <v>10.325076103361969</v>
      </c>
      <c r="V1005" s="5">
        <v>0.38110113626851089</v>
      </c>
      <c r="W1005" s="4" t="s">
        <v>491</v>
      </c>
      <c r="X1005" s="4" t="s">
        <v>97</v>
      </c>
    </row>
    <row r="1006" spans="1:24">
      <c r="A1006" s="4" t="s">
        <v>1494</v>
      </c>
      <c r="B1006" s="8">
        <v>46106</v>
      </c>
      <c r="C1006" s="4" t="s">
        <v>333</v>
      </c>
      <c r="D1006" s="4" t="s">
        <v>179</v>
      </c>
      <c r="E1006" s="4" t="s">
        <v>43</v>
      </c>
      <c r="F1006" s="4" t="s">
        <v>273</v>
      </c>
      <c r="G1006" s="4" t="s">
        <v>235</v>
      </c>
      <c r="H1006" s="9">
        <v>17</v>
      </c>
      <c r="I1006" s="10">
        <v>18.38</v>
      </c>
      <c r="J1006" s="10">
        <v>312.45999999999998</v>
      </c>
      <c r="K1006" s="5">
        <v>7.2762674542354105E-2</v>
      </c>
      <c r="L1006" s="10">
        <v>22.735425287503961</v>
      </c>
      <c r="M1006" s="10">
        <v>289.72457471249601</v>
      </c>
      <c r="N1006" s="10">
        <v>8.89</v>
      </c>
      <c r="O1006" s="10">
        <v>151.13</v>
      </c>
      <c r="P1006" s="10">
        <v>138.59457471249601</v>
      </c>
      <c r="Q1006" s="5">
        <v>0.47836665167263887</v>
      </c>
      <c r="R1006" s="5">
        <v>4.4999999999999998E-2</v>
      </c>
      <c r="S1006" s="10">
        <v>13.037605862062319</v>
      </c>
      <c r="T1006" s="10">
        <v>0</v>
      </c>
      <c r="U1006" s="10">
        <v>125.55696885043369</v>
      </c>
      <c r="V1006" s="5">
        <v>0.43336665167263888</v>
      </c>
      <c r="W1006" s="4" t="s">
        <v>491</v>
      </c>
      <c r="X1006" s="4" t="s">
        <v>97</v>
      </c>
    </row>
    <row r="1007" spans="1:24">
      <c r="A1007" s="4" t="s">
        <v>1495</v>
      </c>
      <c r="B1007" s="8">
        <v>45909</v>
      </c>
      <c r="C1007" s="4" t="s">
        <v>339</v>
      </c>
      <c r="D1007" s="4" t="s">
        <v>206</v>
      </c>
      <c r="E1007" s="4" t="s">
        <v>43</v>
      </c>
      <c r="F1007" s="4" t="s">
        <v>273</v>
      </c>
      <c r="G1007" s="4" t="s">
        <v>111</v>
      </c>
      <c r="H1007" s="9">
        <v>79</v>
      </c>
      <c r="I1007" s="10">
        <v>4.7</v>
      </c>
      <c r="J1007" s="10">
        <v>371.3</v>
      </c>
      <c r="K1007" s="5">
        <v>7.3138329236573901E-2</v>
      </c>
      <c r="L1007" s="10">
        <v>27.156261645539889</v>
      </c>
      <c r="M1007" s="10">
        <v>344.14373835446014</v>
      </c>
      <c r="N1007" s="10">
        <v>2.5499999999999998</v>
      </c>
      <c r="O1007" s="10">
        <v>201.45</v>
      </c>
      <c r="P1007" s="10">
        <v>142.69373835446015</v>
      </c>
      <c r="Q1007" s="5">
        <v>0.41463412653316645</v>
      </c>
      <c r="R1007" s="5">
        <v>4.4999999999999998E-2</v>
      </c>
      <c r="S1007" s="10">
        <v>15.486468225950706</v>
      </c>
      <c r="T1007" s="10">
        <v>0</v>
      </c>
      <c r="U1007" s="10">
        <v>127.20727012850945</v>
      </c>
      <c r="V1007" s="5">
        <v>0.36963412653316646</v>
      </c>
      <c r="W1007" s="4" t="s">
        <v>491</v>
      </c>
      <c r="X1007" s="4" t="s">
        <v>97</v>
      </c>
    </row>
    <row r="1008" spans="1:24">
      <c r="A1008" s="4" t="s">
        <v>1496</v>
      </c>
      <c r="B1008" s="8">
        <v>45874</v>
      </c>
      <c r="C1008" s="4" t="s">
        <v>403</v>
      </c>
      <c r="D1008" s="4" t="s">
        <v>191</v>
      </c>
      <c r="E1008" s="4" t="s">
        <v>47</v>
      </c>
      <c r="F1008" s="4" t="s">
        <v>270</v>
      </c>
      <c r="G1008" s="4" t="s">
        <v>111</v>
      </c>
      <c r="H1008" s="9">
        <v>19</v>
      </c>
      <c r="I1008" s="10">
        <v>10.87</v>
      </c>
      <c r="J1008" s="10">
        <v>206.52999999999997</v>
      </c>
      <c r="K1008" s="5">
        <v>0.12078891882409409</v>
      </c>
      <c r="L1008" s="10">
        <v>24.94653540474015</v>
      </c>
      <c r="M1008" s="10">
        <v>181.58346459525981</v>
      </c>
      <c r="N1008" s="10">
        <v>4.46</v>
      </c>
      <c r="O1008" s="10">
        <v>84.74</v>
      </c>
      <c r="P1008" s="10">
        <v>96.843464595259817</v>
      </c>
      <c r="Q1008" s="5">
        <v>0.53332755166401802</v>
      </c>
      <c r="R1008" s="5">
        <v>2.3E-2</v>
      </c>
      <c r="S1008" s="10">
        <v>4.1764196856909752</v>
      </c>
      <c r="T1008" s="10">
        <v>4.9400000000000004</v>
      </c>
      <c r="U1008" s="10">
        <v>87.727044909568846</v>
      </c>
      <c r="V1008" s="5">
        <v>0.48312243135743616</v>
      </c>
      <c r="W1008" s="4" t="s">
        <v>493</v>
      </c>
      <c r="X1008" s="4" t="s">
        <v>97</v>
      </c>
    </row>
    <row r="1009" spans="1:24">
      <c r="A1009" s="4" t="s">
        <v>1497</v>
      </c>
      <c r="B1009" s="8">
        <v>46087</v>
      </c>
      <c r="C1009" s="4" t="s">
        <v>237</v>
      </c>
      <c r="D1009" s="4" t="s">
        <v>212</v>
      </c>
      <c r="E1009" s="4" t="s">
        <v>36</v>
      </c>
      <c r="F1009" s="4" t="s">
        <v>239</v>
      </c>
      <c r="G1009" s="4" t="s">
        <v>235</v>
      </c>
      <c r="H1009" s="9">
        <v>41</v>
      </c>
      <c r="I1009" s="10">
        <v>6.84</v>
      </c>
      <c r="J1009" s="10">
        <v>280.44</v>
      </c>
      <c r="K1009" s="5">
        <v>0.16138523723911838</v>
      </c>
      <c r="L1009" s="10">
        <v>45.258875931338359</v>
      </c>
      <c r="M1009" s="10">
        <v>235.18112406866163</v>
      </c>
      <c r="N1009" s="10">
        <v>3.56</v>
      </c>
      <c r="O1009" s="10">
        <v>145.96</v>
      </c>
      <c r="P1009" s="10">
        <v>89.221124068661624</v>
      </c>
      <c r="Q1009" s="5">
        <v>0.37937196032200837</v>
      </c>
      <c r="R1009" s="5">
        <v>1.7999999999999999E-2</v>
      </c>
      <c r="S1009" s="10">
        <v>4.2332602332359093</v>
      </c>
      <c r="T1009" s="10">
        <v>4.71</v>
      </c>
      <c r="U1009" s="10">
        <v>80.27786383542572</v>
      </c>
      <c r="V1009" s="5">
        <v>0.34134484284541655</v>
      </c>
      <c r="W1009" s="4" t="s">
        <v>493</v>
      </c>
      <c r="X1009" s="4" t="s">
        <v>97</v>
      </c>
    </row>
    <row r="1010" spans="1:24">
      <c r="A1010" s="4" t="s">
        <v>1498</v>
      </c>
      <c r="B1010" s="8">
        <v>46207</v>
      </c>
      <c r="C1010" s="4" t="s">
        <v>375</v>
      </c>
      <c r="D1010" s="4" t="s">
        <v>120</v>
      </c>
      <c r="E1010" s="4" t="s">
        <v>45</v>
      </c>
      <c r="F1010" s="4" t="s">
        <v>239</v>
      </c>
      <c r="G1010" s="4" t="s">
        <v>111</v>
      </c>
      <c r="H1010" s="9">
        <v>47</v>
      </c>
      <c r="I1010" s="10">
        <v>8.34</v>
      </c>
      <c r="J1010" s="10">
        <v>391.98</v>
      </c>
      <c r="K1010" s="5">
        <v>0.18265010482341087</v>
      </c>
      <c r="L1010" s="10">
        <v>71.595188088680601</v>
      </c>
      <c r="M1010" s="10">
        <v>320.38481191131939</v>
      </c>
      <c r="N1010" s="10">
        <v>4.21</v>
      </c>
      <c r="O1010" s="10">
        <v>197.87</v>
      </c>
      <c r="P1010" s="10">
        <v>122.51481191131938</v>
      </c>
      <c r="Q1010" s="5">
        <v>0.38239893826562149</v>
      </c>
      <c r="R1010" s="5">
        <v>1.4999999999999999E-2</v>
      </c>
      <c r="S1010" s="10">
        <v>4.8057721786697902</v>
      </c>
      <c r="T1010" s="10">
        <v>0</v>
      </c>
      <c r="U1010" s="10">
        <v>117.7090397326496</v>
      </c>
      <c r="V1010" s="5">
        <v>0.36739893826562153</v>
      </c>
      <c r="W1010" s="4" t="s">
        <v>491</v>
      </c>
      <c r="X1010" s="4" t="s">
        <v>97</v>
      </c>
    </row>
    <row r="1011" spans="1:24">
      <c r="A1011" s="4" t="s">
        <v>1499</v>
      </c>
      <c r="B1011" s="8">
        <v>45896</v>
      </c>
      <c r="C1011" s="4" t="s">
        <v>279</v>
      </c>
      <c r="D1011" s="4" t="s">
        <v>187</v>
      </c>
      <c r="E1011" s="4" t="s">
        <v>39</v>
      </c>
      <c r="F1011" s="4" t="s">
        <v>273</v>
      </c>
      <c r="G1011" s="4" t="s">
        <v>111</v>
      </c>
      <c r="H1011" s="9">
        <v>8</v>
      </c>
      <c r="I1011" s="10">
        <v>8.09</v>
      </c>
      <c r="J1011" s="10">
        <v>64.72</v>
      </c>
      <c r="K1011" s="5">
        <v>9.4889374203503352E-2</v>
      </c>
      <c r="L1011" s="10">
        <v>6.1412402984507368</v>
      </c>
      <c r="M1011" s="10">
        <v>58.578759701549259</v>
      </c>
      <c r="N1011" s="10">
        <v>3.48</v>
      </c>
      <c r="O1011" s="10">
        <v>27.84</v>
      </c>
      <c r="P1011" s="10">
        <v>30.73875970154926</v>
      </c>
      <c r="Q1011" s="5">
        <v>0.52474241274753886</v>
      </c>
      <c r="R1011" s="5">
        <v>2.1000000000000001E-2</v>
      </c>
      <c r="S1011" s="10">
        <v>1.2301539537325346</v>
      </c>
      <c r="T1011" s="10">
        <v>0</v>
      </c>
      <c r="U1011" s="10">
        <v>29.508605747816723</v>
      </c>
      <c r="V1011" s="5">
        <v>0.50374241274753884</v>
      </c>
      <c r="W1011" s="4" t="s">
        <v>491</v>
      </c>
      <c r="X1011" s="4" t="s">
        <v>97</v>
      </c>
    </row>
    <row r="1012" spans="1:24">
      <c r="A1012" s="4" t="s">
        <v>1500</v>
      </c>
      <c r="B1012" s="8">
        <v>46228</v>
      </c>
      <c r="C1012" s="4" t="s">
        <v>264</v>
      </c>
      <c r="D1012" s="4" t="s">
        <v>106</v>
      </c>
      <c r="E1012" s="4" t="s">
        <v>36</v>
      </c>
      <c r="F1012" s="4" t="s">
        <v>239</v>
      </c>
      <c r="G1012" s="4" t="s">
        <v>257</v>
      </c>
      <c r="H1012" s="9">
        <v>15</v>
      </c>
      <c r="I1012" s="10">
        <v>11</v>
      </c>
      <c r="J1012" s="10">
        <v>165</v>
      </c>
      <c r="K1012" s="5">
        <v>0.18771480791611725</v>
      </c>
      <c r="L1012" s="10">
        <v>30.972943306159348</v>
      </c>
      <c r="M1012" s="10">
        <v>134.02705669384065</v>
      </c>
      <c r="N1012" s="10">
        <v>5.79</v>
      </c>
      <c r="O1012" s="10">
        <v>86.85</v>
      </c>
      <c r="P1012" s="10">
        <v>47.177056693840655</v>
      </c>
      <c r="Q1012" s="5">
        <v>0.35199651367117374</v>
      </c>
      <c r="R1012" s="5">
        <v>1.7999999999999999E-2</v>
      </c>
      <c r="S1012" s="10">
        <v>2.4124870204891313</v>
      </c>
      <c r="T1012" s="10">
        <v>4.12</v>
      </c>
      <c r="U1012" s="10">
        <v>40.644569673351526</v>
      </c>
      <c r="V1012" s="5">
        <v>0.30325645191326051</v>
      </c>
      <c r="W1012" s="4" t="s">
        <v>493</v>
      </c>
      <c r="X1012" s="4" t="s">
        <v>97</v>
      </c>
    </row>
    <row r="1013" spans="1:24">
      <c r="A1013" s="4" t="s">
        <v>1501</v>
      </c>
      <c r="B1013" s="8">
        <v>46019</v>
      </c>
      <c r="C1013" s="4" t="s">
        <v>274</v>
      </c>
      <c r="D1013" s="4" t="s">
        <v>120</v>
      </c>
      <c r="E1013" s="4" t="s">
        <v>39</v>
      </c>
      <c r="F1013" s="4" t="s">
        <v>276</v>
      </c>
      <c r="G1013" s="4" t="s">
        <v>235</v>
      </c>
      <c r="H1013" s="9">
        <v>35</v>
      </c>
      <c r="I1013" s="10">
        <v>8.1</v>
      </c>
      <c r="J1013" s="10">
        <v>283.5</v>
      </c>
      <c r="K1013" s="5">
        <v>0.11347619080397722</v>
      </c>
      <c r="L1013" s="10">
        <v>32.17050009292754</v>
      </c>
      <c r="M1013" s="10">
        <v>251.32949990707246</v>
      </c>
      <c r="N1013" s="10">
        <v>4.1100000000000003</v>
      </c>
      <c r="O1013" s="10">
        <v>143.85000000000002</v>
      </c>
      <c r="P1013" s="10">
        <v>107.47949990707244</v>
      </c>
      <c r="Q1013" s="5">
        <v>0.42764379011143666</v>
      </c>
      <c r="R1013" s="5">
        <v>2.1000000000000001E-2</v>
      </c>
      <c r="S1013" s="10">
        <v>5.2779194980485222</v>
      </c>
      <c r="T1013" s="10">
        <v>0</v>
      </c>
      <c r="U1013" s="10">
        <v>102.20158040902392</v>
      </c>
      <c r="V1013" s="5">
        <v>0.4066437901114367</v>
      </c>
      <c r="W1013" s="4" t="s">
        <v>491</v>
      </c>
      <c r="X1013" s="4" t="s">
        <v>97</v>
      </c>
    </row>
    <row r="1014" spans="1:24">
      <c r="A1014" s="4" t="s">
        <v>1502</v>
      </c>
      <c r="B1014" s="8">
        <v>46059</v>
      </c>
      <c r="C1014" s="4" t="s">
        <v>401</v>
      </c>
      <c r="D1014" s="4" t="s">
        <v>210</v>
      </c>
      <c r="E1014" s="4" t="s">
        <v>47</v>
      </c>
      <c r="F1014" s="4" t="s">
        <v>276</v>
      </c>
      <c r="G1014" s="4" t="s">
        <v>111</v>
      </c>
      <c r="H1014" s="9">
        <v>33</v>
      </c>
      <c r="I1014" s="10">
        <v>4.4400000000000004</v>
      </c>
      <c r="J1014" s="10">
        <v>146.52000000000001</v>
      </c>
      <c r="K1014" s="5">
        <v>0.14588658005845251</v>
      </c>
      <c r="L1014" s="10">
        <v>21.375301710164464</v>
      </c>
      <c r="M1014" s="10">
        <v>125.14469828983555</v>
      </c>
      <c r="N1014" s="10">
        <v>2.4300000000000002</v>
      </c>
      <c r="O1014" s="10">
        <v>80.190000000000012</v>
      </c>
      <c r="P1014" s="10">
        <v>44.954698289835534</v>
      </c>
      <c r="Q1014" s="5">
        <v>0.35922175612841623</v>
      </c>
      <c r="R1014" s="5">
        <v>2.3E-2</v>
      </c>
      <c r="S1014" s="10">
        <v>2.8783280606662176</v>
      </c>
      <c r="T1014" s="10">
        <v>2.46</v>
      </c>
      <c r="U1014" s="10">
        <v>39.616370229169313</v>
      </c>
      <c r="V1014" s="5">
        <v>0.31656451108633993</v>
      </c>
      <c r="W1014" s="4" t="s">
        <v>493</v>
      </c>
      <c r="X1014" s="4" t="s">
        <v>97</v>
      </c>
    </row>
    <row r="1015" spans="1:24">
      <c r="A1015" s="4" t="s">
        <v>1503</v>
      </c>
      <c r="B1015" s="8">
        <v>45872</v>
      </c>
      <c r="C1015" s="4" t="s">
        <v>373</v>
      </c>
      <c r="D1015" s="4" t="s">
        <v>130</v>
      </c>
      <c r="E1015" s="4" t="s">
        <v>45</v>
      </c>
      <c r="F1015" s="4" t="s">
        <v>234</v>
      </c>
      <c r="G1015" s="4" t="s">
        <v>111</v>
      </c>
      <c r="H1015" s="9">
        <v>13</v>
      </c>
      <c r="I1015" s="10">
        <v>6.49</v>
      </c>
      <c r="J1015" s="10">
        <v>84.37</v>
      </c>
      <c r="K1015" s="5">
        <v>0.19684352288285345</v>
      </c>
      <c r="L1015" s="10">
        <v>16.607688025626345</v>
      </c>
      <c r="M1015" s="10">
        <v>67.762311974373659</v>
      </c>
      <c r="N1015" s="10">
        <v>2.98</v>
      </c>
      <c r="O1015" s="10">
        <v>38.74</v>
      </c>
      <c r="P1015" s="10">
        <v>29.022311974373658</v>
      </c>
      <c r="Q1015" s="5">
        <v>0.42829577576026789</v>
      </c>
      <c r="R1015" s="5">
        <v>1.4999999999999999E-2</v>
      </c>
      <c r="S1015" s="10">
        <v>1.016434679615605</v>
      </c>
      <c r="T1015" s="10">
        <v>0</v>
      </c>
      <c r="U1015" s="10">
        <v>28.005877294758051</v>
      </c>
      <c r="V1015" s="5">
        <v>0.41329577576026788</v>
      </c>
      <c r="W1015" s="4" t="s">
        <v>491</v>
      </c>
      <c r="X1015" s="4" t="s">
        <v>97</v>
      </c>
    </row>
    <row r="1016" spans="1:24">
      <c r="A1016" s="4" t="s">
        <v>1504</v>
      </c>
      <c r="B1016" s="8">
        <v>46099</v>
      </c>
      <c r="C1016" s="4" t="s">
        <v>395</v>
      </c>
      <c r="D1016" s="4" t="s">
        <v>130</v>
      </c>
      <c r="E1016" s="4" t="s">
        <v>47</v>
      </c>
      <c r="F1016" s="4" t="s">
        <v>276</v>
      </c>
      <c r="G1016" s="4" t="s">
        <v>235</v>
      </c>
      <c r="H1016" s="9">
        <v>25</v>
      </c>
      <c r="I1016" s="10">
        <v>6.55</v>
      </c>
      <c r="J1016" s="10">
        <v>163.75</v>
      </c>
      <c r="K1016" s="5">
        <v>0.11208514987561699</v>
      </c>
      <c r="L1016" s="10">
        <v>18.353943292132282</v>
      </c>
      <c r="M1016" s="10">
        <v>145.39605670786773</v>
      </c>
      <c r="N1016" s="10">
        <v>3.1</v>
      </c>
      <c r="O1016" s="10">
        <v>77.5</v>
      </c>
      <c r="P1016" s="10">
        <v>67.896056707867729</v>
      </c>
      <c r="Q1016" s="5">
        <v>0.46697316450806958</v>
      </c>
      <c r="R1016" s="5">
        <v>2.3E-2</v>
      </c>
      <c r="S1016" s="10">
        <v>3.3441093042809578</v>
      </c>
      <c r="T1016" s="10">
        <v>0</v>
      </c>
      <c r="U1016" s="10">
        <v>64.551947403586766</v>
      </c>
      <c r="V1016" s="5">
        <v>0.44397316450806951</v>
      </c>
      <c r="W1016" s="4" t="s">
        <v>491</v>
      </c>
      <c r="X1016" s="4" t="s">
        <v>97</v>
      </c>
    </row>
    <row r="1017" spans="1:24">
      <c r="A1017" s="4" t="s">
        <v>1505</v>
      </c>
      <c r="B1017" s="8">
        <v>45892</v>
      </c>
      <c r="C1017" s="4" t="s">
        <v>301</v>
      </c>
      <c r="D1017" s="4" t="s">
        <v>106</v>
      </c>
      <c r="E1017" s="4" t="s">
        <v>41</v>
      </c>
      <c r="F1017" s="4" t="s">
        <v>234</v>
      </c>
      <c r="G1017" s="4" t="s">
        <v>235</v>
      </c>
      <c r="H1017" s="9">
        <v>58</v>
      </c>
      <c r="I1017" s="10">
        <v>10.49</v>
      </c>
      <c r="J1017" s="10">
        <v>608.41999999999996</v>
      </c>
      <c r="K1017" s="5">
        <v>0.15110659332391585</v>
      </c>
      <c r="L1017" s="10">
        <v>91.936273510136871</v>
      </c>
      <c r="M1017" s="10">
        <v>516.4837264898631</v>
      </c>
      <c r="N1017" s="10">
        <v>5.58</v>
      </c>
      <c r="O1017" s="10">
        <v>323.64</v>
      </c>
      <c r="P1017" s="10">
        <v>192.84372648986312</v>
      </c>
      <c r="Q1017" s="5">
        <v>0.37337812712991258</v>
      </c>
      <c r="R1017" s="5">
        <v>2.5999999999999999E-2</v>
      </c>
      <c r="S1017" s="10">
        <v>13.428576888736441</v>
      </c>
      <c r="T1017" s="10">
        <v>0</v>
      </c>
      <c r="U1017" s="10">
        <v>179.41514960112667</v>
      </c>
      <c r="V1017" s="5">
        <v>0.34737812712991262</v>
      </c>
      <c r="W1017" s="4" t="s">
        <v>491</v>
      </c>
      <c r="X1017" s="4" t="s">
        <v>97</v>
      </c>
    </row>
    <row r="1018" spans="1:24">
      <c r="A1018" s="4" t="s">
        <v>1506</v>
      </c>
      <c r="B1018" s="8">
        <v>45965</v>
      </c>
      <c r="C1018" s="4" t="s">
        <v>333</v>
      </c>
      <c r="D1018" s="4" t="s">
        <v>179</v>
      </c>
      <c r="E1018" s="4" t="s">
        <v>43</v>
      </c>
      <c r="F1018" s="4" t="s">
        <v>273</v>
      </c>
      <c r="G1018" s="4" t="s">
        <v>235</v>
      </c>
      <c r="H1018" s="9">
        <v>15</v>
      </c>
      <c r="I1018" s="10">
        <v>17.739999999999998</v>
      </c>
      <c r="J1018" s="10">
        <v>266.09999999999997</v>
      </c>
      <c r="K1018" s="5">
        <v>6.5942755505912914E-2</v>
      </c>
      <c r="L1018" s="10">
        <v>17.547367240123425</v>
      </c>
      <c r="M1018" s="10">
        <v>248.55263275987653</v>
      </c>
      <c r="N1018" s="10">
        <v>8.48</v>
      </c>
      <c r="O1018" s="10">
        <v>127.2</v>
      </c>
      <c r="P1018" s="10">
        <v>121.35263275987653</v>
      </c>
      <c r="Q1018" s="5">
        <v>0.4882371649513515</v>
      </c>
      <c r="R1018" s="5">
        <v>4.4999999999999998E-2</v>
      </c>
      <c r="S1018" s="10">
        <v>11.184868474194444</v>
      </c>
      <c r="T1018" s="10">
        <v>0</v>
      </c>
      <c r="U1018" s="10">
        <v>110.16776428568208</v>
      </c>
      <c r="V1018" s="5">
        <v>0.44323716495135146</v>
      </c>
      <c r="W1018" s="4" t="s">
        <v>491</v>
      </c>
      <c r="X1018" s="4" t="s">
        <v>97</v>
      </c>
    </row>
    <row r="1019" spans="1:24">
      <c r="A1019" s="4" t="s">
        <v>1507</v>
      </c>
      <c r="B1019" s="8">
        <v>45964</v>
      </c>
      <c r="C1019" s="4" t="s">
        <v>349</v>
      </c>
      <c r="D1019" s="4" t="s">
        <v>156</v>
      </c>
      <c r="E1019" s="4" t="s">
        <v>43</v>
      </c>
      <c r="F1019" s="4" t="s">
        <v>270</v>
      </c>
      <c r="G1019" s="4" t="s">
        <v>257</v>
      </c>
      <c r="H1019" s="9">
        <v>37</v>
      </c>
      <c r="I1019" s="10">
        <v>4.93</v>
      </c>
      <c r="J1019" s="10">
        <v>182.41</v>
      </c>
      <c r="K1019" s="5">
        <v>4.387571992634607E-2</v>
      </c>
      <c r="L1019" s="10">
        <v>8.0033700717647864</v>
      </c>
      <c r="M1019" s="10">
        <v>174.40662992823522</v>
      </c>
      <c r="N1019" s="10">
        <v>2.69</v>
      </c>
      <c r="O1019" s="10">
        <v>99.53</v>
      </c>
      <c r="P1019" s="10">
        <v>74.876629928235218</v>
      </c>
      <c r="Q1019" s="5">
        <v>0.42932215340119484</v>
      </c>
      <c r="R1019" s="5">
        <v>4.4999999999999998E-2</v>
      </c>
      <c r="S1019" s="10">
        <v>7.8482983467705845</v>
      </c>
      <c r="T1019" s="10">
        <v>0</v>
      </c>
      <c r="U1019" s="10">
        <v>67.028331581464627</v>
      </c>
      <c r="V1019" s="5">
        <v>0.3843221534011948</v>
      </c>
      <c r="W1019" s="4" t="s">
        <v>491</v>
      </c>
      <c r="X1019" s="4" t="s">
        <v>97</v>
      </c>
    </row>
    <row r="1020" spans="1:24">
      <c r="A1020" s="4" t="s">
        <v>1508</v>
      </c>
      <c r="B1020" s="8">
        <v>45842</v>
      </c>
      <c r="C1020" s="4" t="s">
        <v>361</v>
      </c>
      <c r="D1020" s="4" t="s">
        <v>130</v>
      </c>
      <c r="E1020" s="4" t="s">
        <v>45</v>
      </c>
      <c r="F1020" s="4" t="s">
        <v>234</v>
      </c>
      <c r="G1020" s="4" t="s">
        <v>235</v>
      </c>
      <c r="H1020" s="9">
        <v>18</v>
      </c>
      <c r="I1020" s="10">
        <v>6.45</v>
      </c>
      <c r="J1020" s="10">
        <v>116.10000000000001</v>
      </c>
      <c r="K1020" s="5">
        <v>0.26843303537791646</v>
      </c>
      <c r="L1020" s="10">
        <v>31.165075407376104</v>
      </c>
      <c r="M1020" s="10">
        <v>84.934924592623901</v>
      </c>
      <c r="N1020" s="10">
        <v>3.01</v>
      </c>
      <c r="O1020" s="10">
        <v>54.179999999999993</v>
      </c>
      <c r="P1020" s="10">
        <v>30.754924592623908</v>
      </c>
      <c r="Q1020" s="5">
        <v>0.36209986339700351</v>
      </c>
      <c r="R1020" s="5">
        <v>1.4999999999999999E-2</v>
      </c>
      <c r="S1020" s="10">
        <v>1.2740238688893584</v>
      </c>
      <c r="T1020" s="10">
        <v>2.16</v>
      </c>
      <c r="U1020" s="10">
        <v>27.32090072373455</v>
      </c>
      <c r="V1020" s="5">
        <v>0.32166862871515645</v>
      </c>
      <c r="W1020" s="4" t="s">
        <v>493</v>
      </c>
      <c r="X1020" s="4" t="s">
        <v>97</v>
      </c>
    </row>
    <row r="1021" spans="1:24">
      <c r="A1021" s="4" t="s">
        <v>1509</v>
      </c>
      <c r="B1021" s="8">
        <v>46061</v>
      </c>
      <c r="C1021" s="4" t="s">
        <v>301</v>
      </c>
      <c r="D1021" s="4" t="s">
        <v>123</v>
      </c>
      <c r="E1021" s="4" t="s">
        <v>41</v>
      </c>
      <c r="F1021" s="4" t="s">
        <v>234</v>
      </c>
      <c r="G1021" s="4" t="s">
        <v>235</v>
      </c>
      <c r="H1021" s="9">
        <v>9</v>
      </c>
      <c r="I1021" s="10">
        <v>4.9400000000000004</v>
      </c>
      <c r="J1021" s="10">
        <v>44.46</v>
      </c>
      <c r="K1021" s="5">
        <v>0.18851345329405858</v>
      </c>
      <c r="L1021" s="10">
        <v>8.3813081334538442</v>
      </c>
      <c r="M1021" s="10">
        <v>36.078691866546158</v>
      </c>
      <c r="N1021" s="10">
        <v>2.4300000000000002</v>
      </c>
      <c r="O1021" s="10">
        <v>21.87</v>
      </c>
      <c r="P1021" s="10">
        <v>14.208691866546157</v>
      </c>
      <c r="Q1021" s="5">
        <v>0.39382502888695686</v>
      </c>
      <c r="R1021" s="5">
        <v>2.5999999999999999E-2</v>
      </c>
      <c r="S1021" s="10">
        <v>0.93804598853020005</v>
      </c>
      <c r="T1021" s="10">
        <v>0</v>
      </c>
      <c r="U1021" s="10">
        <v>13.270645878015957</v>
      </c>
      <c r="V1021" s="5">
        <v>0.3678250288869569</v>
      </c>
      <c r="W1021" s="4" t="s">
        <v>491</v>
      </c>
      <c r="X1021" s="4" t="s">
        <v>97</v>
      </c>
    </row>
    <row r="1022" spans="1:24">
      <c r="A1022" s="4" t="s">
        <v>1510</v>
      </c>
      <c r="B1022" s="8">
        <v>45713</v>
      </c>
      <c r="C1022" s="4" t="s">
        <v>367</v>
      </c>
      <c r="D1022" s="4" t="s">
        <v>130</v>
      </c>
      <c r="E1022" s="4" t="s">
        <v>45</v>
      </c>
      <c r="F1022" s="4" t="s">
        <v>234</v>
      </c>
      <c r="G1022" s="4" t="s">
        <v>111</v>
      </c>
      <c r="H1022" s="9">
        <v>19</v>
      </c>
      <c r="I1022" s="10">
        <v>6.4</v>
      </c>
      <c r="J1022" s="10">
        <v>121.60000000000001</v>
      </c>
      <c r="K1022" s="5">
        <v>0.16684790804969485</v>
      </c>
      <c r="L1022" s="10">
        <v>20.288705618842894</v>
      </c>
      <c r="M1022" s="10">
        <v>101.31129438115711</v>
      </c>
      <c r="N1022" s="10">
        <v>3.03</v>
      </c>
      <c r="O1022" s="10">
        <v>57.569999999999993</v>
      </c>
      <c r="P1022" s="10">
        <v>43.741294381157118</v>
      </c>
      <c r="Q1022" s="5">
        <v>0.43175141180796683</v>
      </c>
      <c r="R1022" s="5">
        <v>1.4999999999999999E-2</v>
      </c>
      <c r="S1022" s="10">
        <v>1.5196694157173567</v>
      </c>
      <c r="T1022" s="10">
        <v>0</v>
      </c>
      <c r="U1022" s="10">
        <v>42.221624965439759</v>
      </c>
      <c r="V1022" s="5">
        <v>0.41675141180796677</v>
      </c>
      <c r="W1022" s="4" t="s">
        <v>491</v>
      </c>
      <c r="X1022" s="4" t="s">
        <v>97</v>
      </c>
    </row>
    <row r="1023" spans="1:24">
      <c r="A1023" s="4" t="s">
        <v>1511</v>
      </c>
      <c r="B1023" s="8">
        <v>46185</v>
      </c>
      <c r="C1023" s="4" t="s">
        <v>401</v>
      </c>
      <c r="D1023" s="4" t="s">
        <v>185</v>
      </c>
      <c r="E1023" s="4" t="s">
        <v>47</v>
      </c>
      <c r="F1023" s="4" t="s">
        <v>276</v>
      </c>
      <c r="G1023" s="4" t="s">
        <v>111</v>
      </c>
      <c r="H1023" s="9">
        <v>5</v>
      </c>
      <c r="I1023" s="10">
        <v>5.4</v>
      </c>
      <c r="J1023" s="10">
        <v>27</v>
      </c>
      <c r="K1023" s="5">
        <v>0.12657604579805776</v>
      </c>
      <c r="L1023" s="10">
        <v>3.4175532365475596</v>
      </c>
      <c r="M1023" s="10">
        <v>23.582446763452442</v>
      </c>
      <c r="N1023" s="10">
        <v>2.27</v>
      </c>
      <c r="O1023" s="10">
        <v>11.35</v>
      </c>
      <c r="P1023" s="10">
        <v>12.232446763452442</v>
      </c>
      <c r="Q1023" s="5">
        <v>0.51870982201940219</v>
      </c>
      <c r="R1023" s="5">
        <v>2.3E-2</v>
      </c>
      <c r="S1023" s="10">
        <v>0.54239627555940617</v>
      </c>
      <c r="T1023" s="10">
        <v>0</v>
      </c>
      <c r="U1023" s="10">
        <v>11.690050487893036</v>
      </c>
      <c r="V1023" s="5">
        <v>0.49570982201940211</v>
      </c>
      <c r="W1023" s="4" t="s">
        <v>491</v>
      </c>
      <c r="X1023" s="4" t="s">
        <v>97</v>
      </c>
    </row>
    <row r="1024" spans="1:24">
      <c r="A1024" s="4" t="s">
        <v>1512</v>
      </c>
      <c r="B1024" s="8">
        <v>46140</v>
      </c>
      <c r="C1024" s="4" t="s">
        <v>293</v>
      </c>
      <c r="D1024" s="4" t="s">
        <v>185</v>
      </c>
      <c r="E1024" s="4" t="s">
        <v>39</v>
      </c>
      <c r="F1024" s="4" t="s">
        <v>276</v>
      </c>
      <c r="G1024" s="4" t="s">
        <v>257</v>
      </c>
      <c r="H1024" s="9">
        <v>20</v>
      </c>
      <c r="I1024" s="10">
        <v>5.39</v>
      </c>
      <c r="J1024" s="10">
        <v>107.8</v>
      </c>
      <c r="K1024" s="5">
        <v>0.11604793369623939</v>
      </c>
      <c r="L1024" s="10">
        <v>12.509967252454606</v>
      </c>
      <c r="M1024" s="10">
        <v>95.290032747545396</v>
      </c>
      <c r="N1024" s="10">
        <v>2.2799999999999998</v>
      </c>
      <c r="O1024" s="10">
        <v>45.599999999999994</v>
      </c>
      <c r="P1024" s="10">
        <v>49.690032747545402</v>
      </c>
      <c r="Q1024" s="5">
        <v>0.52146096831754296</v>
      </c>
      <c r="R1024" s="5">
        <v>2.1000000000000001E-2</v>
      </c>
      <c r="S1024" s="10">
        <v>2.0010906876984533</v>
      </c>
      <c r="T1024" s="10">
        <v>0</v>
      </c>
      <c r="U1024" s="10">
        <v>47.688942059846951</v>
      </c>
      <c r="V1024" s="5">
        <v>0.50046096831754294</v>
      </c>
      <c r="W1024" s="4" t="s">
        <v>491</v>
      </c>
      <c r="X1024" s="4" t="s">
        <v>97</v>
      </c>
    </row>
    <row r="1025" spans="1:24">
      <c r="A1025" s="4" t="s">
        <v>1513</v>
      </c>
      <c r="B1025" s="8">
        <v>46170</v>
      </c>
      <c r="C1025" s="4" t="s">
        <v>255</v>
      </c>
      <c r="D1025" s="4" t="s">
        <v>185</v>
      </c>
      <c r="E1025" s="4" t="s">
        <v>36</v>
      </c>
      <c r="F1025" s="4" t="s">
        <v>234</v>
      </c>
      <c r="G1025" s="4" t="s">
        <v>257</v>
      </c>
      <c r="H1025" s="9">
        <v>11</v>
      </c>
      <c r="I1025" s="10">
        <v>5.34</v>
      </c>
      <c r="J1025" s="10">
        <v>58.739999999999995</v>
      </c>
      <c r="K1025" s="5">
        <v>0.10134657823302129</v>
      </c>
      <c r="L1025" s="10">
        <v>5.9530980054076696</v>
      </c>
      <c r="M1025" s="10">
        <v>52.786901994592327</v>
      </c>
      <c r="N1025" s="10">
        <v>2.2599999999999998</v>
      </c>
      <c r="O1025" s="10">
        <v>24.86</v>
      </c>
      <c r="P1025" s="10">
        <v>27.926901994592328</v>
      </c>
      <c r="Q1025" s="5">
        <v>0.52904983886823398</v>
      </c>
      <c r="R1025" s="5">
        <v>1.7999999999999999E-2</v>
      </c>
      <c r="S1025" s="10">
        <v>0.95016423590266186</v>
      </c>
      <c r="T1025" s="10">
        <v>0</v>
      </c>
      <c r="U1025" s="10">
        <v>26.976737758689666</v>
      </c>
      <c r="V1025" s="5">
        <v>0.51104983886823396</v>
      </c>
      <c r="W1025" s="4" t="s">
        <v>491</v>
      </c>
      <c r="X1025" s="4" t="s">
        <v>97</v>
      </c>
    </row>
    <row r="1026" spans="1:24">
      <c r="A1026" s="4" t="s">
        <v>1514</v>
      </c>
      <c r="B1026" s="8">
        <v>45722</v>
      </c>
      <c r="C1026" s="4" t="s">
        <v>361</v>
      </c>
      <c r="D1026" s="4" t="s">
        <v>195</v>
      </c>
      <c r="E1026" s="4" t="s">
        <v>45</v>
      </c>
      <c r="F1026" s="4" t="s">
        <v>234</v>
      </c>
      <c r="G1026" s="4" t="s">
        <v>235</v>
      </c>
      <c r="H1026" s="9">
        <v>30</v>
      </c>
      <c r="I1026" s="10">
        <v>8.86</v>
      </c>
      <c r="J1026" s="10">
        <v>265.79999999999995</v>
      </c>
      <c r="K1026" s="5">
        <v>0.23591721132695298</v>
      </c>
      <c r="L1026" s="10">
        <v>62.706794770704093</v>
      </c>
      <c r="M1026" s="10">
        <v>203.09320522929585</v>
      </c>
      <c r="N1026" s="10">
        <v>4.0599999999999996</v>
      </c>
      <c r="O1026" s="10">
        <v>121.79999999999998</v>
      </c>
      <c r="P1026" s="10">
        <v>81.293205229295864</v>
      </c>
      <c r="Q1026" s="5">
        <v>0.40027535700918399</v>
      </c>
      <c r="R1026" s="5">
        <v>1.4999999999999999E-2</v>
      </c>
      <c r="S1026" s="10">
        <v>3.0463980784394376</v>
      </c>
      <c r="T1026" s="10">
        <v>2.63</v>
      </c>
      <c r="U1026" s="10">
        <v>75.616807150856431</v>
      </c>
      <c r="V1026" s="5">
        <v>0.37232563770650873</v>
      </c>
      <c r="W1026" s="4" t="s">
        <v>493</v>
      </c>
      <c r="X1026" s="4" t="s">
        <v>97</v>
      </c>
    </row>
    <row r="1027" spans="1:24">
      <c r="A1027" s="4" t="s">
        <v>1515</v>
      </c>
      <c r="B1027" s="8">
        <v>46038</v>
      </c>
      <c r="C1027" s="4" t="s">
        <v>325</v>
      </c>
      <c r="D1027" s="4" t="s">
        <v>170</v>
      </c>
      <c r="E1027" s="4" t="s">
        <v>41</v>
      </c>
      <c r="F1027" s="4" t="s">
        <v>234</v>
      </c>
      <c r="G1027" s="4" t="s">
        <v>257</v>
      </c>
      <c r="H1027" s="9">
        <v>3</v>
      </c>
      <c r="I1027" s="10">
        <v>8.0299999999999994</v>
      </c>
      <c r="J1027" s="10">
        <v>24.089999999999996</v>
      </c>
      <c r="K1027" s="5">
        <v>0.16110368107235121</v>
      </c>
      <c r="L1027" s="10">
        <v>3.8809876770329401</v>
      </c>
      <c r="M1027" s="10">
        <v>20.209012322967055</v>
      </c>
      <c r="N1027" s="10">
        <v>4.1500000000000004</v>
      </c>
      <c r="O1027" s="10">
        <v>12.450000000000001</v>
      </c>
      <c r="P1027" s="10">
        <v>7.7590123229670542</v>
      </c>
      <c r="Q1027" s="5">
        <v>0.3839382251328099</v>
      </c>
      <c r="R1027" s="5">
        <v>2.5999999999999999E-2</v>
      </c>
      <c r="S1027" s="10">
        <v>0.52543432039714344</v>
      </c>
      <c r="T1027" s="10">
        <v>0</v>
      </c>
      <c r="U1027" s="10">
        <v>7.233578002569911</v>
      </c>
      <c r="V1027" s="5">
        <v>0.35793822513280987</v>
      </c>
      <c r="W1027" s="4" t="s">
        <v>491</v>
      </c>
      <c r="X1027" s="4" t="s">
        <v>97</v>
      </c>
    </row>
    <row r="1028" spans="1:24">
      <c r="A1028" s="4" t="s">
        <v>1516</v>
      </c>
      <c r="B1028" s="8">
        <v>46134</v>
      </c>
      <c r="C1028" s="4" t="s">
        <v>337</v>
      </c>
      <c r="D1028" s="4" t="s">
        <v>206</v>
      </c>
      <c r="E1028" s="4" t="s">
        <v>43</v>
      </c>
      <c r="F1028" s="4" t="s">
        <v>270</v>
      </c>
      <c r="G1028" s="4" t="s">
        <v>111</v>
      </c>
      <c r="H1028" s="9">
        <v>52</v>
      </c>
      <c r="I1028" s="10">
        <v>4.87</v>
      </c>
      <c r="J1028" s="10">
        <v>253.24</v>
      </c>
      <c r="K1028" s="5">
        <v>5.7374658378354128E-2</v>
      </c>
      <c r="L1028" s="10">
        <v>14.5295584877344</v>
      </c>
      <c r="M1028" s="10">
        <v>238.71044151226562</v>
      </c>
      <c r="N1028" s="10">
        <v>2.69</v>
      </c>
      <c r="O1028" s="10">
        <v>139.88</v>
      </c>
      <c r="P1028" s="10">
        <v>98.830441512265622</v>
      </c>
      <c r="Q1028" s="5">
        <v>0.41401809190314548</v>
      </c>
      <c r="R1028" s="5">
        <v>4.4999999999999998E-2</v>
      </c>
      <c r="S1028" s="10">
        <v>10.741969868051953</v>
      </c>
      <c r="T1028" s="10">
        <v>0</v>
      </c>
      <c r="U1028" s="10">
        <v>88.088471644213669</v>
      </c>
      <c r="V1028" s="5">
        <v>0.3690180919031455</v>
      </c>
      <c r="W1028" s="4" t="s">
        <v>491</v>
      </c>
      <c r="X1028" s="4" t="s">
        <v>97</v>
      </c>
    </row>
    <row r="1029" spans="1:24">
      <c r="A1029" s="4" t="s">
        <v>1517</v>
      </c>
      <c r="B1029" s="8">
        <v>46282</v>
      </c>
      <c r="C1029" s="4" t="s">
        <v>313</v>
      </c>
      <c r="D1029" s="4" t="s">
        <v>130</v>
      </c>
      <c r="E1029" s="4" t="s">
        <v>41</v>
      </c>
      <c r="F1029" s="4" t="s">
        <v>234</v>
      </c>
      <c r="G1029" s="4" t="s">
        <v>111</v>
      </c>
      <c r="H1029" s="9">
        <v>44</v>
      </c>
      <c r="I1029" s="10">
        <v>6.64</v>
      </c>
      <c r="J1029" s="10">
        <v>292.15999999999997</v>
      </c>
      <c r="K1029" s="5">
        <v>0.1320534882273709</v>
      </c>
      <c r="L1029" s="10">
        <v>38.580747120508676</v>
      </c>
      <c r="M1029" s="10">
        <v>253.57925287949129</v>
      </c>
      <c r="N1029" s="10">
        <v>3.14</v>
      </c>
      <c r="O1029" s="10">
        <v>138.16</v>
      </c>
      <c r="P1029" s="10">
        <v>115.4192528794913</v>
      </c>
      <c r="Q1029" s="5">
        <v>0.45516047377244262</v>
      </c>
      <c r="R1029" s="5">
        <v>2.5999999999999999E-2</v>
      </c>
      <c r="S1029" s="10">
        <v>6.5930605748667732</v>
      </c>
      <c r="T1029" s="10">
        <v>0</v>
      </c>
      <c r="U1029" s="10">
        <v>108.82619230462453</v>
      </c>
      <c r="V1029" s="5">
        <v>0.42916047377244265</v>
      </c>
      <c r="W1029" s="4" t="s">
        <v>491</v>
      </c>
      <c r="X1029" s="4" t="s">
        <v>97</v>
      </c>
    </row>
    <row r="1030" spans="1:24">
      <c r="A1030" s="4" t="s">
        <v>1518</v>
      </c>
      <c r="B1030" s="8">
        <v>46044</v>
      </c>
      <c r="C1030" s="4" t="s">
        <v>274</v>
      </c>
      <c r="D1030" s="4" t="s">
        <v>158</v>
      </c>
      <c r="E1030" s="4" t="s">
        <v>39</v>
      </c>
      <c r="F1030" s="4" t="s">
        <v>276</v>
      </c>
      <c r="G1030" s="4" t="s">
        <v>235</v>
      </c>
      <c r="H1030" s="9">
        <v>100</v>
      </c>
      <c r="I1030" s="10">
        <v>8.02</v>
      </c>
      <c r="J1030" s="10">
        <v>802</v>
      </c>
      <c r="K1030" s="5">
        <v>0.14906517193121469</v>
      </c>
      <c r="L1030" s="10">
        <v>119.55026788883417</v>
      </c>
      <c r="M1030" s="10">
        <v>682.44973211116587</v>
      </c>
      <c r="N1030" s="10">
        <v>4.2300000000000004</v>
      </c>
      <c r="O1030" s="10">
        <v>423.00000000000006</v>
      </c>
      <c r="P1030" s="10">
        <v>259.44973211116582</v>
      </c>
      <c r="Q1030" s="5">
        <v>0.38017412844247911</v>
      </c>
      <c r="R1030" s="5">
        <v>2.1000000000000001E-2</v>
      </c>
      <c r="S1030" s="10">
        <v>14.331444374334485</v>
      </c>
      <c r="T1030" s="10">
        <v>0</v>
      </c>
      <c r="U1030" s="10">
        <v>245.11828773683132</v>
      </c>
      <c r="V1030" s="5">
        <v>0.35917412844247909</v>
      </c>
      <c r="W1030" s="4" t="s">
        <v>491</v>
      </c>
      <c r="X1030" s="4" t="s">
        <v>97</v>
      </c>
    </row>
    <row r="1031" spans="1:24">
      <c r="A1031" s="4" t="s">
        <v>1519</v>
      </c>
      <c r="B1031" s="8">
        <v>46248</v>
      </c>
      <c r="C1031" s="4" t="s">
        <v>255</v>
      </c>
      <c r="D1031" s="4" t="s">
        <v>214</v>
      </c>
      <c r="E1031" s="4" t="s">
        <v>36</v>
      </c>
      <c r="F1031" s="4" t="s">
        <v>234</v>
      </c>
      <c r="G1031" s="4" t="s">
        <v>257</v>
      </c>
      <c r="H1031" s="9">
        <v>4</v>
      </c>
      <c r="I1031" s="10">
        <v>5.99</v>
      </c>
      <c r="J1031" s="10">
        <v>23.96</v>
      </c>
      <c r="K1031" s="5">
        <v>0.1422978731959266</v>
      </c>
      <c r="L1031" s="10">
        <v>3.4094570417744015</v>
      </c>
      <c r="M1031" s="10">
        <v>20.550542958225599</v>
      </c>
      <c r="N1031" s="10">
        <v>3</v>
      </c>
      <c r="O1031" s="10">
        <v>12</v>
      </c>
      <c r="P1031" s="10">
        <v>8.5505429582255985</v>
      </c>
      <c r="Q1031" s="5">
        <v>0.41607382226381234</v>
      </c>
      <c r="R1031" s="5">
        <v>1.7999999999999999E-2</v>
      </c>
      <c r="S1031" s="10">
        <v>0.36990977324806074</v>
      </c>
      <c r="T1031" s="10">
        <v>0</v>
      </c>
      <c r="U1031" s="10">
        <v>8.1806331849775376</v>
      </c>
      <c r="V1031" s="5">
        <v>0.39807382226381238</v>
      </c>
      <c r="W1031" s="4" t="s">
        <v>491</v>
      </c>
      <c r="X1031" s="4" t="s">
        <v>97</v>
      </c>
    </row>
    <row r="1032" spans="1:24">
      <c r="A1032" s="4" t="s">
        <v>1520</v>
      </c>
      <c r="B1032" s="8">
        <v>45807</v>
      </c>
      <c r="C1032" s="4" t="s">
        <v>409</v>
      </c>
      <c r="D1032" s="4" t="s">
        <v>158</v>
      </c>
      <c r="E1032" s="4" t="s">
        <v>47</v>
      </c>
      <c r="F1032" s="4" t="s">
        <v>270</v>
      </c>
      <c r="G1032" s="4" t="s">
        <v>257</v>
      </c>
      <c r="H1032" s="9">
        <v>4</v>
      </c>
      <c r="I1032" s="10">
        <v>7.65</v>
      </c>
      <c r="J1032" s="10">
        <v>30.6</v>
      </c>
      <c r="K1032" s="5">
        <v>0.1103607286157314</v>
      </c>
      <c r="L1032" s="10">
        <v>3.3770382956413809</v>
      </c>
      <c r="M1032" s="10">
        <v>27.222961704358621</v>
      </c>
      <c r="N1032" s="10">
        <v>4.0999999999999996</v>
      </c>
      <c r="O1032" s="10">
        <v>16.399999999999999</v>
      </c>
      <c r="P1032" s="10">
        <v>10.822961704358622</v>
      </c>
      <c r="Q1032" s="5">
        <v>0.39756738527923569</v>
      </c>
      <c r="R1032" s="5">
        <v>2.3E-2</v>
      </c>
      <c r="S1032" s="10">
        <v>0.62612811920024825</v>
      </c>
      <c r="T1032" s="10">
        <v>0</v>
      </c>
      <c r="U1032" s="10">
        <v>10.196833585158375</v>
      </c>
      <c r="V1032" s="5">
        <v>0.37456738527923572</v>
      </c>
      <c r="W1032" s="4" t="s">
        <v>491</v>
      </c>
      <c r="X1032" s="4" t="s">
        <v>97</v>
      </c>
    </row>
    <row r="1033" spans="1:24">
      <c r="A1033" s="4" t="s">
        <v>1521</v>
      </c>
      <c r="B1033" s="8">
        <v>45801</v>
      </c>
      <c r="C1033" s="4" t="s">
        <v>343</v>
      </c>
      <c r="D1033" s="4" t="s">
        <v>206</v>
      </c>
      <c r="E1033" s="4" t="s">
        <v>43</v>
      </c>
      <c r="F1033" s="4" t="s">
        <v>270</v>
      </c>
      <c r="G1033" s="4" t="s">
        <v>111</v>
      </c>
      <c r="H1033" s="9">
        <v>41</v>
      </c>
      <c r="I1033" s="10">
        <v>4.71</v>
      </c>
      <c r="J1033" s="10">
        <v>193.10999999999999</v>
      </c>
      <c r="K1033" s="5">
        <v>6.8515717053461739E-2</v>
      </c>
      <c r="L1033" s="10">
        <v>13.231070120193996</v>
      </c>
      <c r="M1033" s="10">
        <v>179.87892987980598</v>
      </c>
      <c r="N1033" s="10">
        <v>2.62</v>
      </c>
      <c r="O1033" s="10">
        <v>107.42</v>
      </c>
      <c r="P1033" s="10">
        <v>72.458929879805979</v>
      </c>
      <c r="Q1033" s="5">
        <v>0.40282055229160302</v>
      </c>
      <c r="R1033" s="5">
        <v>4.4999999999999998E-2</v>
      </c>
      <c r="S1033" s="10">
        <v>8.094551844591269</v>
      </c>
      <c r="T1033" s="10">
        <v>0</v>
      </c>
      <c r="U1033" s="10">
        <v>64.364378035214713</v>
      </c>
      <c r="V1033" s="5">
        <v>0.35782055229160303</v>
      </c>
      <c r="W1033" s="4" t="s">
        <v>491</v>
      </c>
      <c r="X1033" s="4" t="s">
        <v>97</v>
      </c>
    </row>
    <row r="1034" spans="1:24">
      <c r="A1034" s="4" t="s">
        <v>1522</v>
      </c>
      <c r="B1034" s="8">
        <v>46136</v>
      </c>
      <c r="C1034" s="4" t="s">
        <v>341</v>
      </c>
      <c r="D1034" s="4" t="s">
        <v>187</v>
      </c>
      <c r="E1034" s="4" t="s">
        <v>43</v>
      </c>
      <c r="F1034" s="4" t="s">
        <v>276</v>
      </c>
      <c r="G1034" s="4" t="s">
        <v>111</v>
      </c>
      <c r="H1034" s="9">
        <v>68</v>
      </c>
      <c r="I1034" s="10">
        <v>8.43</v>
      </c>
      <c r="J1034" s="10">
        <v>573.24</v>
      </c>
      <c r="K1034" s="5">
        <v>7.1626390593164627E-2</v>
      </c>
      <c r="L1034" s="10">
        <v>41.05911214362569</v>
      </c>
      <c r="M1034" s="10">
        <v>532.18088785637428</v>
      </c>
      <c r="N1034" s="10">
        <v>3.6</v>
      </c>
      <c r="O1034" s="10">
        <v>244.8</v>
      </c>
      <c r="P1034" s="10">
        <v>287.38088785637427</v>
      </c>
      <c r="Q1034" s="5">
        <v>0.54000602880337378</v>
      </c>
      <c r="R1034" s="5">
        <v>4.4999999999999998E-2</v>
      </c>
      <c r="S1034" s="10">
        <v>23.948139953536842</v>
      </c>
      <c r="T1034" s="10">
        <v>0</v>
      </c>
      <c r="U1034" s="10">
        <v>263.43274790283743</v>
      </c>
      <c r="V1034" s="5">
        <v>0.49500602880337374</v>
      </c>
      <c r="W1034" s="4" t="s">
        <v>491</v>
      </c>
      <c r="X1034" s="4" t="s">
        <v>97</v>
      </c>
    </row>
    <row r="1035" spans="1:24">
      <c r="A1035" s="4" t="s">
        <v>1523</v>
      </c>
      <c r="B1035" s="8">
        <v>46107</v>
      </c>
      <c r="C1035" s="4" t="s">
        <v>345</v>
      </c>
      <c r="D1035" s="4" t="s">
        <v>179</v>
      </c>
      <c r="E1035" s="4" t="s">
        <v>43</v>
      </c>
      <c r="F1035" s="4" t="s">
        <v>273</v>
      </c>
      <c r="G1035" s="4" t="s">
        <v>111</v>
      </c>
      <c r="H1035" s="9">
        <v>26</v>
      </c>
      <c r="I1035" s="10">
        <v>17.98</v>
      </c>
      <c r="J1035" s="10">
        <v>467.48</v>
      </c>
      <c r="K1035" s="5">
        <v>4.4932307884420986E-2</v>
      </c>
      <c r="L1035" s="10">
        <v>21.004955289809121</v>
      </c>
      <c r="M1035" s="10">
        <v>446.4750447101909</v>
      </c>
      <c r="N1035" s="10">
        <v>8.7799999999999994</v>
      </c>
      <c r="O1035" s="10">
        <v>228.27999999999997</v>
      </c>
      <c r="P1035" s="10">
        <v>218.19504471019093</v>
      </c>
      <c r="Q1035" s="5">
        <v>0.48870602577983363</v>
      </c>
      <c r="R1035" s="5">
        <v>4.4999999999999998E-2</v>
      </c>
      <c r="S1035" s="10">
        <v>20.091377011958588</v>
      </c>
      <c r="T1035" s="10">
        <v>0</v>
      </c>
      <c r="U1035" s="10">
        <v>198.10366769823233</v>
      </c>
      <c r="V1035" s="5">
        <v>0.44370602577983359</v>
      </c>
      <c r="W1035" s="4" t="s">
        <v>491</v>
      </c>
      <c r="X1035" s="4" t="s">
        <v>97</v>
      </c>
    </row>
    <row r="1036" spans="1:24">
      <c r="A1036" s="4" t="s">
        <v>1524</v>
      </c>
      <c r="B1036" s="8">
        <v>45969</v>
      </c>
      <c r="C1036" s="4" t="s">
        <v>305</v>
      </c>
      <c r="D1036" s="4" t="s">
        <v>176</v>
      </c>
      <c r="E1036" s="4" t="s">
        <v>41</v>
      </c>
      <c r="F1036" s="4" t="s">
        <v>242</v>
      </c>
      <c r="G1036" s="4" t="s">
        <v>235</v>
      </c>
      <c r="H1036" s="9">
        <v>36</v>
      </c>
      <c r="I1036" s="10">
        <v>11.28</v>
      </c>
      <c r="J1036" s="10">
        <v>406.08</v>
      </c>
      <c r="K1036" s="5">
        <v>0.1805827823138316</v>
      </c>
      <c r="L1036" s="10">
        <v>73.331056242000727</v>
      </c>
      <c r="M1036" s="10">
        <v>332.74894375799926</v>
      </c>
      <c r="N1036" s="10">
        <v>5.51</v>
      </c>
      <c r="O1036" s="10">
        <v>198.35999999999999</v>
      </c>
      <c r="P1036" s="10">
        <v>134.38894375799927</v>
      </c>
      <c r="Q1036" s="5">
        <v>0.40387489210405214</v>
      </c>
      <c r="R1036" s="5">
        <v>2.5999999999999999E-2</v>
      </c>
      <c r="S1036" s="10">
        <v>8.6514725377079795</v>
      </c>
      <c r="T1036" s="10">
        <v>6.2</v>
      </c>
      <c r="U1036" s="10">
        <v>119.53747122029129</v>
      </c>
      <c r="V1036" s="5">
        <v>0.35924222589637483</v>
      </c>
      <c r="W1036" s="4" t="s">
        <v>493</v>
      </c>
      <c r="X1036" s="4" t="s">
        <v>97</v>
      </c>
    </row>
    <row r="1037" spans="1:24">
      <c r="A1037" s="4" t="s">
        <v>1525</v>
      </c>
      <c r="B1037" s="8">
        <v>46200</v>
      </c>
      <c r="C1037" s="4" t="s">
        <v>397</v>
      </c>
      <c r="D1037" s="4" t="s">
        <v>204</v>
      </c>
      <c r="E1037" s="4" t="s">
        <v>47</v>
      </c>
      <c r="F1037" s="4" t="s">
        <v>270</v>
      </c>
      <c r="G1037" s="4" t="s">
        <v>111</v>
      </c>
      <c r="H1037" s="9">
        <v>20</v>
      </c>
      <c r="I1037" s="10">
        <v>15.07</v>
      </c>
      <c r="J1037" s="10">
        <v>301.39999999999998</v>
      </c>
      <c r="K1037" s="5">
        <v>0.12510460178929031</v>
      </c>
      <c r="L1037" s="10">
        <v>37.706526979292093</v>
      </c>
      <c r="M1037" s="10">
        <v>263.69347302070787</v>
      </c>
      <c r="N1037" s="10">
        <v>9.43</v>
      </c>
      <c r="O1037" s="10">
        <v>188.6</v>
      </c>
      <c r="P1037" s="10">
        <v>75.093473020707876</v>
      </c>
      <c r="Q1037" s="5">
        <v>0.28477562284907515</v>
      </c>
      <c r="R1037" s="5">
        <v>2.3E-2</v>
      </c>
      <c r="S1037" s="10">
        <v>6.0649498794762806</v>
      </c>
      <c r="T1037" s="10">
        <v>0</v>
      </c>
      <c r="U1037" s="10">
        <v>69.028523141231602</v>
      </c>
      <c r="V1037" s="5">
        <v>0.26177562284907518</v>
      </c>
      <c r="W1037" s="4" t="s">
        <v>491</v>
      </c>
      <c r="X1037" s="4" t="s">
        <v>97</v>
      </c>
    </row>
    <row r="1038" spans="1:24">
      <c r="A1038" s="4" t="s">
        <v>1526</v>
      </c>
      <c r="B1038" s="8">
        <v>46049</v>
      </c>
      <c r="C1038" s="4" t="s">
        <v>232</v>
      </c>
      <c r="D1038" s="4" t="s">
        <v>120</v>
      </c>
      <c r="E1038" s="4" t="s">
        <v>36</v>
      </c>
      <c r="F1038" s="4" t="s">
        <v>234</v>
      </c>
      <c r="G1038" s="4" t="s">
        <v>235</v>
      </c>
      <c r="H1038" s="9">
        <v>85</v>
      </c>
      <c r="I1038" s="10">
        <v>8.3800000000000008</v>
      </c>
      <c r="J1038" s="10">
        <v>712.30000000000007</v>
      </c>
      <c r="K1038" s="5">
        <v>0.15213050819082602</v>
      </c>
      <c r="L1038" s="10">
        <v>108.36256098432538</v>
      </c>
      <c r="M1038" s="10">
        <v>603.93743901567473</v>
      </c>
      <c r="N1038" s="10">
        <v>4.2699999999999996</v>
      </c>
      <c r="O1038" s="10">
        <v>362.95</v>
      </c>
      <c r="P1038" s="10">
        <v>240.98743901567474</v>
      </c>
      <c r="Q1038" s="5">
        <v>0.39902715653536441</v>
      </c>
      <c r="R1038" s="5">
        <v>1.7999999999999999E-2</v>
      </c>
      <c r="S1038" s="10">
        <v>10.870873902282144</v>
      </c>
      <c r="T1038" s="10">
        <v>13.78</v>
      </c>
      <c r="U1038" s="10">
        <v>216.3365651133926</v>
      </c>
      <c r="V1038" s="5">
        <v>0.35821022367149147</v>
      </c>
      <c r="W1038" s="4" t="s">
        <v>493</v>
      </c>
      <c r="X1038" s="4" t="s">
        <v>97</v>
      </c>
    </row>
    <row r="1039" spans="1:24">
      <c r="A1039" s="4" t="s">
        <v>1527</v>
      </c>
      <c r="B1039" s="8">
        <v>46252</v>
      </c>
      <c r="C1039" s="4" t="s">
        <v>383</v>
      </c>
      <c r="D1039" s="4" t="s">
        <v>130</v>
      </c>
      <c r="E1039" s="4" t="s">
        <v>45</v>
      </c>
      <c r="F1039" s="4" t="s">
        <v>242</v>
      </c>
      <c r="G1039" s="4" t="s">
        <v>257</v>
      </c>
      <c r="H1039" s="9">
        <v>6</v>
      </c>
      <c r="I1039" s="10">
        <v>6.58</v>
      </c>
      <c r="J1039" s="10">
        <v>39.480000000000004</v>
      </c>
      <c r="K1039" s="5">
        <v>0.17195816152901203</v>
      </c>
      <c r="L1039" s="10">
        <v>6.7889082171653952</v>
      </c>
      <c r="M1039" s="10">
        <v>32.691091782834611</v>
      </c>
      <c r="N1039" s="10">
        <v>3.16</v>
      </c>
      <c r="O1039" s="10">
        <v>18.96</v>
      </c>
      <c r="P1039" s="10">
        <v>13.731091782834611</v>
      </c>
      <c r="Q1039" s="5">
        <v>0.42002548810696227</v>
      </c>
      <c r="R1039" s="5">
        <v>1.4999999999999999E-2</v>
      </c>
      <c r="S1039" s="10">
        <v>0.49036637674251915</v>
      </c>
      <c r="T1039" s="10">
        <v>0</v>
      </c>
      <c r="U1039" s="10">
        <v>13.240725406092091</v>
      </c>
      <c r="V1039" s="5">
        <v>0.40502548810696226</v>
      </c>
      <c r="W1039" s="4" t="s">
        <v>491</v>
      </c>
      <c r="X1039" s="4" t="s">
        <v>97</v>
      </c>
    </row>
    <row r="1040" spans="1:24">
      <c r="A1040" s="4" t="s">
        <v>1528</v>
      </c>
      <c r="B1040" s="8">
        <v>45883</v>
      </c>
      <c r="C1040" s="4" t="s">
        <v>395</v>
      </c>
      <c r="D1040" s="4" t="s">
        <v>151</v>
      </c>
      <c r="E1040" s="4" t="s">
        <v>47</v>
      </c>
      <c r="F1040" s="4" t="s">
        <v>276</v>
      </c>
      <c r="G1040" s="4" t="s">
        <v>235</v>
      </c>
      <c r="H1040" s="9">
        <v>10</v>
      </c>
      <c r="I1040" s="10">
        <v>9.92</v>
      </c>
      <c r="J1040" s="10">
        <v>99.2</v>
      </c>
      <c r="K1040" s="5">
        <v>0.12272616583328069</v>
      </c>
      <c r="L1040" s="10">
        <v>12.174435650661446</v>
      </c>
      <c r="M1040" s="10">
        <v>87.025564349338552</v>
      </c>
      <c r="N1040" s="10">
        <v>5.8</v>
      </c>
      <c r="O1040" s="10">
        <v>58</v>
      </c>
      <c r="P1040" s="10">
        <v>29.025564349338552</v>
      </c>
      <c r="Q1040" s="5">
        <v>0.333529171184963</v>
      </c>
      <c r="R1040" s="5">
        <v>2.3E-2</v>
      </c>
      <c r="S1040" s="10">
        <v>2.0015879800347864</v>
      </c>
      <c r="T1040" s="10">
        <v>0</v>
      </c>
      <c r="U1040" s="10">
        <v>27.023976369303767</v>
      </c>
      <c r="V1040" s="5">
        <v>0.31052917118496304</v>
      </c>
      <c r="W1040" s="4" t="s">
        <v>491</v>
      </c>
      <c r="X1040" s="4" t="s">
        <v>97</v>
      </c>
    </row>
    <row r="1041" spans="1:24">
      <c r="A1041" s="4" t="s">
        <v>1529</v>
      </c>
      <c r="B1041" s="8">
        <v>46135</v>
      </c>
      <c r="C1041" s="4" t="s">
        <v>347</v>
      </c>
      <c r="D1041" s="4" t="s">
        <v>130</v>
      </c>
      <c r="E1041" s="4" t="s">
        <v>43</v>
      </c>
      <c r="F1041" s="4" t="s">
        <v>276</v>
      </c>
      <c r="G1041" s="4" t="s">
        <v>111</v>
      </c>
      <c r="H1041" s="9">
        <v>47</v>
      </c>
      <c r="I1041" s="10">
        <v>6.53</v>
      </c>
      <c r="J1041" s="10">
        <v>306.91000000000003</v>
      </c>
      <c r="K1041" s="5">
        <v>4.6969451875677276E-2</v>
      </c>
      <c r="L1041" s="10">
        <v>14.415394475164113</v>
      </c>
      <c r="M1041" s="10">
        <v>292.49460552483589</v>
      </c>
      <c r="N1041" s="10">
        <v>3.08</v>
      </c>
      <c r="O1041" s="10">
        <v>144.76</v>
      </c>
      <c r="P1041" s="10">
        <v>147.7346055248359</v>
      </c>
      <c r="Q1041" s="5">
        <v>0.50508488954778918</v>
      </c>
      <c r="R1041" s="5">
        <v>4.4999999999999998E-2</v>
      </c>
      <c r="S1041" s="10">
        <v>13.162257248617614</v>
      </c>
      <c r="T1041" s="10">
        <v>0</v>
      </c>
      <c r="U1041" s="10">
        <v>134.57234827621829</v>
      </c>
      <c r="V1041" s="5">
        <v>0.4600848895477892</v>
      </c>
      <c r="W1041" s="4" t="s">
        <v>491</v>
      </c>
      <c r="X1041" s="4" t="s">
        <v>97</v>
      </c>
    </row>
    <row r="1042" spans="1:24">
      <c r="A1042" s="4" t="s">
        <v>1530</v>
      </c>
      <c r="B1042" s="8">
        <v>46293</v>
      </c>
      <c r="C1042" s="4" t="s">
        <v>313</v>
      </c>
      <c r="D1042" s="4" t="s">
        <v>106</v>
      </c>
      <c r="E1042" s="4" t="s">
        <v>41</v>
      </c>
      <c r="F1042" s="4" t="s">
        <v>234</v>
      </c>
      <c r="G1042" s="4" t="s">
        <v>111</v>
      </c>
      <c r="H1042" s="9">
        <v>21</v>
      </c>
      <c r="I1042" s="10">
        <v>10.78</v>
      </c>
      <c r="J1042" s="10">
        <v>226.38</v>
      </c>
      <c r="K1042" s="5">
        <v>0.13513319453622005</v>
      </c>
      <c r="L1042" s="10">
        <v>30.591452579109497</v>
      </c>
      <c r="M1042" s="10">
        <v>195.7885474208905</v>
      </c>
      <c r="N1042" s="10">
        <v>5.78</v>
      </c>
      <c r="O1042" s="10">
        <v>121.38000000000001</v>
      </c>
      <c r="P1042" s="10">
        <v>74.408547420890486</v>
      </c>
      <c r="Q1042" s="5">
        <v>0.38004545414463375</v>
      </c>
      <c r="R1042" s="5">
        <v>2.5999999999999999E-2</v>
      </c>
      <c r="S1042" s="10">
        <v>5.0905022329431526</v>
      </c>
      <c r="T1042" s="10">
        <v>0</v>
      </c>
      <c r="U1042" s="10">
        <v>69.318045187947334</v>
      </c>
      <c r="V1042" s="5">
        <v>0.35404545414463373</v>
      </c>
      <c r="W1042" s="4" t="s">
        <v>491</v>
      </c>
      <c r="X1042" s="4" t="s">
        <v>97</v>
      </c>
    </row>
    <row r="1043" spans="1:24">
      <c r="A1043" s="4" t="s">
        <v>1531</v>
      </c>
      <c r="B1043" s="8">
        <v>45739</v>
      </c>
      <c r="C1043" s="4" t="s">
        <v>365</v>
      </c>
      <c r="D1043" s="4" t="s">
        <v>160</v>
      </c>
      <c r="E1043" s="4" t="s">
        <v>45</v>
      </c>
      <c r="F1043" s="4" t="s">
        <v>242</v>
      </c>
      <c r="G1043" s="4" t="s">
        <v>235</v>
      </c>
      <c r="H1043" s="9">
        <v>150</v>
      </c>
      <c r="I1043" s="10">
        <v>4.57</v>
      </c>
      <c r="J1043" s="10">
        <v>685.5</v>
      </c>
      <c r="K1043" s="5">
        <v>0.2082165951757953</v>
      </c>
      <c r="L1043" s="10">
        <v>142.73247599300768</v>
      </c>
      <c r="M1043" s="10">
        <v>542.76752400699229</v>
      </c>
      <c r="N1043" s="10">
        <v>2.1800000000000002</v>
      </c>
      <c r="O1043" s="10">
        <v>327</v>
      </c>
      <c r="P1043" s="10">
        <v>215.76752400699229</v>
      </c>
      <c r="Q1043" s="5">
        <v>0.39753211911811553</v>
      </c>
      <c r="R1043" s="5">
        <v>1.4999999999999999E-2</v>
      </c>
      <c r="S1043" s="10">
        <v>8.1415128601048838</v>
      </c>
      <c r="T1043" s="10">
        <v>0</v>
      </c>
      <c r="U1043" s="10">
        <v>207.62601114688741</v>
      </c>
      <c r="V1043" s="5">
        <v>0.38253211911811552</v>
      </c>
      <c r="W1043" s="4" t="s">
        <v>491</v>
      </c>
      <c r="X1043" s="4" t="s">
        <v>97</v>
      </c>
    </row>
    <row r="1044" spans="1:24">
      <c r="A1044" s="4" t="s">
        <v>1532</v>
      </c>
      <c r="B1044" s="8">
        <v>45896</v>
      </c>
      <c r="C1044" s="4" t="s">
        <v>341</v>
      </c>
      <c r="D1044" s="4" t="s">
        <v>179</v>
      </c>
      <c r="E1044" s="4" t="s">
        <v>43</v>
      </c>
      <c r="F1044" s="4" t="s">
        <v>276</v>
      </c>
      <c r="G1044" s="4" t="s">
        <v>111</v>
      </c>
      <c r="H1044" s="9">
        <v>63</v>
      </c>
      <c r="I1044" s="10">
        <v>17.75</v>
      </c>
      <c r="J1044" s="10">
        <v>1118.25</v>
      </c>
      <c r="K1044" s="5">
        <v>7.8876168317088019E-2</v>
      </c>
      <c r="L1044" s="10">
        <v>88.203275220583677</v>
      </c>
      <c r="M1044" s="10">
        <v>1030.0467247794163</v>
      </c>
      <c r="N1044" s="10">
        <v>8.5</v>
      </c>
      <c r="O1044" s="10">
        <v>535.5</v>
      </c>
      <c r="P1044" s="10">
        <v>494.54672477941631</v>
      </c>
      <c r="Q1044" s="5">
        <v>0.48012067111355855</v>
      </c>
      <c r="R1044" s="5">
        <v>4.4999999999999998E-2</v>
      </c>
      <c r="S1044" s="10">
        <v>46.352102615073733</v>
      </c>
      <c r="T1044" s="10">
        <v>0</v>
      </c>
      <c r="U1044" s="10">
        <v>448.1946221643426</v>
      </c>
      <c r="V1044" s="5">
        <v>0.43512067111355857</v>
      </c>
      <c r="W1044" s="4" t="s">
        <v>491</v>
      </c>
      <c r="X1044" s="4" t="s">
        <v>97</v>
      </c>
    </row>
    <row r="1045" spans="1:24">
      <c r="A1045" s="4" t="s">
        <v>1533</v>
      </c>
      <c r="B1045" s="8">
        <v>46199</v>
      </c>
      <c r="C1045" s="4" t="s">
        <v>232</v>
      </c>
      <c r="D1045" s="4" t="s">
        <v>148</v>
      </c>
      <c r="E1045" s="4" t="s">
        <v>36</v>
      </c>
      <c r="F1045" s="4" t="s">
        <v>234</v>
      </c>
      <c r="G1045" s="4" t="s">
        <v>235</v>
      </c>
      <c r="H1045" s="9">
        <v>24</v>
      </c>
      <c r="I1045" s="10">
        <v>23.59</v>
      </c>
      <c r="J1045" s="10">
        <v>566.16</v>
      </c>
      <c r="K1045" s="5">
        <v>0.18235516373452923</v>
      </c>
      <c r="L1045" s="10">
        <v>103.24219949994107</v>
      </c>
      <c r="M1045" s="10">
        <v>462.91780050005889</v>
      </c>
      <c r="N1045" s="10">
        <v>12.87</v>
      </c>
      <c r="O1045" s="10">
        <v>308.88</v>
      </c>
      <c r="P1045" s="10">
        <v>154.03780050005889</v>
      </c>
      <c r="Q1045" s="5">
        <v>0.33275410954960521</v>
      </c>
      <c r="R1045" s="5">
        <v>1.7999999999999999E-2</v>
      </c>
      <c r="S1045" s="10">
        <v>8.3325204090010594</v>
      </c>
      <c r="T1045" s="10">
        <v>0</v>
      </c>
      <c r="U1045" s="10">
        <v>145.70528009105783</v>
      </c>
      <c r="V1045" s="5">
        <v>0.3147541095496052</v>
      </c>
      <c r="W1045" s="4" t="s">
        <v>491</v>
      </c>
      <c r="X1045" s="4" t="s">
        <v>97</v>
      </c>
    </row>
    <row r="1046" spans="1:24">
      <c r="A1046" s="4" t="s">
        <v>1534</v>
      </c>
      <c r="B1046" s="8">
        <v>45734</v>
      </c>
      <c r="C1046" s="4" t="s">
        <v>232</v>
      </c>
      <c r="D1046" s="4" t="s">
        <v>154</v>
      </c>
      <c r="E1046" s="4" t="s">
        <v>36</v>
      </c>
      <c r="F1046" s="4" t="s">
        <v>234</v>
      </c>
      <c r="G1046" s="4" t="s">
        <v>235</v>
      </c>
      <c r="H1046" s="9">
        <v>134</v>
      </c>
      <c r="I1046" s="10">
        <v>15.68</v>
      </c>
      <c r="J1046" s="10">
        <v>2101.12</v>
      </c>
      <c r="K1046" s="5">
        <v>0.16570481778478541</v>
      </c>
      <c r="L1046" s="10">
        <v>348.16570674396831</v>
      </c>
      <c r="M1046" s="10">
        <v>1752.9542932560316</v>
      </c>
      <c r="N1046" s="10">
        <v>8.39</v>
      </c>
      <c r="O1046" s="10">
        <v>1124.26</v>
      </c>
      <c r="P1046" s="10">
        <v>628.69429325603164</v>
      </c>
      <c r="Q1046" s="5">
        <v>0.35864842322172646</v>
      </c>
      <c r="R1046" s="5">
        <v>1.7999999999999999E-2</v>
      </c>
      <c r="S1046" s="10">
        <v>31.553177278608565</v>
      </c>
      <c r="T1046" s="10">
        <v>0</v>
      </c>
      <c r="U1046" s="10">
        <v>597.14111597742306</v>
      </c>
      <c r="V1046" s="5">
        <v>0.34064842322172645</v>
      </c>
      <c r="W1046" s="4" t="s">
        <v>491</v>
      </c>
      <c r="X1046" s="4" t="s">
        <v>97</v>
      </c>
    </row>
    <row r="1047" spans="1:24">
      <c r="A1047" s="4" t="s">
        <v>1535</v>
      </c>
      <c r="B1047" s="8">
        <v>46048</v>
      </c>
      <c r="C1047" s="4" t="s">
        <v>413</v>
      </c>
      <c r="D1047" s="4" t="s">
        <v>123</v>
      </c>
      <c r="E1047" s="4" t="s">
        <v>47</v>
      </c>
      <c r="F1047" s="4" t="s">
        <v>276</v>
      </c>
      <c r="G1047" s="4" t="s">
        <v>257</v>
      </c>
      <c r="H1047" s="9">
        <v>8</v>
      </c>
      <c r="I1047" s="10">
        <v>4.96</v>
      </c>
      <c r="J1047" s="10">
        <v>39.68</v>
      </c>
      <c r="K1047" s="5">
        <v>8.9821043436355733E-2</v>
      </c>
      <c r="L1047" s="10">
        <v>3.5640990035545954</v>
      </c>
      <c r="M1047" s="10">
        <v>36.115900996445404</v>
      </c>
      <c r="N1047" s="10">
        <v>2.4</v>
      </c>
      <c r="O1047" s="10">
        <v>19.2</v>
      </c>
      <c r="P1047" s="10">
        <v>16.915900996445405</v>
      </c>
      <c r="Q1047" s="5">
        <v>0.46837820820558512</v>
      </c>
      <c r="R1047" s="5">
        <v>2.3E-2</v>
      </c>
      <c r="S1047" s="10">
        <v>0.83066572291824425</v>
      </c>
      <c r="T1047" s="10">
        <v>0</v>
      </c>
      <c r="U1047" s="10">
        <v>16.085235273527161</v>
      </c>
      <c r="V1047" s="5">
        <v>0.44537820820558516</v>
      </c>
      <c r="W1047" s="4" t="s">
        <v>491</v>
      </c>
      <c r="X1047" s="4" t="s">
        <v>97</v>
      </c>
    </row>
    <row r="1048" spans="1:24">
      <c r="A1048" s="4" t="s">
        <v>1536</v>
      </c>
      <c r="B1048" s="8">
        <v>46287</v>
      </c>
      <c r="C1048" s="4" t="s">
        <v>333</v>
      </c>
      <c r="D1048" s="4" t="s">
        <v>185</v>
      </c>
      <c r="E1048" s="4" t="s">
        <v>43</v>
      </c>
      <c r="F1048" s="4" t="s">
        <v>273</v>
      </c>
      <c r="G1048" s="4" t="s">
        <v>235</v>
      </c>
      <c r="H1048" s="9">
        <v>107</v>
      </c>
      <c r="I1048" s="10">
        <v>5.3</v>
      </c>
      <c r="J1048" s="10">
        <v>567.1</v>
      </c>
      <c r="K1048" s="5">
        <v>9.2522958574178249E-2</v>
      </c>
      <c r="L1048" s="10">
        <v>52.46976980741649</v>
      </c>
      <c r="M1048" s="10">
        <v>514.63023019258355</v>
      </c>
      <c r="N1048" s="10">
        <v>2.29</v>
      </c>
      <c r="O1048" s="10">
        <v>245.03</v>
      </c>
      <c r="P1048" s="10">
        <v>269.60023019258358</v>
      </c>
      <c r="Q1048" s="5">
        <v>0.5238717323148594</v>
      </c>
      <c r="R1048" s="5">
        <v>4.4999999999999998E-2</v>
      </c>
      <c r="S1048" s="10">
        <v>23.158360358666258</v>
      </c>
      <c r="T1048" s="10">
        <v>0</v>
      </c>
      <c r="U1048" s="10">
        <v>246.44186983391734</v>
      </c>
      <c r="V1048" s="5">
        <v>0.47887173231485941</v>
      </c>
      <c r="W1048" s="4" t="s">
        <v>491</v>
      </c>
      <c r="X1048" s="4" t="s">
        <v>97</v>
      </c>
    </row>
    <row r="1049" spans="1:24">
      <c r="A1049" s="4" t="s">
        <v>1537</v>
      </c>
      <c r="B1049" s="8">
        <v>45963</v>
      </c>
      <c r="C1049" s="4" t="s">
        <v>365</v>
      </c>
      <c r="D1049" s="4" t="s">
        <v>176</v>
      </c>
      <c r="E1049" s="4" t="s">
        <v>45</v>
      </c>
      <c r="F1049" s="4" t="s">
        <v>242</v>
      </c>
      <c r="G1049" s="4" t="s">
        <v>235</v>
      </c>
      <c r="H1049" s="9">
        <v>124</v>
      </c>
      <c r="I1049" s="10">
        <v>11.42</v>
      </c>
      <c r="J1049" s="10">
        <v>1416.08</v>
      </c>
      <c r="K1049" s="5">
        <v>0.20827405743117394</v>
      </c>
      <c r="L1049" s="10">
        <v>294.93272724713677</v>
      </c>
      <c r="M1049" s="10">
        <v>1121.147272752863</v>
      </c>
      <c r="N1049" s="10">
        <v>5.6</v>
      </c>
      <c r="O1049" s="10">
        <v>694.4</v>
      </c>
      <c r="P1049" s="10">
        <v>426.74727275286307</v>
      </c>
      <c r="Q1049" s="5">
        <v>0.3806344475200199</v>
      </c>
      <c r="R1049" s="5">
        <v>1.4999999999999999E-2</v>
      </c>
      <c r="S1049" s="10">
        <v>16.817209091292945</v>
      </c>
      <c r="T1049" s="10">
        <v>0</v>
      </c>
      <c r="U1049" s="10">
        <v>409.9300636615701</v>
      </c>
      <c r="V1049" s="5">
        <v>0.36563444752001989</v>
      </c>
      <c r="W1049" s="4" t="s">
        <v>491</v>
      </c>
      <c r="X1049" s="4" t="s">
        <v>97</v>
      </c>
    </row>
    <row r="1050" spans="1:24">
      <c r="A1050" s="4" t="s">
        <v>1538</v>
      </c>
      <c r="B1050" s="8">
        <v>46168</v>
      </c>
      <c r="C1050" s="4" t="s">
        <v>277</v>
      </c>
      <c r="D1050" s="4" t="s">
        <v>168</v>
      </c>
      <c r="E1050" s="4" t="s">
        <v>39</v>
      </c>
      <c r="F1050" s="4" t="s">
        <v>270</v>
      </c>
      <c r="G1050" s="4" t="s">
        <v>111</v>
      </c>
      <c r="H1050" s="9">
        <v>40</v>
      </c>
      <c r="I1050" s="10">
        <v>8.02</v>
      </c>
      <c r="J1050" s="10">
        <v>320.79999999999995</v>
      </c>
      <c r="K1050" s="5">
        <v>8.8368975495244237E-2</v>
      </c>
      <c r="L1050" s="10">
        <v>28.348767338874346</v>
      </c>
      <c r="M1050" s="10">
        <v>292.45123266112563</v>
      </c>
      <c r="N1050" s="10">
        <v>4.08</v>
      </c>
      <c r="O1050" s="10">
        <v>163.19999999999999</v>
      </c>
      <c r="P1050" s="10">
        <v>129.25123266112564</v>
      </c>
      <c r="Q1050" s="5">
        <v>0.44195824201190481</v>
      </c>
      <c r="R1050" s="5">
        <v>2.1000000000000001E-2</v>
      </c>
      <c r="S1050" s="10">
        <v>6.1414758858836382</v>
      </c>
      <c r="T1050" s="10">
        <v>0</v>
      </c>
      <c r="U1050" s="10">
        <v>123.109756775242</v>
      </c>
      <c r="V1050" s="5">
        <v>0.42095824201190479</v>
      </c>
      <c r="W1050" s="4" t="s">
        <v>491</v>
      </c>
      <c r="X1050" s="4" t="s">
        <v>97</v>
      </c>
    </row>
    <row r="1051" spans="1:24">
      <c r="A1051" s="4" t="s">
        <v>1539</v>
      </c>
      <c r="B1051" s="8">
        <v>45851</v>
      </c>
      <c r="C1051" s="4" t="s">
        <v>367</v>
      </c>
      <c r="D1051" s="4" t="s">
        <v>220</v>
      </c>
      <c r="E1051" s="4" t="s">
        <v>45</v>
      </c>
      <c r="F1051" s="4" t="s">
        <v>234</v>
      </c>
      <c r="G1051" s="4" t="s">
        <v>111</v>
      </c>
      <c r="H1051" s="9">
        <v>28</v>
      </c>
      <c r="I1051" s="10">
        <v>7.45</v>
      </c>
      <c r="J1051" s="10">
        <v>208.6</v>
      </c>
      <c r="K1051" s="5">
        <v>0.16083486240259778</v>
      </c>
      <c r="L1051" s="10">
        <v>33.550152297181896</v>
      </c>
      <c r="M1051" s="10">
        <v>175.04984770281811</v>
      </c>
      <c r="N1051" s="10">
        <v>4.3</v>
      </c>
      <c r="O1051" s="10">
        <v>120.39999999999999</v>
      </c>
      <c r="P1051" s="10">
        <v>54.649847702818121</v>
      </c>
      <c r="Q1051" s="5">
        <v>0.31219591687732912</v>
      </c>
      <c r="R1051" s="5">
        <v>1.4999999999999999E-2</v>
      </c>
      <c r="S1051" s="10">
        <v>2.6257477155422717</v>
      </c>
      <c r="T1051" s="10">
        <v>0</v>
      </c>
      <c r="U1051" s="10">
        <v>52.024099987275847</v>
      </c>
      <c r="V1051" s="5">
        <v>0.2971959168773291</v>
      </c>
      <c r="W1051" s="4" t="s">
        <v>491</v>
      </c>
      <c r="X1051" s="4" t="s">
        <v>97</v>
      </c>
    </row>
    <row r="1052" spans="1:24">
      <c r="A1052" s="4" t="s">
        <v>1540</v>
      </c>
      <c r="B1052" s="8">
        <v>46174</v>
      </c>
      <c r="C1052" s="4" t="s">
        <v>245</v>
      </c>
      <c r="D1052" s="4" t="s">
        <v>204</v>
      </c>
      <c r="E1052" s="4" t="s">
        <v>36</v>
      </c>
      <c r="F1052" s="4" t="s">
        <v>239</v>
      </c>
      <c r="G1052" s="4" t="s">
        <v>111</v>
      </c>
      <c r="H1052" s="9">
        <v>109</v>
      </c>
      <c r="I1052" s="10">
        <v>15.04</v>
      </c>
      <c r="J1052" s="10">
        <v>1639.36</v>
      </c>
      <c r="K1052" s="5">
        <v>0.11187373877618113</v>
      </c>
      <c r="L1052" s="10">
        <v>183.40133240012028</v>
      </c>
      <c r="M1052" s="10">
        <v>1455.9586675998796</v>
      </c>
      <c r="N1052" s="10">
        <v>9.59</v>
      </c>
      <c r="O1052" s="10">
        <v>1045.31</v>
      </c>
      <c r="P1052" s="10">
        <v>410.64866759987967</v>
      </c>
      <c r="Q1052" s="5">
        <v>0.28204692670076015</v>
      </c>
      <c r="R1052" s="5">
        <v>1.7999999999999999E-2</v>
      </c>
      <c r="S1052" s="10">
        <v>26.207256016797832</v>
      </c>
      <c r="T1052" s="10">
        <v>0</v>
      </c>
      <c r="U1052" s="10">
        <v>384.44141158308184</v>
      </c>
      <c r="V1052" s="5">
        <v>0.26404692670076019</v>
      </c>
      <c r="W1052" s="4" t="s">
        <v>491</v>
      </c>
      <c r="X1052" s="4" t="s">
        <v>97</v>
      </c>
    </row>
    <row r="1053" spans="1:24">
      <c r="A1053" s="4" t="s">
        <v>1541</v>
      </c>
      <c r="B1053" s="8">
        <v>46214</v>
      </c>
      <c r="C1053" s="4" t="s">
        <v>403</v>
      </c>
      <c r="D1053" s="4" t="s">
        <v>179</v>
      </c>
      <c r="E1053" s="4" t="s">
        <v>47</v>
      </c>
      <c r="F1053" s="4" t="s">
        <v>270</v>
      </c>
      <c r="G1053" s="4" t="s">
        <v>111</v>
      </c>
      <c r="H1053" s="9">
        <v>16</v>
      </c>
      <c r="I1053" s="10">
        <v>18.23</v>
      </c>
      <c r="J1053" s="10">
        <v>291.68</v>
      </c>
      <c r="K1053" s="5">
        <v>7.5818285374548572E-2</v>
      </c>
      <c r="L1053" s="10">
        <v>22.114677478048328</v>
      </c>
      <c r="M1053" s="10">
        <v>269.56532252195166</v>
      </c>
      <c r="N1053" s="10">
        <v>8.8000000000000007</v>
      </c>
      <c r="O1053" s="10">
        <v>140.80000000000001</v>
      </c>
      <c r="P1053" s="10">
        <v>128.76532252195165</v>
      </c>
      <c r="Q1053" s="5">
        <v>0.4776776230609775</v>
      </c>
      <c r="R1053" s="5">
        <v>2.3E-2</v>
      </c>
      <c r="S1053" s="10">
        <v>6.200002418004888</v>
      </c>
      <c r="T1053" s="10">
        <v>0</v>
      </c>
      <c r="U1053" s="10">
        <v>122.56532010394676</v>
      </c>
      <c r="V1053" s="5">
        <v>0.45467762306097748</v>
      </c>
      <c r="W1053" s="4" t="s">
        <v>491</v>
      </c>
      <c r="X1053" s="4" t="s">
        <v>97</v>
      </c>
    </row>
    <row r="1054" spans="1:24">
      <c r="A1054" s="4" t="s">
        <v>1542</v>
      </c>
      <c r="B1054" s="8">
        <v>45659</v>
      </c>
      <c r="C1054" s="4" t="s">
        <v>333</v>
      </c>
      <c r="D1054" s="4" t="s">
        <v>113</v>
      </c>
      <c r="E1054" s="4" t="s">
        <v>43</v>
      </c>
      <c r="F1054" s="4" t="s">
        <v>273</v>
      </c>
      <c r="G1054" s="4" t="s">
        <v>235</v>
      </c>
      <c r="H1054" s="9">
        <v>26</v>
      </c>
      <c r="I1054" s="10">
        <v>16.149999999999999</v>
      </c>
      <c r="J1054" s="10">
        <v>419.9</v>
      </c>
      <c r="K1054" s="5">
        <v>0.10091278309838858</v>
      </c>
      <c r="L1054" s="10">
        <v>42.373277623013365</v>
      </c>
      <c r="M1054" s="10">
        <v>377.52672237698664</v>
      </c>
      <c r="N1054" s="10">
        <v>8.5299999999999994</v>
      </c>
      <c r="O1054" s="10">
        <v>221.77999999999997</v>
      </c>
      <c r="P1054" s="10">
        <v>155.74672237698667</v>
      </c>
      <c r="Q1054" s="5">
        <v>0.41254489588544346</v>
      </c>
      <c r="R1054" s="5">
        <v>4.4999999999999998E-2</v>
      </c>
      <c r="S1054" s="10">
        <v>16.988702506964398</v>
      </c>
      <c r="T1054" s="10">
        <v>0</v>
      </c>
      <c r="U1054" s="10">
        <v>138.75801987002228</v>
      </c>
      <c r="V1054" s="5">
        <v>0.36754489588544348</v>
      </c>
      <c r="W1054" s="4" t="s">
        <v>491</v>
      </c>
      <c r="X1054" s="4" t="s">
        <v>97</v>
      </c>
    </row>
    <row r="1055" spans="1:24">
      <c r="A1055" s="4" t="s">
        <v>1543</v>
      </c>
      <c r="B1055" s="8">
        <v>45858</v>
      </c>
      <c r="C1055" s="4" t="s">
        <v>237</v>
      </c>
      <c r="D1055" s="4" t="s">
        <v>206</v>
      </c>
      <c r="E1055" s="4" t="s">
        <v>36</v>
      </c>
      <c r="F1055" s="4" t="s">
        <v>239</v>
      </c>
      <c r="G1055" s="4" t="s">
        <v>235</v>
      </c>
      <c r="H1055" s="9">
        <v>41</v>
      </c>
      <c r="I1055" s="10">
        <v>4.6100000000000003</v>
      </c>
      <c r="J1055" s="10">
        <v>189.01000000000002</v>
      </c>
      <c r="K1055" s="5">
        <v>0.14782880145438543</v>
      </c>
      <c r="L1055" s="10">
        <v>27.941121762893392</v>
      </c>
      <c r="M1055" s="10">
        <v>161.06887823710662</v>
      </c>
      <c r="N1055" s="10">
        <v>2.57</v>
      </c>
      <c r="O1055" s="10">
        <v>105.36999999999999</v>
      </c>
      <c r="P1055" s="10">
        <v>55.698878237106626</v>
      </c>
      <c r="Q1055" s="5">
        <v>0.34580782362632029</v>
      </c>
      <c r="R1055" s="5">
        <v>1.7999999999999999E-2</v>
      </c>
      <c r="S1055" s="10">
        <v>2.8992398082679189</v>
      </c>
      <c r="T1055" s="10">
        <v>0</v>
      </c>
      <c r="U1055" s="10">
        <v>52.799638428838705</v>
      </c>
      <c r="V1055" s="5">
        <v>0.32780782362632027</v>
      </c>
      <c r="W1055" s="4" t="s">
        <v>491</v>
      </c>
      <c r="X1055" s="4" t="s">
        <v>97</v>
      </c>
    </row>
    <row r="1056" spans="1:24">
      <c r="A1056" s="4" t="s">
        <v>1544</v>
      </c>
      <c r="B1056" s="8">
        <v>46137</v>
      </c>
      <c r="C1056" s="4" t="s">
        <v>369</v>
      </c>
      <c r="D1056" s="4" t="s">
        <v>148</v>
      </c>
      <c r="E1056" s="4" t="s">
        <v>45</v>
      </c>
      <c r="F1056" s="4" t="s">
        <v>239</v>
      </c>
      <c r="G1056" s="4" t="s">
        <v>111</v>
      </c>
      <c r="H1056" s="9">
        <v>7</v>
      </c>
      <c r="I1056" s="10">
        <v>23.01</v>
      </c>
      <c r="J1056" s="10">
        <v>161.07000000000002</v>
      </c>
      <c r="K1056" s="5">
        <v>0.15428576781745634</v>
      </c>
      <c r="L1056" s="10">
        <v>24.850808622357697</v>
      </c>
      <c r="M1056" s="10">
        <v>136.21919137764232</v>
      </c>
      <c r="N1056" s="10">
        <v>13.22</v>
      </c>
      <c r="O1056" s="10">
        <v>92.54</v>
      </c>
      <c r="P1056" s="10">
        <v>43.679191377642312</v>
      </c>
      <c r="Q1056" s="5">
        <v>0.32065372680527737</v>
      </c>
      <c r="R1056" s="5">
        <v>1.4999999999999999E-2</v>
      </c>
      <c r="S1056" s="10">
        <v>2.0432878706646349</v>
      </c>
      <c r="T1056" s="10">
        <v>0</v>
      </c>
      <c r="U1056" s="10">
        <v>41.635903506977677</v>
      </c>
      <c r="V1056" s="5">
        <v>0.30565372680527736</v>
      </c>
      <c r="W1056" s="4" t="s">
        <v>491</v>
      </c>
      <c r="X1056" s="4" t="s">
        <v>97</v>
      </c>
    </row>
    <row r="1057" spans="1:24">
      <c r="A1057" s="4" t="s">
        <v>1545</v>
      </c>
      <c r="B1057" s="8">
        <v>45896</v>
      </c>
      <c r="C1057" s="4" t="s">
        <v>331</v>
      </c>
      <c r="D1057" s="4" t="s">
        <v>210</v>
      </c>
      <c r="E1057" s="4" t="s">
        <v>43</v>
      </c>
      <c r="F1057" s="4" t="s">
        <v>270</v>
      </c>
      <c r="G1057" s="4" t="s">
        <v>235</v>
      </c>
      <c r="H1057" s="9">
        <v>95</v>
      </c>
      <c r="I1057" s="10">
        <v>4.28</v>
      </c>
      <c r="J1057" s="10">
        <v>406.6</v>
      </c>
      <c r="K1057" s="5">
        <v>0.13971288069476778</v>
      </c>
      <c r="L1057" s="10">
        <v>56.807257290492586</v>
      </c>
      <c r="M1057" s="10">
        <v>349.79274270950742</v>
      </c>
      <c r="N1057" s="10">
        <v>2.33</v>
      </c>
      <c r="O1057" s="10">
        <v>221.35</v>
      </c>
      <c r="P1057" s="10">
        <v>128.44274270950743</v>
      </c>
      <c r="Q1057" s="5">
        <v>0.36719670543929878</v>
      </c>
      <c r="R1057" s="5">
        <v>4.4999999999999998E-2</v>
      </c>
      <c r="S1057" s="10">
        <v>15.740673421927834</v>
      </c>
      <c r="T1057" s="10">
        <v>9.9</v>
      </c>
      <c r="U1057" s="10">
        <v>102.80206928757958</v>
      </c>
      <c r="V1057" s="5">
        <v>0.293894231456236</v>
      </c>
      <c r="W1057" s="4" t="s">
        <v>493</v>
      </c>
      <c r="X1057" s="4" t="s">
        <v>97</v>
      </c>
    </row>
    <row r="1058" spans="1:24">
      <c r="A1058" s="4" t="s">
        <v>1546</v>
      </c>
      <c r="B1058" s="8">
        <v>46228</v>
      </c>
      <c r="C1058" s="4" t="s">
        <v>401</v>
      </c>
      <c r="D1058" s="4" t="s">
        <v>191</v>
      </c>
      <c r="E1058" s="4" t="s">
        <v>47</v>
      </c>
      <c r="F1058" s="4" t="s">
        <v>276</v>
      </c>
      <c r="G1058" s="4" t="s">
        <v>111</v>
      </c>
      <c r="H1058" s="9">
        <v>27</v>
      </c>
      <c r="I1058" s="10">
        <v>11.21</v>
      </c>
      <c r="J1058" s="10">
        <v>302.67</v>
      </c>
      <c r="K1058" s="5">
        <v>7.4329588444685152E-2</v>
      </c>
      <c r="L1058" s="10">
        <v>22.497336534552858</v>
      </c>
      <c r="M1058" s="10">
        <v>280.17266346544716</v>
      </c>
      <c r="N1058" s="10">
        <v>4.8099999999999996</v>
      </c>
      <c r="O1058" s="10">
        <v>129.86999999999998</v>
      </c>
      <c r="P1058" s="10">
        <v>150.30266346544718</v>
      </c>
      <c r="Q1058" s="5">
        <v>0.53646441307427395</v>
      </c>
      <c r="R1058" s="5">
        <v>2.3E-2</v>
      </c>
      <c r="S1058" s="10">
        <v>6.4439712597052843</v>
      </c>
      <c r="T1058" s="10">
        <v>0</v>
      </c>
      <c r="U1058" s="10">
        <v>143.8586922057419</v>
      </c>
      <c r="V1058" s="5">
        <v>0.51346441307427393</v>
      </c>
      <c r="W1058" s="4" t="s">
        <v>491</v>
      </c>
      <c r="X1058" s="4" t="s">
        <v>97</v>
      </c>
    </row>
    <row r="1059" spans="1:24">
      <c r="A1059" s="4" t="s">
        <v>1547</v>
      </c>
      <c r="B1059" s="8">
        <v>46062</v>
      </c>
      <c r="C1059" s="4" t="s">
        <v>341</v>
      </c>
      <c r="D1059" s="4" t="s">
        <v>168</v>
      </c>
      <c r="E1059" s="4" t="s">
        <v>43</v>
      </c>
      <c r="F1059" s="4" t="s">
        <v>276</v>
      </c>
      <c r="G1059" s="4" t="s">
        <v>111</v>
      </c>
      <c r="H1059" s="9">
        <v>3</v>
      </c>
      <c r="I1059" s="10">
        <v>8.08</v>
      </c>
      <c r="J1059" s="10">
        <v>24.240000000000002</v>
      </c>
      <c r="K1059" s="5">
        <v>4.1910127450695764E-2</v>
      </c>
      <c r="L1059" s="10">
        <v>1.0159014894048655</v>
      </c>
      <c r="M1059" s="10">
        <v>23.224098510595137</v>
      </c>
      <c r="N1059" s="10">
        <v>4.09</v>
      </c>
      <c r="O1059" s="10">
        <v>12.27</v>
      </c>
      <c r="P1059" s="10">
        <v>10.954098510595138</v>
      </c>
      <c r="Q1059" s="5">
        <v>0.47166948183576363</v>
      </c>
      <c r="R1059" s="5">
        <v>4.4999999999999998E-2</v>
      </c>
      <c r="S1059" s="10">
        <v>1.0450844329767812</v>
      </c>
      <c r="T1059" s="10">
        <v>0</v>
      </c>
      <c r="U1059" s="10">
        <v>9.9090140776183571</v>
      </c>
      <c r="V1059" s="5">
        <v>0.42666948183576364</v>
      </c>
      <c r="W1059" s="4" t="s">
        <v>491</v>
      </c>
      <c r="X1059" s="4" t="s">
        <v>97</v>
      </c>
    </row>
    <row r="1060" spans="1:24">
      <c r="A1060" s="4" t="s">
        <v>1548</v>
      </c>
      <c r="B1060" s="8">
        <v>46027</v>
      </c>
      <c r="C1060" s="4" t="s">
        <v>264</v>
      </c>
      <c r="D1060" s="4" t="s">
        <v>195</v>
      </c>
      <c r="E1060" s="4" t="s">
        <v>36</v>
      </c>
      <c r="F1060" s="4" t="s">
        <v>239</v>
      </c>
      <c r="G1060" s="4" t="s">
        <v>257</v>
      </c>
      <c r="H1060" s="9">
        <v>2</v>
      </c>
      <c r="I1060" s="10">
        <v>9.2799999999999994</v>
      </c>
      <c r="J1060" s="10">
        <v>18.559999999999999</v>
      </c>
      <c r="K1060" s="5">
        <v>8.8928988728683864E-2</v>
      </c>
      <c r="L1060" s="10">
        <v>1.6505220308043724</v>
      </c>
      <c r="M1060" s="10">
        <v>16.909477969195628</v>
      </c>
      <c r="N1060" s="10">
        <v>4.18</v>
      </c>
      <c r="O1060" s="10">
        <v>8.36</v>
      </c>
      <c r="P1060" s="10">
        <v>8.5494779691956282</v>
      </c>
      <c r="Q1060" s="5">
        <v>0.50560271492534559</v>
      </c>
      <c r="R1060" s="5">
        <v>1.7999999999999999E-2</v>
      </c>
      <c r="S1060" s="10">
        <v>0.30437060344552125</v>
      </c>
      <c r="T1060" s="10">
        <v>0</v>
      </c>
      <c r="U1060" s="10">
        <v>8.2451073657501066</v>
      </c>
      <c r="V1060" s="5">
        <v>0.48760271492534557</v>
      </c>
      <c r="W1060" s="4" t="s">
        <v>491</v>
      </c>
      <c r="X1060" s="4" t="s">
        <v>97</v>
      </c>
    </row>
    <row r="1061" spans="1:24">
      <c r="A1061" s="4" t="s">
        <v>1549</v>
      </c>
      <c r="B1061" s="8">
        <v>45816</v>
      </c>
      <c r="C1061" s="4" t="s">
        <v>301</v>
      </c>
      <c r="D1061" s="4" t="s">
        <v>170</v>
      </c>
      <c r="E1061" s="4" t="s">
        <v>41</v>
      </c>
      <c r="F1061" s="4" t="s">
        <v>234</v>
      </c>
      <c r="G1061" s="4" t="s">
        <v>235</v>
      </c>
      <c r="H1061" s="9">
        <v>13</v>
      </c>
      <c r="I1061" s="10">
        <v>7.9</v>
      </c>
      <c r="J1061" s="10">
        <v>102.7</v>
      </c>
      <c r="K1061" s="5">
        <v>0.19343988180127394</v>
      </c>
      <c r="L1061" s="10">
        <v>19.866275860990836</v>
      </c>
      <c r="M1061" s="10">
        <v>82.833724139009163</v>
      </c>
      <c r="N1061" s="10">
        <v>3.96</v>
      </c>
      <c r="O1061" s="10">
        <v>51.48</v>
      </c>
      <c r="P1061" s="10">
        <v>31.353724139009167</v>
      </c>
      <c r="Q1061" s="5">
        <v>0.37851399855440826</v>
      </c>
      <c r="R1061" s="5">
        <v>2.5999999999999999E-2</v>
      </c>
      <c r="S1061" s="10">
        <v>2.153676827614238</v>
      </c>
      <c r="T1061" s="10">
        <v>0</v>
      </c>
      <c r="U1061" s="10">
        <v>29.200047311394929</v>
      </c>
      <c r="V1061" s="5">
        <v>0.35251399855440824</v>
      </c>
      <c r="W1061" s="4" t="s">
        <v>491</v>
      </c>
      <c r="X1061" s="4" t="s">
        <v>97</v>
      </c>
    </row>
    <row r="1062" spans="1:24">
      <c r="A1062" s="4" t="s">
        <v>1550</v>
      </c>
      <c r="B1062" s="8">
        <v>46272</v>
      </c>
      <c r="C1062" s="4" t="s">
        <v>371</v>
      </c>
      <c r="D1062" s="4" t="s">
        <v>191</v>
      </c>
      <c r="E1062" s="4" t="s">
        <v>45</v>
      </c>
      <c r="F1062" s="4" t="s">
        <v>242</v>
      </c>
      <c r="G1062" s="4" t="s">
        <v>111</v>
      </c>
      <c r="H1062" s="9">
        <v>13</v>
      </c>
      <c r="I1062" s="10">
        <v>11.17</v>
      </c>
      <c r="J1062" s="10">
        <v>145.21</v>
      </c>
      <c r="K1062" s="5">
        <v>0.21816536907169121</v>
      </c>
      <c r="L1062" s="10">
        <v>31.679793242900281</v>
      </c>
      <c r="M1062" s="10">
        <v>113.53020675709973</v>
      </c>
      <c r="N1062" s="10">
        <v>4.79</v>
      </c>
      <c r="O1062" s="10">
        <v>62.27</v>
      </c>
      <c r="P1062" s="10">
        <v>51.260206757099731</v>
      </c>
      <c r="Q1062" s="5">
        <v>0.45151161282364283</v>
      </c>
      <c r="R1062" s="5">
        <v>1.4999999999999999E-2</v>
      </c>
      <c r="S1062" s="10">
        <v>1.702953101356496</v>
      </c>
      <c r="T1062" s="10">
        <v>0</v>
      </c>
      <c r="U1062" s="10">
        <v>49.557253655743231</v>
      </c>
      <c r="V1062" s="5">
        <v>0.43651161282364276</v>
      </c>
      <c r="W1062" s="4" t="s">
        <v>491</v>
      </c>
      <c r="X1062" s="4" t="s">
        <v>97</v>
      </c>
    </row>
    <row r="1063" spans="1:24">
      <c r="A1063" s="4" t="s">
        <v>1551</v>
      </c>
      <c r="B1063" s="8">
        <v>45871</v>
      </c>
      <c r="C1063" s="4" t="s">
        <v>293</v>
      </c>
      <c r="D1063" s="4" t="s">
        <v>185</v>
      </c>
      <c r="E1063" s="4" t="s">
        <v>39</v>
      </c>
      <c r="F1063" s="4" t="s">
        <v>276</v>
      </c>
      <c r="G1063" s="4" t="s">
        <v>257</v>
      </c>
      <c r="H1063" s="9">
        <v>3</v>
      </c>
      <c r="I1063" s="10">
        <v>5.23</v>
      </c>
      <c r="J1063" s="10">
        <v>15.690000000000001</v>
      </c>
      <c r="K1063" s="5">
        <v>0.12195610391291062</v>
      </c>
      <c r="L1063" s="10">
        <v>1.9134912703935678</v>
      </c>
      <c r="M1063" s="10">
        <v>13.776508729606434</v>
      </c>
      <c r="N1063" s="10">
        <v>2.21</v>
      </c>
      <c r="O1063" s="10">
        <v>6.63</v>
      </c>
      <c r="P1063" s="10">
        <v>7.1465087296064338</v>
      </c>
      <c r="Q1063" s="5">
        <v>0.51874599507553132</v>
      </c>
      <c r="R1063" s="5">
        <v>2.1000000000000001E-2</v>
      </c>
      <c r="S1063" s="10">
        <v>0.28930668332173515</v>
      </c>
      <c r="T1063" s="10">
        <v>0</v>
      </c>
      <c r="U1063" s="10">
        <v>6.8572020462846988</v>
      </c>
      <c r="V1063" s="5">
        <v>0.49774599507553136</v>
      </c>
      <c r="W1063" s="4" t="s">
        <v>491</v>
      </c>
      <c r="X1063" s="4" t="s">
        <v>97</v>
      </c>
    </row>
    <row r="1064" spans="1:24">
      <c r="A1064" s="4" t="s">
        <v>1552</v>
      </c>
      <c r="B1064" s="8">
        <v>46137</v>
      </c>
      <c r="C1064" s="4" t="s">
        <v>391</v>
      </c>
      <c r="D1064" s="4" t="s">
        <v>191</v>
      </c>
      <c r="E1064" s="4" t="s">
        <v>47</v>
      </c>
      <c r="F1064" s="4" t="s">
        <v>270</v>
      </c>
      <c r="G1064" s="4" t="s">
        <v>235</v>
      </c>
      <c r="H1064" s="9">
        <v>39</v>
      </c>
      <c r="I1064" s="10">
        <v>11.12</v>
      </c>
      <c r="J1064" s="10">
        <v>433.67999999999995</v>
      </c>
      <c r="K1064" s="5">
        <v>0.15245898281927983</v>
      </c>
      <c r="L1064" s="10">
        <v>66.118411669065267</v>
      </c>
      <c r="M1064" s="10">
        <v>367.56158833093468</v>
      </c>
      <c r="N1064" s="10">
        <v>4.75</v>
      </c>
      <c r="O1064" s="10">
        <v>185.25</v>
      </c>
      <c r="P1064" s="10">
        <v>182.31158833093468</v>
      </c>
      <c r="Q1064" s="5">
        <v>0.49600283086923147</v>
      </c>
      <c r="R1064" s="5">
        <v>2.3E-2</v>
      </c>
      <c r="S1064" s="10">
        <v>8.4539165316114975</v>
      </c>
      <c r="T1064" s="10">
        <v>4</v>
      </c>
      <c r="U1064" s="10">
        <v>169.85767179932319</v>
      </c>
      <c r="V1064" s="5">
        <v>0.46212030090149558</v>
      </c>
      <c r="W1064" s="4" t="s">
        <v>493</v>
      </c>
      <c r="X1064" s="4" t="s">
        <v>97</v>
      </c>
    </row>
    <row r="1065" spans="1:24">
      <c r="A1065" s="4" t="s">
        <v>1553</v>
      </c>
      <c r="B1065" s="8">
        <v>46259</v>
      </c>
      <c r="C1065" s="4" t="s">
        <v>391</v>
      </c>
      <c r="D1065" s="4" t="s">
        <v>210</v>
      </c>
      <c r="E1065" s="4" t="s">
        <v>47</v>
      </c>
      <c r="F1065" s="4" t="s">
        <v>270</v>
      </c>
      <c r="G1065" s="4" t="s">
        <v>235</v>
      </c>
      <c r="H1065" s="9">
        <v>28</v>
      </c>
      <c r="I1065" s="10">
        <v>4.47</v>
      </c>
      <c r="J1065" s="10">
        <v>125.16</v>
      </c>
      <c r="K1065" s="5">
        <v>0.12415216548760127</v>
      </c>
      <c r="L1065" s="10">
        <v>15.538885032428174</v>
      </c>
      <c r="M1065" s="10">
        <v>109.62111496757183</v>
      </c>
      <c r="N1065" s="10">
        <v>2.4700000000000002</v>
      </c>
      <c r="O1065" s="10">
        <v>69.160000000000011</v>
      </c>
      <c r="P1065" s="10">
        <v>40.461114967571817</v>
      </c>
      <c r="Q1065" s="5">
        <v>0.36909964817946839</v>
      </c>
      <c r="R1065" s="5">
        <v>2.3E-2</v>
      </c>
      <c r="S1065" s="10">
        <v>2.521285644254152</v>
      </c>
      <c r="T1065" s="10">
        <v>0</v>
      </c>
      <c r="U1065" s="10">
        <v>37.939829323317667</v>
      </c>
      <c r="V1065" s="5">
        <v>0.34609964817946842</v>
      </c>
      <c r="W1065" s="4" t="s">
        <v>491</v>
      </c>
      <c r="X1065" s="4" t="s">
        <v>97</v>
      </c>
    </row>
    <row r="1066" spans="1:24">
      <c r="A1066" s="4" t="s">
        <v>1554</v>
      </c>
      <c r="B1066" s="8">
        <v>45868</v>
      </c>
      <c r="C1066" s="4" t="s">
        <v>379</v>
      </c>
      <c r="D1066" s="4" t="s">
        <v>123</v>
      </c>
      <c r="E1066" s="4" t="s">
        <v>45</v>
      </c>
      <c r="F1066" s="4" t="s">
        <v>234</v>
      </c>
      <c r="G1066" s="4" t="s">
        <v>257</v>
      </c>
      <c r="H1066" s="9">
        <v>11</v>
      </c>
      <c r="I1066" s="10">
        <v>4.75</v>
      </c>
      <c r="J1066" s="10">
        <v>52.25</v>
      </c>
      <c r="K1066" s="5">
        <v>0.19765290638079239</v>
      </c>
      <c r="L1066" s="10">
        <v>10.327364358396402</v>
      </c>
      <c r="M1066" s="10">
        <v>41.922635641603598</v>
      </c>
      <c r="N1066" s="10">
        <v>2.2599999999999998</v>
      </c>
      <c r="O1066" s="10">
        <v>24.86</v>
      </c>
      <c r="P1066" s="10">
        <v>17.062635641603599</v>
      </c>
      <c r="Q1066" s="5">
        <v>0.40700293243659547</v>
      </c>
      <c r="R1066" s="5">
        <v>1.4999999999999999E-2</v>
      </c>
      <c r="S1066" s="10">
        <v>0.62883953462405395</v>
      </c>
      <c r="T1066" s="10">
        <v>0</v>
      </c>
      <c r="U1066" s="10">
        <v>16.433796106979546</v>
      </c>
      <c r="V1066" s="5">
        <v>0.39200293243659551</v>
      </c>
      <c r="W1066" s="4" t="s">
        <v>491</v>
      </c>
      <c r="X1066" s="4" t="s">
        <v>97</v>
      </c>
    </row>
    <row r="1067" spans="1:24">
      <c r="A1067" s="4" t="s">
        <v>1555</v>
      </c>
      <c r="B1067" s="8">
        <v>46133</v>
      </c>
      <c r="C1067" s="4" t="s">
        <v>399</v>
      </c>
      <c r="D1067" s="4" t="s">
        <v>164</v>
      </c>
      <c r="E1067" s="4" t="s">
        <v>47</v>
      </c>
      <c r="F1067" s="4" t="s">
        <v>273</v>
      </c>
      <c r="G1067" s="4" t="s">
        <v>111</v>
      </c>
      <c r="H1067" s="9">
        <v>41</v>
      </c>
      <c r="I1067" s="10">
        <v>6.23</v>
      </c>
      <c r="J1067" s="10">
        <v>255.43</v>
      </c>
      <c r="K1067" s="5">
        <v>9.7256583166597577E-2</v>
      </c>
      <c r="L1067" s="10">
        <v>24.84224903824402</v>
      </c>
      <c r="M1067" s="10">
        <v>230.587750961756</v>
      </c>
      <c r="N1067" s="10">
        <v>2.97</v>
      </c>
      <c r="O1067" s="10">
        <v>121.77000000000001</v>
      </c>
      <c r="P1067" s="10">
        <v>108.81775096175599</v>
      </c>
      <c r="Q1067" s="5">
        <v>0.4719147071251148</v>
      </c>
      <c r="R1067" s="5">
        <v>2.3E-2</v>
      </c>
      <c r="S1067" s="10">
        <v>5.303518272120388</v>
      </c>
      <c r="T1067" s="10">
        <v>0</v>
      </c>
      <c r="U1067" s="10">
        <v>103.51423268963561</v>
      </c>
      <c r="V1067" s="5">
        <v>0.44891470712511483</v>
      </c>
      <c r="W1067" s="4" t="s">
        <v>491</v>
      </c>
      <c r="X1067" s="4" t="s">
        <v>97</v>
      </c>
    </row>
    <row r="1068" spans="1:24">
      <c r="A1068" s="4" t="s">
        <v>1556</v>
      </c>
      <c r="B1068" s="8">
        <v>45879</v>
      </c>
      <c r="C1068" s="4" t="s">
        <v>255</v>
      </c>
      <c r="D1068" s="4" t="s">
        <v>210</v>
      </c>
      <c r="E1068" s="4" t="s">
        <v>36</v>
      </c>
      <c r="F1068" s="4" t="s">
        <v>234</v>
      </c>
      <c r="G1068" s="4" t="s">
        <v>257</v>
      </c>
      <c r="H1068" s="9">
        <v>18</v>
      </c>
      <c r="I1068" s="10">
        <v>4.3499999999999996</v>
      </c>
      <c r="J1068" s="10">
        <v>78.3</v>
      </c>
      <c r="K1068" s="5">
        <v>0.10199982033061486</v>
      </c>
      <c r="L1068" s="10">
        <v>7.9865859318871433</v>
      </c>
      <c r="M1068" s="10">
        <v>70.313414068112849</v>
      </c>
      <c r="N1068" s="10">
        <v>2.35</v>
      </c>
      <c r="O1068" s="10">
        <v>42.300000000000004</v>
      </c>
      <c r="P1068" s="10">
        <v>28.013414068112844</v>
      </c>
      <c r="Q1068" s="5">
        <v>0.39840782074635367</v>
      </c>
      <c r="R1068" s="5">
        <v>1.7999999999999999E-2</v>
      </c>
      <c r="S1068" s="10">
        <v>1.2656414532260312</v>
      </c>
      <c r="T1068" s="10">
        <v>0</v>
      </c>
      <c r="U1068" s="10">
        <v>26.747772614886813</v>
      </c>
      <c r="V1068" s="5">
        <v>0.38040782074635365</v>
      </c>
      <c r="W1068" s="4" t="s">
        <v>491</v>
      </c>
      <c r="X1068" s="4" t="s">
        <v>97</v>
      </c>
    </row>
    <row r="1069" spans="1:24">
      <c r="A1069" s="4" t="s">
        <v>1557</v>
      </c>
      <c r="B1069" s="8">
        <v>46179</v>
      </c>
      <c r="C1069" s="4" t="s">
        <v>271</v>
      </c>
      <c r="D1069" s="4" t="s">
        <v>206</v>
      </c>
      <c r="E1069" s="4" t="s">
        <v>39</v>
      </c>
      <c r="F1069" s="4" t="s">
        <v>273</v>
      </c>
      <c r="G1069" s="4" t="s">
        <v>235</v>
      </c>
      <c r="H1069" s="9">
        <v>51</v>
      </c>
      <c r="I1069" s="10">
        <v>4.7699999999999996</v>
      </c>
      <c r="J1069" s="10">
        <v>243.26999999999998</v>
      </c>
      <c r="K1069" s="5">
        <v>0.15167004634669506</v>
      </c>
      <c r="L1069" s="10">
        <v>36.896772174760507</v>
      </c>
      <c r="M1069" s="10">
        <v>206.37322782523947</v>
      </c>
      <c r="N1069" s="10">
        <v>2.7</v>
      </c>
      <c r="O1069" s="10">
        <v>137.70000000000002</v>
      </c>
      <c r="P1069" s="10">
        <v>68.673227825239451</v>
      </c>
      <c r="Q1069" s="5">
        <v>0.33276228970645921</v>
      </c>
      <c r="R1069" s="5">
        <v>2.1000000000000001E-2</v>
      </c>
      <c r="S1069" s="10">
        <v>4.3338377843300293</v>
      </c>
      <c r="T1069" s="10">
        <v>0</v>
      </c>
      <c r="U1069" s="10">
        <v>64.339390040909421</v>
      </c>
      <c r="V1069" s="5">
        <v>0.31176228970645925</v>
      </c>
      <c r="W1069" s="4" t="s">
        <v>491</v>
      </c>
      <c r="X1069" s="4" t="s">
        <v>97</v>
      </c>
    </row>
    <row r="1070" spans="1:24">
      <c r="A1070" s="4" t="s">
        <v>1558</v>
      </c>
      <c r="B1070" s="8">
        <v>46227</v>
      </c>
      <c r="C1070" s="4" t="s">
        <v>264</v>
      </c>
      <c r="D1070" s="4" t="s">
        <v>120</v>
      </c>
      <c r="E1070" s="4" t="s">
        <v>36</v>
      </c>
      <c r="F1070" s="4" t="s">
        <v>239</v>
      </c>
      <c r="G1070" s="4" t="s">
        <v>257</v>
      </c>
      <c r="H1070" s="9">
        <v>13</v>
      </c>
      <c r="I1070" s="10">
        <v>8.35</v>
      </c>
      <c r="J1070" s="10">
        <v>108.55</v>
      </c>
      <c r="K1070" s="5">
        <v>0.12326560009202991</v>
      </c>
      <c r="L1070" s="10">
        <v>13.380480889989848</v>
      </c>
      <c r="M1070" s="10">
        <v>95.169519110010157</v>
      </c>
      <c r="N1070" s="10">
        <v>4.3</v>
      </c>
      <c r="O1070" s="10">
        <v>55.9</v>
      </c>
      <c r="P1070" s="10">
        <v>39.269519110010158</v>
      </c>
      <c r="Q1070" s="5">
        <v>0.41262706250114589</v>
      </c>
      <c r="R1070" s="5">
        <v>1.7999999999999999E-2</v>
      </c>
      <c r="S1070" s="10">
        <v>1.7130513439801827</v>
      </c>
      <c r="T1070" s="10">
        <v>0</v>
      </c>
      <c r="U1070" s="10">
        <v>37.556467766029975</v>
      </c>
      <c r="V1070" s="5">
        <v>0.39462706250114588</v>
      </c>
      <c r="W1070" s="4" t="s">
        <v>491</v>
      </c>
      <c r="X1070" s="4" t="s">
        <v>97</v>
      </c>
    </row>
    <row r="1071" spans="1:24">
      <c r="A1071" s="4" t="s">
        <v>1559</v>
      </c>
      <c r="B1071" s="8">
        <v>45725</v>
      </c>
      <c r="C1071" s="4" t="s">
        <v>341</v>
      </c>
      <c r="D1071" s="4" t="s">
        <v>154</v>
      </c>
      <c r="E1071" s="4" t="s">
        <v>43</v>
      </c>
      <c r="F1071" s="4" t="s">
        <v>276</v>
      </c>
      <c r="G1071" s="4" t="s">
        <v>111</v>
      </c>
      <c r="H1071" s="9">
        <v>53</v>
      </c>
      <c r="I1071" s="10">
        <v>15.26</v>
      </c>
      <c r="J1071" s="10">
        <v>808.78</v>
      </c>
      <c r="K1071" s="5">
        <v>7.1034927121966462E-2</v>
      </c>
      <c r="L1071" s="10">
        <v>57.451628357704031</v>
      </c>
      <c r="M1071" s="10">
        <v>751.32837164229591</v>
      </c>
      <c r="N1071" s="10">
        <v>8.5299999999999994</v>
      </c>
      <c r="O1071" s="10">
        <v>452.09</v>
      </c>
      <c r="P1071" s="10">
        <v>299.23837164229593</v>
      </c>
      <c r="Q1071" s="5">
        <v>0.39827907867794721</v>
      </c>
      <c r="R1071" s="5">
        <v>4.4999999999999998E-2</v>
      </c>
      <c r="S1071" s="10">
        <v>33.809776723903312</v>
      </c>
      <c r="T1071" s="10">
        <v>0</v>
      </c>
      <c r="U1071" s="10">
        <v>265.4285949183926</v>
      </c>
      <c r="V1071" s="5">
        <v>0.35327907867794717</v>
      </c>
      <c r="W1071" s="4" t="s">
        <v>491</v>
      </c>
      <c r="X1071" s="4" t="s">
        <v>97</v>
      </c>
    </row>
    <row r="1072" spans="1:24">
      <c r="A1072" s="4" t="s">
        <v>1560</v>
      </c>
      <c r="B1072" s="8">
        <v>46046</v>
      </c>
      <c r="C1072" s="4" t="s">
        <v>419</v>
      </c>
      <c r="D1072" s="4" t="s">
        <v>210</v>
      </c>
      <c r="E1072" s="4" t="s">
        <v>47</v>
      </c>
      <c r="F1072" s="4" t="s">
        <v>276</v>
      </c>
      <c r="G1072" s="4" t="s">
        <v>257</v>
      </c>
      <c r="H1072" s="9">
        <v>12</v>
      </c>
      <c r="I1072" s="10">
        <v>4.49</v>
      </c>
      <c r="J1072" s="10">
        <v>53.88</v>
      </c>
      <c r="K1072" s="5">
        <v>7.780384965891457E-2</v>
      </c>
      <c r="L1072" s="10">
        <v>4.1920714196223177</v>
      </c>
      <c r="M1072" s="10">
        <v>49.687928580377687</v>
      </c>
      <c r="N1072" s="10">
        <v>2.42</v>
      </c>
      <c r="O1072" s="10">
        <v>29.04</v>
      </c>
      <c r="P1072" s="10">
        <v>20.647928580377688</v>
      </c>
      <c r="Q1072" s="5">
        <v>0.41555221097568118</v>
      </c>
      <c r="R1072" s="5">
        <v>2.3E-2</v>
      </c>
      <c r="S1072" s="10">
        <v>1.1428223573486869</v>
      </c>
      <c r="T1072" s="10">
        <v>0</v>
      </c>
      <c r="U1072" s="10">
        <v>19.505106223028999</v>
      </c>
      <c r="V1072" s="5">
        <v>0.39255221097568116</v>
      </c>
      <c r="W1072" s="4" t="s">
        <v>491</v>
      </c>
      <c r="X1072" s="4" t="s">
        <v>97</v>
      </c>
    </row>
    <row r="1073" spans="1:24">
      <c r="A1073" s="4" t="s">
        <v>1561</v>
      </c>
      <c r="B1073" s="8">
        <v>45964</v>
      </c>
      <c r="C1073" s="4" t="s">
        <v>335</v>
      </c>
      <c r="D1073" s="4" t="s">
        <v>212</v>
      </c>
      <c r="E1073" s="4" t="s">
        <v>43</v>
      </c>
      <c r="F1073" s="4" t="s">
        <v>276</v>
      </c>
      <c r="G1073" s="4" t="s">
        <v>235</v>
      </c>
      <c r="H1073" s="9">
        <v>59</v>
      </c>
      <c r="I1073" s="10">
        <v>6.66</v>
      </c>
      <c r="J1073" s="10">
        <v>392.94</v>
      </c>
      <c r="K1073" s="5">
        <v>4.9163195545415858E-2</v>
      </c>
      <c r="L1073" s="10">
        <v>19.318186057615709</v>
      </c>
      <c r="M1073" s="10">
        <v>373.62181394238428</v>
      </c>
      <c r="N1073" s="10">
        <v>3.4</v>
      </c>
      <c r="O1073" s="10">
        <v>200.6</v>
      </c>
      <c r="P1073" s="10">
        <v>173.02181394238428</v>
      </c>
      <c r="Q1073" s="5">
        <v>0.46309344766755439</v>
      </c>
      <c r="R1073" s="5">
        <v>4.4999999999999998E-2</v>
      </c>
      <c r="S1073" s="10">
        <v>16.812981627407293</v>
      </c>
      <c r="T1073" s="10">
        <v>0</v>
      </c>
      <c r="U1073" s="10">
        <v>156.208832314977</v>
      </c>
      <c r="V1073" s="5">
        <v>0.41809344766755446</v>
      </c>
      <c r="W1073" s="4" t="s">
        <v>491</v>
      </c>
      <c r="X1073" s="4" t="s">
        <v>97</v>
      </c>
    </row>
    <row r="1074" spans="1:24">
      <c r="A1074" s="4" t="s">
        <v>1562</v>
      </c>
      <c r="B1074" s="8">
        <v>45663</v>
      </c>
      <c r="C1074" s="4" t="s">
        <v>407</v>
      </c>
      <c r="D1074" s="4" t="s">
        <v>138</v>
      </c>
      <c r="E1074" s="4" t="s">
        <v>47</v>
      </c>
      <c r="F1074" s="4" t="s">
        <v>276</v>
      </c>
      <c r="G1074" s="4" t="s">
        <v>111</v>
      </c>
      <c r="H1074" s="9">
        <v>13</v>
      </c>
      <c r="I1074" s="10">
        <v>8.14</v>
      </c>
      <c r="J1074" s="10">
        <v>105.82000000000001</v>
      </c>
      <c r="K1074" s="5">
        <v>9.9946459887476399E-2</v>
      </c>
      <c r="L1074" s="10">
        <v>10.576334385292753</v>
      </c>
      <c r="M1074" s="10">
        <v>95.243665614707254</v>
      </c>
      <c r="N1074" s="10">
        <v>4.0199999999999996</v>
      </c>
      <c r="O1074" s="10">
        <v>52.259999999999991</v>
      </c>
      <c r="P1074" s="10">
        <v>42.983665614707263</v>
      </c>
      <c r="Q1074" s="5">
        <v>0.45130209276688998</v>
      </c>
      <c r="R1074" s="5">
        <v>2.3E-2</v>
      </c>
      <c r="S1074" s="10">
        <v>2.190604309138267</v>
      </c>
      <c r="T1074" s="10">
        <v>0</v>
      </c>
      <c r="U1074" s="10">
        <v>40.793061305568997</v>
      </c>
      <c r="V1074" s="5">
        <v>0.42830209276689002</v>
      </c>
      <c r="W1074" s="4" t="s">
        <v>491</v>
      </c>
      <c r="X1074" s="4" t="s">
        <v>97</v>
      </c>
    </row>
    <row r="1075" spans="1:24">
      <c r="A1075" s="4" t="s">
        <v>1563</v>
      </c>
      <c r="B1075" s="8">
        <v>45939</v>
      </c>
      <c r="C1075" s="4" t="s">
        <v>317</v>
      </c>
      <c r="D1075" s="4" t="s">
        <v>127</v>
      </c>
      <c r="E1075" s="4" t="s">
        <v>41</v>
      </c>
      <c r="F1075" s="4" t="s">
        <v>242</v>
      </c>
      <c r="G1075" s="4" t="s">
        <v>111</v>
      </c>
      <c r="H1075" s="9">
        <v>9</v>
      </c>
      <c r="I1075" s="10">
        <v>7.42</v>
      </c>
      <c r="J1075" s="10">
        <v>66.78</v>
      </c>
      <c r="K1075" s="5">
        <v>0.18166968804129724</v>
      </c>
      <c r="L1075" s="10">
        <v>12.13190176739783</v>
      </c>
      <c r="M1075" s="10">
        <v>54.648098232602173</v>
      </c>
      <c r="N1075" s="10">
        <v>3.55</v>
      </c>
      <c r="O1075" s="10">
        <v>31.95</v>
      </c>
      <c r="P1075" s="10">
        <v>22.698098232602174</v>
      </c>
      <c r="Q1075" s="5">
        <v>0.41535019454823141</v>
      </c>
      <c r="R1075" s="5">
        <v>2.5999999999999999E-2</v>
      </c>
      <c r="S1075" s="10">
        <v>1.4208505540476564</v>
      </c>
      <c r="T1075" s="10">
        <v>0</v>
      </c>
      <c r="U1075" s="10">
        <v>21.277247678554517</v>
      </c>
      <c r="V1075" s="5">
        <v>0.38935019454823139</v>
      </c>
      <c r="W1075" s="4" t="s">
        <v>491</v>
      </c>
      <c r="X1075" s="4" t="s">
        <v>97</v>
      </c>
    </row>
    <row r="1076" spans="1:24">
      <c r="A1076" s="4" t="s">
        <v>1564</v>
      </c>
      <c r="B1076" s="8">
        <v>45911</v>
      </c>
      <c r="C1076" s="4" t="s">
        <v>395</v>
      </c>
      <c r="D1076" s="4" t="s">
        <v>212</v>
      </c>
      <c r="E1076" s="4" t="s">
        <v>47</v>
      </c>
      <c r="F1076" s="4" t="s">
        <v>276</v>
      </c>
      <c r="G1076" s="4" t="s">
        <v>235</v>
      </c>
      <c r="H1076" s="9">
        <v>51</v>
      </c>
      <c r="I1076" s="10">
        <v>6.63</v>
      </c>
      <c r="J1076" s="10">
        <v>338.13</v>
      </c>
      <c r="K1076" s="5">
        <v>0.13934531910577219</v>
      </c>
      <c r="L1076" s="10">
        <v>47.116832749234753</v>
      </c>
      <c r="M1076" s="10">
        <v>291.01316725076526</v>
      </c>
      <c r="N1076" s="10">
        <v>3.47</v>
      </c>
      <c r="O1076" s="10">
        <v>176.97</v>
      </c>
      <c r="P1076" s="10">
        <v>114.04316725076526</v>
      </c>
      <c r="Q1076" s="5">
        <v>0.39188318634563563</v>
      </c>
      <c r="R1076" s="5">
        <v>2.3E-2</v>
      </c>
      <c r="S1076" s="10">
        <v>6.693302846767601</v>
      </c>
      <c r="T1076" s="10">
        <v>0</v>
      </c>
      <c r="U1076" s="10">
        <v>107.34986440399766</v>
      </c>
      <c r="V1076" s="5">
        <v>0.36888318634563561</v>
      </c>
      <c r="W1076" s="4" t="s">
        <v>491</v>
      </c>
      <c r="X1076" s="4" t="s">
        <v>97</v>
      </c>
    </row>
    <row r="1077" spans="1:24">
      <c r="A1077" s="4" t="s">
        <v>1565</v>
      </c>
      <c r="B1077" s="8">
        <v>45949</v>
      </c>
      <c r="C1077" s="4" t="s">
        <v>371</v>
      </c>
      <c r="D1077" s="4" t="s">
        <v>135</v>
      </c>
      <c r="E1077" s="4" t="s">
        <v>45</v>
      </c>
      <c r="F1077" s="4" t="s">
        <v>242</v>
      </c>
      <c r="G1077" s="4" t="s">
        <v>111</v>
      </c>
      <c r="H1077" s="9">
        <v>12</v>
      </c>
      <c r="I1077" s="10">
        <v>10.02</v>
      </c>
      <c r="J1077" s="10">
        <v>120.24</v>
      </c>
      <c r="K1077" s="5">
        <v>0.23570212739814481</v>
      </c>
      <c r="L1077" s="10">
        <v>28.340823798352929</v>
      </c>
      <c r="M1077" s="10">
        <v>91.899176201647066</v>
      </c>
      <c r="N1077" s="10">
        <v>4.66</v>
      </c>
      <c r="O1077" s="10">
        <v>55.92</v>
      </c>
      <c r="P1077" s="10">
        <v>35.979176201647064</v>
      </c>
      <c r="Q1077" s="5">
        <v>0.39150705902630523</v>
      </c>
      <c r="R1077" s="5">
        <v>1.4999999999999999E-2</v>
      </c>
      <c r="S1077" s="10">
        <v>1.3784876430247059</v>
      </c>
      <c r="T1077" s="10">
        <v>1.49</v>
      </c>
      <c r="U1077" s="10">
        <v>33.110688558622357</v>
      </c>
      <c r="V1077" s="5">
        <v>0.36029363838877293</v>
      </c>
      <c r="W1077" s="4" t="s">
        <v>493</v>
      </c>
      <c r="X1077" s="4" t="s">
        <v>97</v>
      </c>
    </row>
    <row r="1078" spans="1:24">
      <c r="A1078" s="4" t="s">
        <v>1566</v>
      </c>
      <c r="B1078" s="8">
        <v>45838</v>
      </c>
      <c r="C1078" s="4" t="s">
        <v>279</v>
      </c>
      <c r="D1078" s="4" t="s">
        <v>214</v>
      </c>
      <c r="E1078" s="4" t="s">
        <v>39</v>
      </c>
      <c r="F1078" s="4" t="s">
        <v>273</v>
      </c>
      <c r="G1078" s="4" t="s">
        <v>111</v>
      </c>
      <c r="H1078" s="9">
        <v>43</v>
      </c>
      <c r="I1078" s="10">
        <v>5.78</v>
      </c>
      <c r="J1078" s="10">
        <v>248.54000000000002</v>
      </c>
      <c r="K1078" s="5">
        <v>9.5518876712579734E-2</v>
      </c>
      <c r="L1078" s="10">
        <v>23.740261618144569</v>
      </c>
      <c r="M1078" s="10">
        <v>224.79973838185546</v>
      </c>
      <c r="N1078" s="10">
        <v>2.89</v>
      </c>
      <c r="O1078" s="10">
        <v>124.27000000000001</v>
      </c>
      <c r="P1078" s="10">
        <v>100.52973838185545</v>
      </c>
      <c r="Q1078" s="5">
        <v>0.44719686555458033</v>
      </c>
      <c r="R1078" s="5">
        <v>2.1000000000000001E-2</v>
      </c>
      <c r="S1078" s="10">
        <v>4.7207945060189651</v>
      </c>
      <c r="T1078" s="10">
        <v>0</v>
      </c>
      <c r="U1078" s="10">
        <v>95.808943875836491</v>
      </c>
      <c r="V1078" s="5">
        <v>0.42619686555458036</v>
      </c>
      <c r="W1078" s="4" t="s">
        <v>491</v>
      </c>
      <c r="X1078" s="4" t="s">
        <v>97</v>
      </c>
    </row>
    <row r="1079" spans="1:24">
      <c r="A1079" s="4" t="s">
        <v>1567</v>
      </c>
      <c r="B1079" s="8">
        <v>46139</v>
      </c>
      <c r="C1079" s="4" t="s">
        <v>268</v>
      </c>
      <c r="D1079" s="4" t="s">
        <v>176</v>
      </c>
      <c r="E1079" s="4" t="s">
        <v>39</v>
      </c>
      <c r="F1079" s="4" t="s">
        <v>270</v>
      </c>
      <c r="G1079" s="4" t="s">
        <v>235</v>
      </c>
      <c r="H1079" s="9">
        <v>76</v>
      </c>
      <c r="I1079" s="10">
        <v>11.75</v>
      </c>
      <c r="J1079" s="10">
        <v>893</v>
      </c>
      <c r="K1079" s="5">
        <v>0.1149382453741658</v>
      </c>
      <c r="L1079" s="10">
        <v>102.63985311913007</v>
      </c>
      <c r="M1079" s="10">
        <v>790.36014688086993</v>
      </c>
      <c r="N1079" s="10">
        <v>5.83</v>
      </c>
      <c r="O1079" s="10">
        <v>443.08</v>
      </c>
      <c r="P1079" s="10">
        <v>347.28014688086995</v>
      </c>
      <c r="Q1079" s="5">
        <v>0.43939481039295758</v>
      </c>
      <c r="R1079" s="5">
        <v>2.1000000000000001E-2</v>
      </c>
      <c r="S1079" s="10">
        <v>16.597563084498269</v>
      </c>
      <c r="T1079" s="10">
        <v>0</v>
      </c>
      <c r="U1079" s="10">
        <v>330.68258379637166</v>
      </c>
      <c r="V1079" s="5">
        <v>0.41839481039295756</v>
      </c>
      <c r="W1079" s="4" t="s">
        <v>491</v>
      </c>
      <c r="X1079" s="4" t="s">
        <v>97</v>
      </c>
    </row>
    <row r="1080" spans="1:24">
      <c r="A1080" s="4" t="s">
        <v>1568</v>
      </c>
      <c r="B1080" s="8">
        <v>45787</v>
      </c>
      <c r="C1080" s="4" t="s">
        <v>303</v>
      </c>
      <c r="D1080" s="4" t="s">
        <v>176</v>
      </c>
      <c r="E1080" s="4" t="s">
        <v>41</v>
      </c>
      <c r="F1080" s="4" t="s">
        <v>239</v>
      </c>
      <c r="G1080" s="4" t="s">
        <v>235</v>
      </c>
      <c r="H1080" s="9">
        <v>43</v>
      </c>
      <c r="I1080" s="10">
        <v>11.47</v>
      </c>
      <c r="J1080" s="10">
        <v>493.21000000000004</v>
      </c>
      <c r="K1080" s="5">
        <v>0.16822338147585411</v>
      </c>
      <c r="L1080" s="10">
        <v>82.96945397770601</v>
      </c>
      <c r="M1080" s="10">
        <v>410.24054602229404</v>
      </c>
      <c r="N1080" s="10">
        <v>5.52</v>
      </c>
      <c r="O1080" s="10">
        <v>237.35999999999999</v>
      </c>
      <c r="P1080" s="10">
        <v>172.88054602229406</v>
      </c>
      <c r="Q1080" s="5">
        <v>0.42141262656397466</v>
      </c>
      <c r="R1080" s="5">
        <v>2.5999999999999999E-2</v>
      </c>
      <c r="S1080" s="10">
        <v>10.666254196579645</v>
      </c>
      <c r="T1080" s="10">
        <v>0</v>
      </c>
      <c r="U1080" s="10">
        <v>162.21429182571441</v>
      </c>
      <c r="V1080" s="5">
        <v>0.39541262656397463</v>
      </c>
      <c r="W1080" s="4" t="s">
        <v>491</v>
      </c>
      <c r="X1080" s="4" t="s">
        <v>97</v>
      </c>
    </row>
    <row r="1081" spans="1:24">
      <c r="A1081" s="4" t="s">
        <v>1569</v>
      </c>
      <c r="B1081" s="8">
        <v>46136</v>
      </c>
      <c r="C1081" s="4" t="s">
        <v>313</v>
      </c>
      <c r="D1081" s="4" t="s">
        <v>154</v>
      </c>
      <c r="E1081" s="4" t="s">
        <v>41</v>
      </c>
      <c r="F1081" s="4" t="s">
        <v>234</v>
      </c>
      <c r="G1081" s="4" t="s">
        <v>111</v>
      </c>
      <c r="H1081" s="9">
        <v>19</v>
      </c>
      <c r="I1081" s="10">
        <v>15.86</v>
      </c>
      <c r="J1081" s="10">
        <v>301.33999999999997</v>
      </c>
      <c r="K1081" s="5">
        <v>0.16021430124290012</v>
      </c>
      <c r="L1081" s="10">
        <v>48.278977536535521</v>
      </c>
      <c r="M1081" s="10">
        <v>253.06102246346444</v>
      </c>
      <c r="N1081" s="10">
        <v>8.9600000000000009</v>
      </c>
      <c r="O1081" s="10">
        <v>170.24</v>
      </c>
      <c r="P1081" s="10">
        <v>82.821022463464431</v>
      </c>
      <c r="Q1081" s="5">
        <v>0.32727688229988749</v>
      </c>
      <c r="R1081" s="5">
        <v>2.5999999999999999E-2</v>
      </c>
      <c r="S1081" s="10">
        <v>6.5795865840500749</v>
      </c>
      <c r="T1081" s="10">
        <v>0</v>
      </c>
      <c r="U1081" s="10">
        <v>76.241435879414354</v>
      </c>
      <c r="V1081" s="5">
        <v>0.30127688229988747</v>
      </c>
      <c r="W1081" s="4" t="s">
        <v>491</v>
      </c>
      <c r="X1081" s="4" t="s">
        <v>97</v>
      </c>
    </row>
    <row r="1082" spans="1:24">
      <c r="A1082" s="4" t="s">
        <v>1570</v>
      </c>
      <c r="B1082" s="8">
        <v>45833</v>
      </c>
      <c r="C1082" s="4" t="s">
        <v>274</v>
      </c>
      <c r="D1082" s="4" t="s">
        <v>201</v>
      </c>
      <c r="E1082" s="4" t="s">
        <v>39</v>
      </c>
      <c r="F1082" s="4" t="s">
        <v>276</v>
      </c>
      <c r="G1082" s="4" t="s">
        <v>235</v>
      </c>
      <c r="H1082" s="9">
        <v>62</v>
      </c>
      <c r="I1082" s="10">
        <v>9.4</v>
      </c>
      <c r="J1082" s="10">
        <v>582.80000000000007</v>
      </c>
      <c r="K1082" s="5">
        <v>0.10905279193309475</v>
      </c>
      <c r="L1082" s="10">
        <v>63.555967138607627</v>
      </c>
      <c r="M1082" s="10">
        <v>519.2440328613925</v>
      </c>
      <c r="N1082" s="10">
        <v>5.57</v>
      </c>
      <c r="O1082" s="10">
        <v>345.34000000000003</v>
      </c>
      <c r="P1082" s="10">
        <v>173.90403286139247</v>
      </c>
      <c r="Q1082" s="5">
        <v>0.33491773011441534</v>
      </c>
      <c r="R1082" s="5">
        <v>2.1000000000000001E-2</v>
      </c>
      <c r="S1082" s="10">
        <v>10.904124690089244</v>
      </c>
      <c r="T1082" s="10">
        <v>0</v>
      </c>
      <c r="U1082" s="10">
        <v>162.99990817130322</v>
      </c>
      <c r="V1082" s="5">
        <v>0.31391773011441532</v>
      </c>
      <c r="W1082" s="4" t="s">
        <v>491</v>
      </c>
      <c r="X1082" s="4" t="s">
        <v>97</v>
      </c>
    </row>
    <row r="1083" spans="1:24">
      <c r="A1083" s="4" t="s">
        <v>1571</v>
      </c>
      <c r="B1083" s="8">
        <v>45749</v>
      </c>
      <c r="C1083" s="4" t="s">
        <v>301</v>
      </c>
      <c r="D1083" s="4" t="s">
        <v>183</v>
      </c>
      <c r="E1083" s="4" t="s">
        <v>41</v>
      </c>
      <c r="F1083" s="4" t="s">
        <v>234</v>
      </c>
      <c r="G1083" s="4" t="s">
        <v>235</v>
      </c>
      <c r="H1083" s="9">
        <v>143</v>
      </c>
      <c r="I1083" s="10">
        <v>8.76</v>
      </c>
      <c r="J1083" s="10">
        <v>1252.68</v>
      </c>
      <c r="K1083" s="5">
        <v>0.13498937725186233</v>
      </c>
      <c r="L1083" s="10">
        <v>169.09849309586292</v>
      </c>
      <c r="M1083" s="10">
        <v>1083.5815069041371</v>
      </c>
      <c r="N1083" s="10">
        <v>4.22</v>
      </c>
      <c r="O1083" s="10">
        <v>603.45999999999992</v>
      </c>
      <c r="P1083" s="10">
        <v>480.12150690413716</v>
      </c>
      <c r="Q1083" s="5">
        <v>0.44308757933298026</v>
      </c>
      <c r="R1083" s="5">
        <v>2.5999999999999999E-2</v>
      </c>
      <c r="S1083" s="10">
        <v>28.173119179507562</v>
      </c>
      <c r="T1083" s="10">
        <v>0</v>
      </c>
      <c r="U1083" s="10">
        <v>451.94838772462958</v>
      </c>
      <c r="V1083" s="5">
        <v>0.4170875793329803</v>
      </c>
      <c r="W1083" s="4" t="s">
        <v>491</v>
      </c>
      <c r="X1083" s="4" t="s">
        <v>97</v>
      </c>
    </row>
    <row r="1084" spans="1:24">
      <c r="A1084" s="4" t="s">
        <v>1572</v>
      </c>
      <c r="B1084" s="8">
        <v>46110</v>
      </c>
      <c r="C1084" s="4" t="s">
        <v>240</v>
      </c>
      <c r="D1084" s="4" t="s">
        <v>224</v>
      </c>
      <c r="E1084" s="4" t="s">
        <v>36</v>
      </c>
      <c r="F1084" s="4" t="s">
        <v>242</v>
      </c>
      <c r="G1084" s="4" t="s">
        <v>235</v>
      </c>
      <c r="H1084" s="9">
        <v>11</v>
      </c>
      <c r="I1084" s="10">
        <v>20.91</v>
      </c>
      <c r="J1084" s="10">
        <v>230.01</v>
      </c>
      <c r="K1084" s="5">
        <v>0.17875867175892865</v>
      </c>
      <c r="L1084" s="10">
        <v>41.116282091271174</v>
      </c>
      <c r="M1084" s="10">
        <v>188.89371790872883</v>
      </c>
      <c r="N1084" s="10">
        <v>12.24</v>
      </c>
      <c r="O1084" s="10">
        <v>134.64000000000001</v>
      </c>
      <c r="P1084" s="10">
        <v>54.253717908728817</v>
      </c>
      <c r="Q1084" s="5">
        <v>0.28721822255064916</v>
      </c>
      <c r="R1084" s="5">
        <v>1.7999999999999999E-2</v>
      </c>
      <c r="S1084" s="10">
        <v>3.4000869223571186</v>
      </c>
      <c r="T1084" s="10">
        <v>0</v>
      </c>
      <c r="U1084" s="10">
        <v>50.853630986371698</v>
      </c>
      <c r="V1084" s="5">
        <v>0.26921822255064914</v>
      </c>
      <c r="W1084" s="4" t="s">
        <v>491</v>
      </c>
      <c r="X1084" s="4" t="s">
        <v>97</v>
      </c>
    </row>
    <row r="1085" spans="1:24">
      <c r="A1085" s="4" t="s">
        <v>1573</v>
      </c>
      <c r="B1085" s="8">
        <v>45900</v>
      </c>
      <c r="C1085" s="4" t="s">
        <v>240</v>
      </c>
      <c r="D1085" s="4" t="s">
        <v>181</v>
      </c>
      <c r="E1085" s="4" t="s">
        <v>36</v>
      </c>
      <c r="F1085" s="4" t="s">
        <v>242</v>
      </c>
      <c r="G1085" s="4" t="s">
        <v>235</v>
      </c>
      <c r="H1085" s="9">
        <v>68</v>
      </c>
      <c r="I1085" s="10">
        <v>5.68</v>
      </c>
      <c r="J1085" s="10">
        <v>386.24</v>
      </c>
      <c r="K1085" s="5">
        <v>0.20513764318948075</v>
      </c>
      <c r="L1085" s="10">
        <v>79.232363305505046</v>
      </c>
      <c r="M1085" s="10">
        <v>307.00763669449498</v>
      </c>
      <c r="N1085" s="10">
        <v>2.68</v>
      </c>
      <c r="O1085" s="10">
        <v>182.24</v>
      </c>
      <c r="P1085" s="10">
        <v>124.76763669449497</v>
      </c>
      <c r="Q1085" s="5">
        <v>0.40639913077684103</v>
      </c>
      <c r="R1085" s="5">
        <v>1.7999999999999999E-2</v>
      </c>
      <c r="S1085" s="10">
        <v>5.5261374605009088</v>
      </c>
      <c r="T1085" s="10">
        <v>4.88</v>
      </c>
      <c r="U1085" s="10">
        <v>114.36149923399407</v>
      </c>
      <c r="V1085" s="5">
        <v>0.3725037607054571</v>
      </c>
      <c r="W1085" s="4" t="s">
        <v>493</v>
      </c>
      <c r="X1085" s="4" t="s">
        <v>97</v>
      </c>
    </row>
    <row r="1086" spans="1:24">
      <c r="A1086" s="4" t="s">
        <v>1574</v>
      </c>
      <c r="B1086" s="8">
        <v>45971</v>
      </c>
      <c r="C1086" s="4" t="s">
        <v>307</v>
      </c>
      <c r="D1086" s="4" t="s">
        <v>154</v>
      </c>
      <c r="E1086" s="4" t="s">
        <v>41</v>
      </c>
      <c r="F1086" s="4" t="s">
        <v>234</v>
      </c>
      <c r="G1086" s="4" t="s">
        <v>111</v>
      </c>
      <c r="H1086" s="9">
        <v>66</v>
      </c>
      <c r="I1086" s="10">
        <v>15.58</v>
      </c>
      <c r="J1086" s="10">
        <v>1028.28</v>
      </c>
      <c r="K1086" s="5">
        <v>0.1718261134789546</v>
      </c>
      <c r="L1086" s="10">
        <v>176.68535596813942</v>
      </c>
      <c r="M1086" s="10">
        <v>851.59464403186053</v>
      </c>
      <c r="N1086" s="10">
        <v>8.65</v>
      </c>
      <c r="O1086" s="10">
        <v>570.9</v>
      </c>
      <c r="P1086" s="10">
        <v>280.69464403186055</v>
      </c>
      <c r="Q1086" s="5">
        <v>0.32961062636903926</v>
      </c>
      <c r="R1086" s="5">
        <v>2.5999999999999999E-2</v>
      </c>
      <c r="S1086" s="10">
        <v>22.141460744828372</v>
      </c>
      <c r="T1086" s="10">
        <v>0</v>
      </c>
      <c r="U1086" s="10">
        <v>258.5531832870322</v>
      </c>
      <c r="V1086" s="5">
        <v>0.30361062636903924</v>
      </c>
      <c r="W1086" s="4" t="s">
        <v>491</v>
      </c>
      <c r="X1086" s="4" t="s">
        <v>97</v>
      </c>
    </row>
    <row r="1087" spans="1:24">
      <c r="A1087" s="4" t="s">
        <v>1575</v>
      </c>
      <c r="B1087" s="8">
        <v>45692</v>
      </c>
      <c r="C1087" s="4" t="s">
        <v>283</v>
      </c>
      <c r="D1087" s="4" t="s">
        <v>204</v>
      </c>
      <c r="E1087" s="4" t="s">
        <v>39</v>
      </c>
      <c r="F1087" s="4" t="s">
        <v>270</v>
      </c>
      <c r="G1087" s="4" t="s">
        <v>111</v>
      </c>
      <c r="H1087" s="9">
        <v>35</v>
      </c>
      <c r="I1087" s="10">
        <v>14.68</v>
      </c>
      <c r="J1087" s="10">
        <v>513.79999999999995</v>
      </c>
      <c r="K1087" s="5">
        <v>9.647790618018795E-2</v>
      </c>
      <c r="L1087" s="10">
        <v>49.570348195380568</v>
      </c>
      <c r="M1087" s="10">
        <v>464.22965180461938</v>
      </c>
      <c r="N1087" s="10">
        <v>9.1199999999999992</v>
      </c>
      <c r="O1087" s="10">
        <v>319.2</v>
      </c>
      <c r="P1087" s="10">
        <v>145.02965180461939</v>
      </c>
      <c r="Q1087" s="5">
        <v>0.31240928114100325</v>
      </c>
      <c r="R1087" s="5">
        <v>2.1000000000000001E-2</v>
      </c>
      <c r="S1087" s="10">
        <v>9.7488226878970075</v>
      </c>
      <c r="T1087" s="10">
        <v>0</v>
      </c>
      <c r="U1087" s="10">
        <v>135.28082911672237</v>
      </c>
      <c r="V1087" s="5">
        <v>0.29140928114100323</v>
      </c>
      <c r="W1087" s="4" t="s">
        <v>491</v>
      </c>
      <c r="X1087" s="4" t="s">
        <v>97</v>
      </c>
    </row>
    <row r="1088" spans="1:24">
      <c r="A1088" s="4" t="s">
        <v>1576</v>
      </c>
      <c r="B1088" s="8">
        <v>46125</v>
      </c>
      <c r="C1088" s="4" t="s">
        <v>249</v>
      </c>
      <c r="D1088" s="4" t="s">
        <v>164</v>
      </c>
      <c r="E1088" s="4" t="s">
        <v>36</v>
      </c>
      <c r="F1088" s="4" t="s">
        <v>234</v>
      </c>
      <c r="G1088" s="4" t="s">
        <v>111</v>
      </c>
      <c r="H1088" s="9">
        <v>19</v>
      </c>
      <c r="I1088" s="10">
        <v>6.3</v>
      </c>
      <c r="J1088" s="10">
        <v>119.7</v>
      </c>
      <c r="K1088" s="5">
        <v>0.14314759672932068</v>
      </c>
      <c r="L1088" s="10">
        <v>17.134767328499684</v>
      </c>
      <c r="M1088" s="10">
        <v>102.56523267150033</v>
      </c>
      <c r="N1088" s="10">
        <v>2.98</v>
      </c>
      <c r="O1088" s="10">
        <v>56.62</v>
      </c>
      <c r="P1088" s="10">
        <v>45.945232671500328</v>
      </c>
      <c r="Q1088" s="5">
        <v>0.44796108266682727</v>
      </c>
      <c r="R1088" s="5">
        <v>1.7999999999999999E-2</v>
      </c>
      <c r="S1088" s="10">
        <v>1.8461741880870057</v>
      </c>
      <c r="T1088" s="10">
        <v>0</v>
      </c>
      <c r="U1088" s="10">
        <v>44.099058483413323</v>
      </c>
      <c r="V1088" s="5">
        <v>0.42996108266682725</v>
      </c>
      <c r="W1088" s="4" t="s">
        <v>491</v>
      </c>
      <c r="X1088" s="4" t="s">
        <v>97</v>
      </c>
    </row>
    <row r="1089" spans="1:24">
      <c r="A1089" s="4" t="s">
        <v>1577</v>
      </c>
      <c r="B1089" s="8">
        <v>45738</v>
      </c>
      <c r="C1089" s="4" t="s">
        <v>309</v>
      </c>
      <c r="D1089" s="4" t="s">
        <v>191</v>
      </c>
      <c r="E1089" s="4" t="s">
        <v>41</v>
      </c>
      <c r="F1089" s="4" t="s">
        <v>239</v>
      </c>
      <c r="G1089" s="4" t="s">
        <v>111</v>
      </c>
      <c r="H1089" s="9">
        <v>14</v>
      </c>
      <c r="I1089" s="10">
        <v>10.85</v>
      </c>
      <c r="J1089" s="10">
        <v>151.9</v>
      </c>
      <c r="K1089" s="5">
        <v>0.17191092546985623</v>
      </c>
      <c r="L1089" s="10">
        <v>26.113269578871162</v>
      </c>
      <c r="M1089" s="10">
        <v>125.78673042112885</v>
      </c>
      <c r="N1089" s="10">
        <v>4.5599999999999996</v>
      </c>
      <c r="O1089" s="10">
        <v>63.839999999999996</v>
      </c>
      <c r="P1089" s="10">
        <v>61.946730421128855</v>
      </c>
      <c r="Q1089" s="5">
        <v>0.49247428734123005</v>
      </c>
      <c r="R1089" s="5">
        <v>2.5999999999999999E-2</v>
      </c>
      <c r="S1089" s="10">
        <v>3.2704549909493501</v>
      </c>
      <c r="T1089" s="10">
        <v>0</v>
      </c>
      <c r="U1089" s="10">
        <v>58.676275430179501</v>
      </c>
      <c r="V1089" s="5">
        <v>0.46647428734123003</v>
      </c>
      <c r="W1089" s="4" t="s">
        <v>491</v>
      </c>
      <c r="X1089" s="4" t="s">
        <v>97</v>
      </c>
    </row>
    <row r="1090" spans="1:24">
      <c r="A1090" s="4" t="s">
        <v>1578</v>
      </c>
      <c r="B1090" s="8">
        <v>45679</v>
      </c>
      <c r="C1090" s="4" t="s">
        <v>349</v>
      </c>
      <c r="D1090" s="4" t="s">
        <v>197</v>
      </c>
      <c r="E1090" s="4" t="s">
        <v>43</v>
      </c>
      <c r="F1090" s="4" t="s">
        <v>270</v>
      </c>
      <c r="G1090" s="4" t="s">
        <v>257</v>
      </c>
      <c r="H1090" s="9">
        <v>1</v>
      </c>
      <c r="I1090" s="10">
        <v>15.48</v>
      </c>
      <c r="J1090" s="10">
        <v>15.48</v>
      </c>
      <c r="K1090" s="5">
        <v>6.5802944036484429E-2</v>
      </c>
      <c r="L1090" s="10">
        <v>1.018629573684779</v>
      </c>
      <c r="M1090" s="10">
        <v>14.461370426315222</v>
      </c>
      <c r="N1090" s="10">
        <v>7.99</v>
      </c>
      <c r="O1090" s="10">
        <v>7.99</v>
      </c>
      <c r="P1090" s="10">
        <v>6.4713704263152216</v>
      </c>
      <c r="Q1090" s="5">
        <v>0.44749358017545343</v>
      </c>
      <c r="R1090" s="5">
        <v>4.4999999999999998E-2</v>
      </c>
      <c r="S1090" s="10">
        <v>0.65076166918418499</v>
      </c>
      <c r="T1090" s="10">
        <v>0</v>
      </c>
      <c r="U1090" s="10">
        <v>5.820608757131037</v>
      </c>
      <c r="V1090" s="5">
        <v>0.40249358017545345</v>
      </c>
      <c r="W1090" s="4" t="s">
        <v>491</v>
      </c>
      <c r="X1090" s="4" t="s">
        <v>97</v>
      </c>
    </row>
    <row r="1091" spans="1:24">
      <c r="A1091" s="4" t="s">
        <v>1579</v>
      </c>
      <c r="B1091" s="8">
        <v>45811</v>
      </c>
      <c r="C1091" s="4" t="s">
        <v>407</v>
      </c>
      <c r="D1091" s="4" t="s">
        <v>144</v>
      </c>
      <c r="E1091" s="4" t="s">
        <v>47</v>
      </c>
      <c r="F1091" s="4" t="s">
        <v>276</v>
      </c>
      <c r="G1091" s="4" t="s">
        <v>111</v>
      </c>
      <c r="H1091" s="9">
        <v>9</v>
      </c>
      <c r="I1091" s="10">
        <v>14.3</v>
      </c>
      <c r="J1091" s="10">
        <v>128.70000000000002</v>
      </c>
      <c r="K1091" s="5">
        <v>8.072330271171492E-2</v>
      </c>
      <c r="L1091" s="10">
        <v>10.389089058997712</v>
      </c>
      <c r="M1091" s="10">
        <v>118.31091094100231</v>
      </c>
      <c r="N1091" s="10">
        <v>8.08</v>
      </c>
      <c r="O1091" s="10">
        <v>72.72</v>
      </c>
      <c r="P1091" s="10">
        <v>45.590910941002306</v>
      </c>
      <c r="Q1091" s="5">
        <v>0.38534832145563452</v>
      </c>
      <c r="R1091" s="5">
        <v>2.3E-2</v>
      </c>
      <c r="S1091" s="10">
        <v>2.721150951643053</v>
      </c>
      <c r="T1091" s="10">
        <v>0</v>
      </c>
      <c r="U1091" s="10">
        <v>42.869759989359252</v>
      </c>
      <c r="V1091" s="5">
        <v>0.36234832145563456</v>
      </c>
      <c r="W1091" s="4" t="s">
        <v>491</v>
      </c>
      <c r="X1091" s="4" t="s">
        <v>97</v>
      </c>
    </row>
    <row r="1092" spans="1:24">
      <c r="A1092" s="4" t="s">
        <v>1580</v>
      </c>
      <c r="B1092" s="8">
        <v>45935</v>
      </c>
      <c r="C1092" s="4" t="s">
        <v>268</v>
      </c>
      <c r="D1092" s="4" t="s">
        <v>179</v>
      </c>
      <c r="E1092" s="4" t="s">
        <v>39</v>
      </c>
      <c r="F1092" s="4" t="s">
        <v>270</v>
      </c>
      <c r="G1092" s="4" t="s">
        <v>235</v>
      </c>
      <c r="H1092" s="9">
        <v>325</v>
      </c>
      <c r="I1092" s="10">
        <v>17.73</v>
      </c>
      <c r="J1092" s="10">
        <v>5762.25</v>
      </c>
      <c r="K1092" s="5">
        <v>0.13278548576956947</v>
      </c>
      <c r="L1092" s="10">
        <v>765.14316537570164</v>
      </c>
      <c r="M1092" s="10">
        <v>4997.1068346242982</v>
      </c>
      <c r="N1092" s="10">
        <v>8.48</v>
      </c>
      <c r="O1092" s="10">
        <v>2756</v>
      </c>
      <c r="P1092" s="10">
        <v>2241.1068346242982</v>
      </c>
      <c r="Q1092" s="5">
        <v>0.44848087279142457</v>
      </c>
      <c r="R1092" s="5">
        <v>2.1000000000000001E-2</v>
      </c>
      <c r="S1092" s="10">
        <v>104.93924352711026</v>
      </c>
      <c r="T1092" s="10">
        <v>0</v>
      </c>
      <c r="U1092" s="10">
        <v>2136.1675910971881</v>
      </c>
      <c r="V1092" s="5">
        <v>0.4274808727914246</v>
      </c>
      <c r="W1092" s="4" t="s">
        <v>491</v>
      </c>
      <c r="X1092" s="4" t="s">
        <v>97</v>
      </c>
    </row>
    <row r="1093" spans="1:24">
      <c r="A1093" s="4" t="s">
        <v>1581</v>
      </c>
      <c r="B1093" s="8">
        <v>46083</v>
      </c>
      <c r="C1093" s="4" t="s">
        <v>305</v>
      </c>
      <c r="D1093" s="4" t="s">
        <v>106</v>
      </c>
      <c r="E1093" s="4" t="s">
        <v>41</v>
      </c>
      <c r="F1093" s="4" t="s">
        <v>242</v>
      </c>
      <c r="G1093" s="4" t="s">
        <v>235</v>
      </c>
      <c r="H1093" s="9">
        <v>26</v>
      </c>
      <c r="I1093" s="10">
        <v>10.78</v>
      </c>
      <c r="J1093" s="10">
        <v>280.27999999999997</v>
      </c>
      <c r="K1093" s="5">
        <v>0.17278903069030527</v>
      </c>
      <c r="L1093" s="10">
        <v>48.429309521878757</v>
      </c>
      <c r="M1093" s="10">
        <v>231.85069047812121</v>
      </c>
      <c r="N1093" s="10">
        <v>5.73</v>
      </c>
      <c r="O1093" s="10">
        <v>148.98000000000002</v>
      </c>
      <c r="P1093" s="10">
        <v>82.87069047812119</v>
      </c>
      <c r="Q1093" s="5">
        <v>0.35743128608858449</v>
      </c>
      <c r="R1093" s="5">
        <v>2.5999999999999999E-2</v>
      </c>
      <c r="S1093" s="10">
        <v>6.0281179524311508</v>
      </c>
      <c r="T1093" s="10">
        <v>0</v>
      </c>
      <c r="U1093" s="10">
        <v>76.842572525690045</v>
      </c>
      <c r="V1093" s="5">
        <v>0.33143128608858452</v>
      </c>
      <c r="W1093" s="4" t="s">
        <v>491</v>
      </c>
      <c r="X1093" s="4" t="s">
        <v>97</v>
      </c>
    </row>
    <row r="1094" spans="1:24">
      <c r="A1094" s="4" t="s">
        <v>1582</v>
      </c>
      <c r="B1094" s="8">
        <v>46105</v>
      </c>
      <c r="C1094" s="4" t="s">
        <v>361</v>
      </c>
      <c r="D1094" s="4" t="s">
        <v>116</v>
      </c>
      <c r="E1094" s="4" t="s">
        <v>45</v>
      </c>
      <c r="F1094" s="4" t="s">
        <v>234</v>
      </c>
      <c r="G1094" s="4" t="s">
        <v>235</v>
      </c>
      <c r="H1094" s="9">
        <v>114</v>
      </c>
      <c r="I1094" s="10">
        <v>5.42</v>
      </c>
      <c r="J1094" s="10">
        <v>617.88</v>
      </c>
      <c r="K1094" s="5">
        <v>0.18451589480415762</v>
      </c>
      <c r="L1094" s="10">
        <v>114.00868108159291</v>
      </c>
      <c r="M1094" s="10">
        <v>503.8713189184071</v>
      </c>
      <c r="N1094" s="10">
        <v>2.89</v>
      </c>
      <c r="O1094" s="10">
        <v>329.46000000000004</v>
      </c>
      <c r="P1094" s="10">
        <v>174.41131891840706</v>
      </c>
      <c r="Q1094" s="5">
        <v>0.34614258119075408</v>
      </c>
      <c r="R1094" s="5">
        <v>1.4999999999999999E-2</v>
      </c>
      <c r="S1094" s="10">
        <v>7.5580697837761059</v>
      </c>
      <c r="T1094" s="10">
        <v>0</v>
      </c>
      <c r="U1094" s="10">
        <v>166.85324913463094</v>
      </c>
      <c r="V1094" s="5">
        <v>0.33114258119075402</v>
      </c>
      <c r="W1094" s="4" t="s">
        <v>491</v>
      </c>
      <c r="X1094" s="4" t="s">
        <v>97</v>
      </c>
    </row>
    <row r="1095" spans="1:24">
      <c r="A1095" s="4" t="s">
        <v>1583</v>
      </c>
      <c r="B1095" s="8">
        <v>46147</v>
      </c>
      <c r="C1095" s="4" t="s">
        <v>331</v>
      </c>
      <c r="D1095" s="4" t="s">
        <v>181</v>
      </c>
      <c r="E1095" s="4" t="s">
        <v>43</v>
      </c>
      <c r="F1095" s="4" t="s">
        <v>270</v>
      </c>
      <c r="G1095" s="4" t="s">
        <v>235</v>
      </c>
      <c r="H1095" s="9">
        <v>51</v>
      </c>
      <c r="I1095" s="10">
        <v>5.83</v>
      </c>
      <c r="J1095" s="10">
        <v>297.33</v>
      </c>
      <c r="K1095" s="5">
        <v>0.12488369802767346</v>
      </c>
      <c r="L1095" s="10">
        <v>37.131669934568151</v>
      </c>
      <c r="M1095" s="10">
        <v>260.19833006543183</v>
      </c>
      <c r="N1095" s="10">
        <v>2.78</v>
      </c>
      <c r="O1095" s="10">
        <v>141.78</v>
      </c>
      <c r="P1095" s="10">
        <v>118.41833006543183</v>
      </c>
      <c r="Q1095" s="5">
        <v>0.45510795567232615</v>
      </c>
      <c r="R1095" s="5">
        <v>4.4999999999999998E-2</v>
      </c>
      <c r="S1095" s="10">
        <v>11.708924852944431</v>
      </c>
      <c r="T1095" s="10">
        <v>4.25</v>
      </c>
      <c r="U1095" s="10">
        <v>102.4594052124874</v>
      </c>
      <c r="V1095" s="5">
        <v>0.39377426129799536</v>
      </c>
      <c r="W1095" s="4" t="s">
        <v>493</v>
      </c>
      <c r="X1095" s="4" t="s">
        <v>97</v>
      </c>
    </row>
    <row r="1096" spans="1:24">
      <c r="A1096" s="4" t="s">
        <v>1584</v>
      </c>
      <c r="B1096" s="8">
        <v>46075</v>
      </c>
      <c r="C1096" s="4" t="s">
        <v>393</v>
      </c>
      <c r="D1096" s="4" t="s">
        <v>185</v>
      </c>
      <c r="E1096" s="4" t="s">
        <v>47</v>
      </c>
      <c r="F1096" s="4" t="s">
        <v>273</v>
      </c>
      <c r="G1096" s="4" t="s">
        <v>235</v>
      </c>
      <c r="H1096" s="9">
        <v>92</v>
      </c>
      <c r="I1096" s="10">
        <v>5.4</v>
      </c>
      <c r="J1096" s="10">
        <v>496.8</v>
      </c>
      <c r="K1096" s="5">
        <v>0.14595712090575791</v>
      </c>
      <c r="L1096" s="10">
        <v>72.511497665980528</v>
      </c>
      <c r="M1096" s="10">
        <v>424.28850233401948</v>
      </c>
      <c r="N1096" s="10">
        <v>2.33</v>
      </c>
      <c r="O1096" s="10">
        <v>214.36</v>
      </c>
      <c r="P1096" s="10">
        <v>209.92850233401947</v>
      </c>
      <c r="Q1096" s="5">
        <v>0.49477773066957648</v>
      </c>
      <c r="R1096" s="5">
        <v>2.3E-2</v>
      </c>
      <c r="S1096" s="10">
        <v>9.7586355536824474</v>
      </c>
      <c r="T1096" s="10">
        <v>12.28</v>
      </c>
      <c r="U1096" s="10">
        <v>187.88986678033703</v>
      </c>
      <c r="V1096" s="5">
        <v>0.44283515991300998</v>
      </c>
      <c r="W1096" s="4" t="s">
        <v>493</v>
      </c>
      <c r="X1096" s="4" t="s">
        <v>97</v>
      </c>
    </row>
    <row r="1097" spans="1:24">
      <c r="A1097" s="4" t="s">
        <v>1585</v>
      </c>
      <c r="B1097" s="8">
        <v>45924</v>
      </c>
      <c r="C1097" s="4" t="s">
        <v>393</v>
      </c>
      <c r="D1097" s="4" t="s">
        <v>181</v>
      </c>
      <c r="E1097" s="4" t="s">
        <v>47</v>
      </c>
      <c r="F1097" s="4" t="s">
        <v>273</v>
      </c>
      <c r="G1097" s="4" t="s">
        <v>235</v>
      </c>
      <c r="H1097" s="9">
        <v>21</v>
      </c>
      <c r="I1097" s="10">
        <v>5.63</v>
      </c>
      <c r="J1097" s="10">
        <v>118.23</v>
      </c>
      <c r="K1097" s="5">
        <v>0.13299365018724396</v>
      </c>
      <c r="L1097" s="10">
        <v>15.723839261637854</v>
      </c>
      <c r="M1097" s="10">
        <v>102.50616073836215</v>
      </c>
      <c r="N1097" s="10">
        <v>2.71</v>
      </c>
      <c r="O1097" s="10">
        <v>56.91</v>
      </c>
      <c r="P1097" s="10">
        <v>45.596160738362158</v>
      </c>
      <c r="Q1097" s="5">
        <v>0.44481385713725341</v>
      </c>
      <c r="R1097" s="5">
        <v>2.3E-2</v>
      </c>
      <c r="S1097" s="10">
        <v>2.3576416969823297</v>
      </c>
      <c r="T1097" s="10">
        <v>0</v>
      </c>
      <c r="U1097" s="10">
        <v>43.238519041379831</v>
      </c>
      <c r="V1097" s="5">
        <v>0.42181385713725345</v>
      </c>
      <c r="W1097" s="4" t="s">
        <v>491</v>
      </c>
      <c r="X1097" s="4" t="s">
        <v>97</v>
      </c>
    </row>
    <row r="1098" spans="1:24">
      <c r="A1098" s="4" t="s">
        <v>1586</v>
      </c>
      <c r="B1098" s="8">
        <v>46259</v>
      </c>
      <c r="C1098" s="4" t="s">
        <v>391</v>
      </c>
      <c r="D1098" s="4" t="s">
        <v>206</v>
      </c>
      <c r="E1098" s="4" t="s">
        <v>47</v>
      </c>
      <c r="F1098" s="4" t="s">
        <v>270</v>
      </c>
      <c r="G1098" s="4" t="s">
        <v>235</v>
      </c>
      <c r="H1098" s="9">
        <v>121</v>
      </c>
      <c r="I1098" s="10">
        <v>4.87</v>
      </c>
      <c r="J1098" s="10">
        <v>589.27</v>
      </c>
      <c r="K1098" s="5">
        <v>0.10516833970333872</v>
      </c>
      <c r="L1098" s="10">
        <v>61.972547536986404</v>
      </c>
      <c r="M1098" s="10">
        <v>527.29745246301354</v>
      </c>
      <c r="N1098" s="10">
        <v>2.68</v>
      </c>
      <c r="O1098" s="10">
        <v>324.28000000000003</v>
      </c>
      <c r="P1098" s="10">
        <v>203.01745246301351</v>
      </c>
      <c r="Q1098" s="5">
        <v>0.38501504514144008</v>
      </c>
      <c r="R1098" s="5">
        <v>2.3E-2</v>
      </c>
      <c r="S1098" s="10">
        <v>12.127841406649312</v>
      </c>
      <c r="T1098" s="10">
        <v>0</v>
      </c>
      <c r="U1098" s="10">
        <v>190.8896110563642</v>
      </c>
      <c r="V1098" s="5">
        <v>0.36201504514144006</v>
      </c>
      <c r="W1098" s="4" t="s">
        <v>491</v>
      </c>
      <c r="X1098" s="4" t="s">
        <v>97</v>
      </c>
    </row>
    <row r="1099" spans="1:24">
      <c r="A1099" s="4" t="s">
        <v>1587</v>
      </c>
      <c r="B1099" s="8">
        <v>45753</v>
      </c>
      <c r="C1099" s="4" t="s">
        <v>369</v>
      </c>
      <c r="D1099" s="4" t="s">
        <v>158</v>
      </c>
      <c r="E1099" s="4" t="s">
        <v>45</v>
      </c>
      <c r="F1099" s="4" t="s">
        <v>239</v>
      </c>
      <c r="G1099" s="4" t="s">
        <v>111</v>
      </c>
      <c r="H1099" s="9">
        <v>23</v>
      </c>
      <c r="I1099" s="10">
        <v>7.72</v>
      </c>
      <c r="J1099" s="10">
        <v>177.56</v>
      </c>
      <c r="K1099" s="5">
        <v>0.16387591188733241</v>
      </c>
      <c r="L1099" s="10">
        <v>29.097806914714745</v>
      </c>
      <c r="M1099" s="10">
        <v>148.46219308528526</v>
      </c>
      <c r="N1099" s="10">
        <v>4.07</v>
      </c>
      <c r="O1099" s="10">
        <v>93.610000000000014</v>
      </c>
      <c r="P1099" s="10">
        <v>54.852193085285251</v>
      </c>
      <c r="Q1099" s="5">
        <v>0.36946910149559076</v>
      </c>
      <c r="R1099" s="5">
        <v>1.4999999999999999E-2</v>
      </c>
      <c r="S1099" s="10">
        <v>2.2269328962792789</v>
      </c>
      <c r="T1099" s="10">
        <v>0</v>
      </c>
      <c r="U1099" s="10">
        <v>52.625260189005971</v>
      </c>
      <c r="V1099" s="5">
        <v>0.35446910149559074</v>
      </c>
      <c r="W1099" s="4" t="s">
        <v>491</v>
      </c>
      <c r="X1099" s="4" t="s">
        <v>97</v>
      </c>
    </row>
    <row r="1100" spans="1:24">
      <c r="A1100" s="4" t="s">
        <v>1588</v>
      </c>
      <c r="B1100" s="8">
        <v>46144</v>
      </c>
      <c r="C1100" s="4" t="s">
        <v>393</v>
      </c>
      <c r="D1100" s="4" t="s">
        <v>183</v>
      </c>
      <c r="E1100" s="4" t="s">
        <v>47</v>
      </c>
      <c r="F1100" s="4" t="s">
        <v>273</v>
      </c>
      <c r="G1100" s="4" t="s">
        <v>235</v>
      </c>
      <c r="H1100" s="9">
        <v>109</v>
      </c>
      <c r="I1100" s="10">
        <v>8.93</v>
      </c>
      <c r="J1100" s="10">
        <v>973.37</v>
      </c>
      <c r="K1100" s="5">
        <v>0.13001821467685676</v>
      </c>
      <c r="L1100" s="10">
        <v>126.55582962001206</v>
      </c>
      <c r="M1100" s="10">
        <v>846.8141703799879</v>
      </c>
      <c r="N1100" s="10">
        <v>4.5</v>
      </c>
      <c r="O1100" s="10">
        <v>490.5</v>
      </c>
      <c r="P1100" s="10">
        <v>356.3141703799879</v>
      </c>
      <c r="Q1100" s="5">
        <v>0.42077020300699541</v>
      </c>
      <c r="R1100" s="5">
        <v>2.3E-2</v>
      </c>
      <c r="S1100" s="10">
        <v>19.476725918739721</v>
      </c>
      <c r="T1100" s="10">
        <v>0</v>
      </c>
      <c r="U1100" s="10">
        <v>336.8374444612482</v>
      </c>
      <c r="V1100" s="5">
        <v>0.39777020300699545</v>
      </c>
      <c r="W1100" s="4" t="s">
        <v>491</v>
      </c>
      <c r="X1100" s="4" t="s">
        <v>97</v>
      </c>
    </row>
    <row r="1101" spans="1:24">
      <c r="A1101" s="4" t="s">
        <v>1589</v>
      </c>
      <c r="B1101" s="8">
        <v>45940</v>
      </c>
      <c r="C1101" s="4" t="s">
        <v>359</v>
      </c>
      <c r="D1101" s="4" t="s">
        <v>113</v>
      </c>
      <c r="E1101" s="4" t="s">
        <v>43</v>
      </c>
      <c r="F1101" s="4" t="s">
        <v>276</v>
      </c>
      <c r="G1101" s="4" t="s">
        <v>257</v>
      </c>
      <c r="H1101" s="9">
        <v>26</v>
      </c>
      <c r="I1101" s="10">
        <v>16.5</v>
      </c>
      <c r="J1101" s="10">
        <v>429</v>
      </c>
      <c r="K1101" s="5">
        <v>6.5475962695321341E-2</v>
      </c>
      <c r="L1101" s="10">
        <v>28.089187996292853</v>
      </c>
      <c r="M1101" s="10">
        <v>400.91081200370712</v>
      </c>
      <c r="N1101" s="10">
        <v>8.52</v>
      </c>
      <c r="O1101" s="10">
        <v>221.51999999999998</v>
      </c>
      <c r="P1101" s="10">
        <v>179.39081200370714</v>
      </c>
      <c r="Q1101" s="5">
        <v>0.44745815436388969</v>
      </c>
      <c r="R1101" s="5">
        <v>4.4999999999999998E-2</v>
      </c>
      <c r="S1101" s="10">
        <v>18.04098654016682</v>
      </c>
      <c r="T1101" s="10">
        <v>0</v>
      </c>
      <c r="U1101" s="10">
        <v>161.34982546354033</v>
      </c>
      <c r="V1101" s="5">
        <v>0.40245815436388971</v>
      </c>
      <c r="W1101" s="4" t="s">
        <v>491</v>
      </c>
      <c r="X1101" s="4" t="s">
        <v>97</v>
      </c>
    </row>
    <row r="1102" spans="1:24">
      <c r="A1102" s="4" t="s">
        <v>1590</v>
      </c>
      <c r="B1102" s="8">
        <v>46125</v>
      </c>
      <c r="C1102" s="4" t="s">
        <v>411</v>
      </c>
      <c r="D1102" s="4" t="s">
        <v>113</v>
      </c>
      <c r="E1102" s="4" t="s">
        <v>47</v>
      </c>
      <c r="F1102" s="4" t="s">
        <v>273</v>
      </c>
      <c r="G1102" s="4" t="s">
        <v>257</v>
      </c>
      <c r="H1102" s="9">
        <v>18</v>
      </c>
      <c r="I1102" s="10">
        <v>16.63</v>
      </c>
      <c r="J1102" s="10">
        <v>299.33999999999997</v>
      </c>
      <c r="K1102" s="5">
        <v>8.5538659856885774E-2</v>
      </c>
      <c r="L1102" s="10">
        <v>25.605142441560186</v>
      </c>
      <c r="M1102" s="10">
        <v>273.73485755843978</v>
      </c>
      <c r="N1102" s="10">
        <v>8.8800000000000008</v>
      </c>
      <c r="O1102" s="10">
        <v>159.84</v>
      </c>
      <c r="P1102" s="10">
        <v>113.89485755843978</v>
      </c>
      <c r="Q1102" s="5">
        <v>0.41607728944102162</v>
      </c>
      <c r="R1102" s="5">
        <v>2.3E-2</v>
      </c>
      <c r="S1102" s="10">
        <v>6.2959017238441151</v>
      </c>
      <c r="T1102" s="10">
        <v>0</v>
      </c>
      <c r="U1102" s="10">
        <v>107.59895583459567</v>
      </c>
      <c r="V1102" s="5">
        <v>0.39307728944102166</v>
      </c>
      <c r="W1102" s="4" t="s">
        <v>491</v>
      </c>
      <c r="X1102" s="4" t="s">
        <v>97</v>
      </c>
    </row>
    <row r="1103" spans="1:24">
      <c r="A1103" s="4" t="s">
        <v>1591</v>
      </c>
      <c r="B1103" s="8">
        <v>45773</v>
      </c>
      <c r="C1103" s="4" t="s">
        <v>274</v>
      </c>
      <c r="D1103" s="4" t="s">
        <v>158</v>
      </c>
      <c r="E1103" s="4" t="s">
        <v>39</v>
      </c>
      <c r="F1103" s="4" t="s">
        <v>276</v>
      </c>
      <c r="G1103" s="4" t="s">
        <v>235</v>
      </c>
      <c r="H1103" s="9">
        <v>63</v>
      </c>
      <c r="I1103" s="10">
        <v>7.65</v>
      </c>
      <c r="J1103" s="10">
        <v>481.95000000000005</v>
      </c>
      <c r="K1103" s="5">
        <v>0.11230781463953884</v>
      </c>
      <c r="L1103" s="10">
        <v>54.126751265525748</v>
      </c>
      <c r="M1103" s="10">
        <v>427.8232487344743</v>
      </c>
      <c r="N1103" s="10">
        <v>4.1100000000000003</v>
      </c>
      <c r="O1103" s="10">
        <v>258.93</v>
      </c>
      <c r="P1103" s="10">
        <v>168.8932487344743</v>
      </c>
      <c r="Q1103" s="5">
        <v>0.3947734239176347</v>
      </c>
      <c r="R1103" s="5">
        <v>2.1000000000000001E-2</v>
      </c>
      <c r="S1103" s="10">
        <v>8.9842882234239614</v>
      </c>
      <c r="T1103" s="10">
        <v>0</v>
      </c>
      <c r="U1103" s="10">
        <v>159.90896051105034</v>
      </c>
      <c r="V1103" s="5">
        <v>0.37377342391763468</v>
      </c>
      <c r="W1103" s="4" t="s">
        <v>491</v>
      </c>
      <c r="X1103" s="4" t="s">
        <v>97</v>
      </c>
    </row>
    <row r="1104" spans="1:24">
      <c r="A1104" s="4" t="s">
        <v>1592</v>
      </c>
      <c r="B1104" s="8">
        <v>45849</v>
      </c>
      <c r="C1104" s="4" t="s">
        <v>283</v>
      </c>
      <c r="D1104" s="4" t="s">
        <v>193</v>
      </c>
      <c r="E1104" s="4" t="s">
        <v>39</v>
      </c>
      <c r="F1104" s="4" t="s">
        <v>270</v>
      </c>
      <c r="G1104" s="4" t="s">
        <v>111</v>
      </c>
      <c r="H1104" s="9">
        <v>33</v>
      </c>
      <c r="I1104" s="10">
        <v>8.94</v>
      </c>
      <c r="J1104" s="10">
        <v>295.02</v>
      </c>
      <c r="K1104" s="5">
        <v>0.12232608744452866</v>
      </c>
      <c r="L1104" s="10">
        <v>36.088642317884847</v>
      </c>
      <c r="M1104" s="10">
        <v>258.93135768211516</v>
      </c>
      <c r="N1104" s="10">
        <v>4.17</v>
      </c>
      <c r="O1104" s="10">
        <v>137.60999999999999</v>
      </c>
      <c r="P1104" s="10">
        <v>121.32135768211518</v>
      </c>
      <c r="Q1104" s="5">
        <v>0.4685464084696106</v>
      </c>
      <c r="R1104" s="5">
        <v>2.1000000000000001E-2</v>
      </c>
      <c r="S1104" s="10">
        <v>5.4375585113244185</v>
      </c>
      <c r="T1104" s="10">
        <v>0</v>
      </c>
      <c r="U1104" s="10">
        <v>115.88379917079075</v>
      </c>
      <c r="V1104" s="5">
        <v>0.44754640846961058</v>
      </c>
      <c r="W1104" s="4" t="s">
        <v>491</v>
      </c>
      <c r="X1104" s="4" t="s">
        <v>97</v>
      </c>
    </row>
    <row r="1105" spans="1:24">
      <c r="A1105" s="4" t="s">
        <v>1593</v>
      </c>
      <c r="B1105" s="8">
        <v>45981</v>
      </c>
      <c r="C1105" s="4" t="s">
        <v>353</v>
      </c>
      <c r="D1105" s="4" t="s">
        <v>166</v>
      </c>
      <c r="E1105" s="4" t="s">
        <v>43</v>
      </c>
      <c r="F1105" s="4" t="s">
        <v>276</v>
      </c>
      <c r="G1105" s="4" t="s">
        <v>257</v>
      </c>
      <c r="H1105" s="9">
        <v>6</v>
      </c>
      <c r="I1105" s="10">
        <v>9.3699999999999992</v>
      </c>
      <c r="J1105" s="10">
        <v>56.22</v>
      </c>
      <c r="K1105" s="5">
        <v>6.2396070912571329E-2</v>
      </c>
      <c r="L1105" s="10">
        <v>3.50790710670476</v>
      </c>
      <c r="M1105" s="10">
        <v>52.712092893295235</v>
      </c>
      <c r="N1105" s="10">
        <v>4.59</v>
      </c>
      <c r="O1105" s="10">
        <v>27.54</v>
      </c>
      <c r="P1105" s="10">
        <v>25.172092893295236</v>
      </c>
      <c r="Q1105" s="5">
        <v>0.47753924216689608</v>
      </c>
      <c r="R1105" s="5">
        <v>4.4999999999999998E-2</v>
      </c>
      <c r="S1105" s="10">
        <v>2.3720441801982854</v>
      </c>
      <c r="T1105" s="10">
        <v>0</v>
      </c>
      <c r="U1105" s="10">
        <v>22.800048713096949</v>
      </c>
      <c r="V1105" s="5">
        <v>0.43253924216689604</v>
      </c>
      <c r="W1105" s="4" t="s">
        <v>491</v>
      </c>
      <c r="X1105" s="4" t="s">
        <v>97</v>
      </c>
    </row>
    <row r="1106" spans="1:24">
      <c r="A1106" s="4" t="s">
        <v>1594</v>
      </c>
      <c r="B1106" s="8">
        <v>45975</v>
      </c>
      <c r="C1106" s="4" t="s">
        <v>268</v>
      </c>
      <c r="D1106" s="4" t="s">
        <v>166</v>
      </c>
      <c r="E1106" s="4" t="s">
        <v>39</v>
      </c>
      <c r="F1106" s="4" t="s">
        <v>270</v>
      </c>
      <c r="G1106" s="4" t="s">
        <v>235</v>
      </c>
      <c r="H1106" s="9">
        <v>12</v>
      </c>
      <c r="I1106" s="10">
        <v>9.41</v>
      </c>
      <c r="J1106" s="10">
        <v>112.92</v>
      </c>
      <c r="K1106" s="5">
        <v>9.8339686213669453E-2</v>
      </c>
      <c r="L1106" s="10">
        <v>11.104517367247555</v>
      </c>
      <c r="M1106" s="10">
        <v>101.81548263275245</v>
      </c>
      <c r="N1106" s="10">
        <v>4.6399999999999997</v>
      </c>
      <c r="O1106" s="10">
        <v>55.679999999999993</v>
      </c>
      <c r="P1106" s="10">
        <v>46.135482632752456</v>
      </c>
      <c r="Q1106" s="5">
        <v>0.45312835965393139</v>
      </c>
      <c r="R1106" s="5">
        <v>2.1000000000000001E-2</v>
      </c>
      <c r="S1106" s="10">
        <v>2.1381251352878015</v>
      </c>
      <c r="T1106" s="10">
        <v>0</v>
      </c>
      <c r="U1106" s="10">
        <v>43.997357497464655</v>
      </c>
      <c r="V1106" s="5">
        <v>0.43212835965393137</v>
      </c>
      <c r="W1106" s="4" t="s">
        <v>491</v>
      </c>
      <c r="X1106" s="4" t="s">
        <v>97</v>
      </c>
    </row>
    <row r="1107" spans="1:24">
      <c r="A1107" s="4" t="s">
        <v>1595</v>
      </c>
      <c r="B1107" s="8">
        <v>46054</v>
      </c>
      <c r="C1107" s="4" t="s">
        <v>377</v>
      </c>
      <c r="D1107" s="4" t="s">
        <v>156</v>
      </c>
      <c r="E1107" s="4" t="s">
        <v>45</v>
      </c>
      <c r="F1107" s="4" t="s">
        <v>242</v>
      </c>
      <c r="G1107" s="4" t="s">
        <v>111</v>
      </c>
      <c r="H1107" s="9">
        <v>25</v>
      </c>
      <c r="I1107" s="10">
        <v>5.19</v>
      </c>
      <c r="J1107" s="10">
        <v>129.75</v>
      </c>
      <c r="K1107" s="5">
        <v>0.20396490223333552</v>
      </c>
      <c r="L1107" s="10">
        <v>26.464446064775284</v>
      </c>
      <c r="M1107" s="10">
        <v>103.28555393522471</v>
      </c>
      <c r="N1107" s="10">
        <v>2.89</v>
      </c>
      <c r="O1107" s="10">
        <v>72.25</v>
      </c>
      <c r="P1107" s="10">
        <v>31.035553935224712</v>
      </c>
      <c r="Q1107" s="5">
        <v>0.30048300805636946</v>
      </c>
      <c r="R1107" s="5">
        <v>1.4999999999999999E-2</v>
      </c>
      <c r="S1107" s="10">
        <v>1.5492833090283706</v>
      </c>
      <c r="T1107" s="10">
        <v>0</v>
      </c>
      <c r="U1107" s="10">
        <v>29.48627062619634</v>
      </c>
      <c r="V1107" s="5">
        <v>0.28548300805636945</v>
      </c>
      <c r="W1107" s="4" t="s">
        <v>491</v>
      </c>
      <c r="X1107" s="4" t="s">
        <v>97</v>
      </c>
    </row>
    <row r="1108" spans="1:24">
      <c r="A1108" s="4" t="s">
        <v>1596</v>
      </c>
      <c r="B1108" s="8">
        <v>45973</v>
      </c>
      <c r="C1108" s="4" t="s">
        <v>303</v>
      </c>
      <c r="D1108" s="4" t="s">
        <v>162</v>
      </c>
      <c r="E1108" s="4" t="s">
        <v>41</v>
      </c>
      <c r="F1108" s="4" t="s">
        <v>239</v>
      </c>
      <c r="G1108" s="4" t="s">
        <v>235</v>
      </c>
      <c r="H1108" s="9">
        <v>79</v>
      </c>
      <c r="I1108" s="10">
        <v>7.09</v>
      </c>
      <c r="J1108" s="10">
        <v>560.11</v>
      </c>
      <c r="K1108" s="5">
        <v>0.16800273890348458</v>
      </c>
      <c r="L1108" s="10">
        <v>94.100014087230747</v>
      </c>
      <c r="M1108" s="10">
        <v>466.00998591276925</v>
      </c>
      <c r="N1108" s="10">
        <v>3.45</v>
      </c>
      <c r="O1108" s="10">
        <v>272.55</v>
      </c>
      <c r="P1108" s="10">
        <v>193.45998591276924</v>
      </c>
      <c r="Q1108" s="5">
        <v>0.41514128830059521</v>
      </c>
      <c r="R1108" s="5">
        <v>2.5999999999999999E-2</v>
      </c>
      <c r="S1108" s="10">
        <v>12.116259633732</v>
      </c>
      <c r="T1108" s="10">
        <v>0</v>
      </c>
      <c r="U1108" s="10">
        <v>181.34372627903724</v>
      </c>
      <c r="V1108" s="5">
        <v>0.38914128830059519</v>
      </c>
      <c r="W1108" s="4" t="s">
        <v>491</v>
      </c>
      <c r="X1108" s="4" t="s">
        <v>97</v>
      </c>
    </row>
    <row r="1109" spans="1:24">
      <c r="A1109" s="4" t="s">
        <v>1597</v>
      </c>
      <c r="B1109" s="8">
        <v>45762</v>
      </c>
      <c r="C1109" s="4" t="s">
        <v>373</v>
      </c>
      <c r="D1109" s="4" t="s">
        <v>120</v>
      </c>
      <c r="E1109" s="4" t="s">
        <v>45</v>
      </c>
      <c r="F1109" s="4" t="s">
        <v>234</v>
      </c>
      <c r="G1109" s="4" t="s">
        <v>111</v>
      </c>
      <c r="H1109" s="9">
        <v>52</v>
      </c>
      <c r="I1109" s="10">
        <v>7.96</v>
      </c>
      <c r="J1109" s="10">
        <v>413.92</v>
      </c>
      <c r="K1109" s="5">
        <v>0.21804610520204659</v>
      </c>
      <c r="L1109" s="10">
        <v>90.253643865231126</v>
      </c>
      <c r="M1109" s="10">
        <v>323.66635613476888</v>
      </c>
      <c r="N1109" s="10">
        <v>4.09</v>
      </c>
      <c r="O1109" s="10">
        <v>212.68</v>
      </c>
      <c r="P1109" s="10">
        <v>110.98635613476887</v>
      </c>
      <c r="Q1109" s="5">
        <v>0.34290359202040799</v>
      </c>
      <c r="R1109" s="5">
        <v>1.4999999999999999E-2</v>
      </c>
      <c r="S1109" s="10">
        <v>4.8549953420215326</v>
      </c>
      <c r="T1109" s="10">
        <v>0</v>
      </c>
      <c r="U1109" s="10">
        <v>106.13136079274733</v>
      </c>
      <c r="V1109" s="5">
        <v>0.32790359202040797</v>
      </c>
      <c r="W1109" s="4" t="s">
        <v>491</v>
      </c>
      <c r="X1109" s="4" t="s">
        <v>97</v>
      </c>
    </row>
    <row r="1110" spans="1:24">
      <c r="A1110" s="4" t="s">
        <v>1598</v>
      </c>
      <c r="B1110" s="8">
        <v>46202</v>
      </c>
      <c r="C1110" s="4" t="s">
        <v>329</v>
      </c>
      <c r="D1110" s="4" t="s">
        <v>208</v>
      </c>
      <c r="E1110" s="4" t="s">
        <v>41</v>
      </c>
      <c r="F1110" s="4" t="s">
        <v>242</v>
      </c>
      <c r="G1110" s="4" t="s">
        <v>257</v>
      </c>
      <c r="H1110" s="9">
        <v>14</v>
      </c>
      <c r="I1110" s="10">
        <v>7.61</v>
      </c>
      <c r="J1110" s="10">
        <v>106.54</v>
      </c>
      <c r="K1110" s="5">
        <v>0.12964955096769976</v>
      </c>
      <c r="L1110" s="10">
        <v>13.812863160098733</v>
      </c>
      <c r="M1110" s="10">
        <v>92.727136839901277</v>
      </c>
      <c r="N1110" s="10">
        <v>4.34</v>
      </c>
      <c r="O1110" s="10">
        <v>60.76</v>
      </c>
      <c r="P1110" s="10">
        <v>31.967136839901279</v>
      </c>
      <c r="Q1110" s="5">
        <v>0.34474413779317242</v>
      </c>
      <c r="R1110" s="5">
        <v>2.5999999999999999E-2</v>
      </c>
      <c r="S1110" s="10">
        <v>2.4109055578374332</v>
      </c>
      <c r="T1110" s="10">
        <v>0</v>
      </c>
      <c r="U1110" s="10">
        <v>29.556231282063845</v>
      </c>
      <c r="V1110" s="5">
        <v>0.3187441377931724</v>
      </c>
      <c r="W1110" s="4" t="s">
        <v>491</v>
      </c>
      <c r="X1110" s="4" t="s">
        <v>97</v>
      </c>
    </row>
    <row r="1111" spans="1:24">
      <c r="A1111" s="4" t="s">
        <v>1599</v>
      </c>
      <c r="B1111" s="8">
        <v>46121</v>
      </c>
      <c r="C1111" s="4" t="s">
        <v>341</v>
      </c>
      <c r="D1111" s="4" t="s">
        <v>220</v>
      </c>
      <c r="E1111" s="4" t="s">
        <v>43</v>
      </c>
      <c r="F1111" s="4" t="s">
        <v>276</v>
      </c>
      <c r="G1111" s="4" t="s">
        <v>111</v>
      </c>
      <c r="H1111" s="9">
        <v>6</v>
      </c>
      <c r="I1111" s="10">
        <v>7.62</v>
      </c>
      <c r="J1111" s="10">
        <v>45.72</v>
      </c>
      <c r="K1111" s="5">
        <v>8.5557843946969039E-2</v>
      </c>
      <c r="L1111" s="10">
        <v>3.9117046252554242</v>
      </c>
      <c r="M1111" s="10">
        <v>41.808295374744574</v>
      </c>
      <c r="N1111" s="10">
        <v>4.3899999999999997</v>
      </c>
      <c r="O1111" s="10">
        <v>26.339999999999996</v>
      </c>
      <c r="P1111" s="10">
        <v>15.468295374744578</v>
      </c>
      <c r="Q1111" s="5">
        <v>0.36998148898671956</v>
      </c>
      <c r="R1111" s="5">
        <v>4.4999999999999998E-2</v>
      </c>
      <c r="S1111" s="10">
        <v>1.8813732918635058</v>
      </c>
      <c r="T1111" s="10">
        <v>0</v>
      </c>
      <c r="U1111" s="10">
        <v>13.586922082881072</v>
      </c>
      <c r="V1111" s="5">
        <v>0.32498148898671958</v>
      </c>
      <c r="W1111" s="4" t="s">
        <v>491</v>
      </c>
      <c r="X1111" s="4" t="s">
        <v>97</v>
      </c>
    </row>
    <row r="1112" spans="1:24">
      <c r="A1112" s="4" t="s">
        <v>1600</v>
      </c>
      <c r="B1112" s="8">
        <v>46066</v>
      </c>
      <c r="C1112" s="4" t="s">
        <v>401</v>
      </c>
      <c r="D1112" s="4" t="s">
        <v>204</v>
      </c>
      <c r="E1112" s="4" t="s">
        <v>47</v>
      </c>
      <c r="F1112" s="4" t="s">
        <v>276</v>
      </c>
      <c r="G1112" s="4" t="s">
        <v>111</v>
      </c>
      <c r="H1112" s="9">
        <v>19</v>
      </c>
      <c r="I1112" s="10">
        <v>15.13</v>
      </c>
      <c r="J1112" s="10">
        <v>287.47000000000003</v>
      </c>
      <c r="K1112" s="5">
        <v>0.12651193850286849</v>
      </c>
      <c r="L1112" s="10">
        <v>36.36838696141961</v>
      </c>
      <c r="M1112" s="10">
        <v>251.10161303858041</v>
      </c>
      <c r="N1112" s="10">
        <v>9.64</v>
      </c>
      <c r="O1112" s="10">
        <v>183.16000000000003</v>
      </c>
      <c r="P1112" s="10">
        <v>67.941613038580385</v>
      </c>
      <c r="Q1112" s="5">
        <v>0.2705741799760622</v>
      </c>
      <c r="R1112" s="5">
        <v>2.3E-2</v>
      </c>
      <c r="S1112" s="10">
        <v>5.7753370998873494</v>
      </c>
      <c r="T1112" s="10">
        <v>0</v>
      </c>
      <c r="U1112" s="10">
        <v>62.166275938693033</v>
      </c>
      <c r="V1112" s="5">
        <v>0.24757417997606221</v>
      </c>
      <c r="W1112" s="4" t="s">
        <v>491</v>
      </c>
      <c r="X1112" s="4" t="s">
        <v>97</v>
      </c>
    </row>
    <row r="1113" spans="1:24">
      <c r="A1113" s="4" t="s">
        <v>1601</v>
      </c>
      <c r="B1113" s="8">
        <v>45795</v>
      </c>
      <c r="C1113" s="4" t="s">
        <v>323</v>
      </c>
      <c r="D1113" s="4" t="s">
        <v>127</v>
      </c>
      <c r="E1113" s="4" t="s">
        <v>41</v>
      </c>
      <c r="F1113" s="4" t="s">
        <v>242</v>
      </c>
      <c r="G1113" s="4" t="s">
        <v>257</v>
      </c>
      <c r="H1113" s="9">
        <v>2</v>
      </c>
      <c r="I1113" s="10">
        <v>7.48</v>
      </c>
      <c r="J1113" s="10">
        <v>14.96</v>
      </c>
      <c r="K1113" s="5">
        <v>0.17772118711963095</v>
      </c>
      <c r="L1113" s="10">
        <v>2.6587089593096791</v>
      </c>
      <c r="M1113" s="10">
        <v>12.301291040690321</v>
      </c>
      <c r="N1113" s="10">
        <v>3.56</v>
      </c>
      <c r="O1113" s="10">
        <v>7.12</v>
      </c>
      <c r="P1113" s="10">
        <v>5.1812910406903212</v>
      </c>
      <c r="Q1113" s="5">
        <v>0.42119896387717354</v>
      </c>
      <c r="R1113" s="5">
        <v>2.5999999999999999E-2</v>
      </c>
      <c r="S1113" s="10">
        <v>0.31983356705794835</v>
      </c>
      <c r="T1113" s="10">
        <v>0.34</v>
      </c>
      <c r="U1113" s="10">
        <v>4.5214574736323732</v>
      </c>
      <c r="V1113" s="5">
        <v>0.36755958855670151</v>
      </c>
      <c r="W1113" s="4" t="s">
        <v>493</v>
      </c>
      <c r="X1113" s="4" t="s">
        <v>97</v>
      </c>
    </row>
    <row r="1114" spans="1:24">
      <c r="A1114" s="4" t="s">
        <v>1602</v>
      </c>
      <c r="B1114" s="8">
        <v>46152</v>
      </c>
      <c r="C1114" s="4" t="s">
        <v>315</v>
      </c>
      <c r="D1114" s="4" t="s">
        <v>138</v>
      </c>
      <c r="E1114" s="4" t="s">
        <v>41</v>
      </c>
      <c r="F1114" s="4" t="s">
        <v>239</v>
      </c>
      <c r="G1114" s="4" t="s">
        <v>111</v>
      </c>
      <c r="H1114" s="9">
        <v>16</v>
      </c>
      <c r="I1114" s="10">
        <v>8.56</v>
      </c>
      <c r="J1114" s="10">
        <v>136.96</v>
      </c>
      <c r="K1114" s="5">
        <v>0.18738864866454225</v>
      </c>
      <c r="L1114" s="10">
        <v>25.664749321095709</v>
      </c>
      <c r="M1114" s="10">
        <v>111.2952506789043</v>
      </c>
      <c r="N1114" s="10">
        <v>4.1900000000000004</v>
      </c>
      <c r="O1114" s="10">
        <v>67.040000000000006</v>
      </c>
      <c r="P1114" s="10">
        <v>44.255250678904289</v>
      </c>
      <c r="Q1114" s="5">
        <v>0.39763826766143173</v>
      </c>
      <c r="R1114" s="5">
        <v>2.5999999999999999E-2</v>
      </c>
      <c r="S1114" s="10">
        <v>2.8936765176515116</v>
      </c>
      <c r="T1114" s="10">
        <v>2.69</v>
      </c>
      <c r="U1114" s="10">
        <v>38.671574161252778</v>
      </c>
      <c r="V1114" s="5">
        <v>0.34746832344915923</v>
      </c>
      <c r="W1114" s="4" t="s">
        <v>493</v>
      </c>
      <c r="X1114" s="4" t="s">
        <v>97</v>
      </c>
    </row>
    <row r="1115" spans="1:24">
      <c r="A1115" s="4" t="s">
        <v>1603</v>
      </c>
      <c r="B1115" s="8">
        <v>45802</v>
      </c>
      <c r="C1115" s="4" t="s">
        <v>232</v>
      </c>
      <c r="D1115" s="4" t="s">
        <v>185</v>
      </c>
      <c r="E1115" s="4" t="s">
        <v>36</v>
      </c>
      <c r="F1115" s="4" t="s">
        <v>234</v>
      </c>
      <c r="G1115" s="4" t="s">
        <v>235</v>
      </c>
      <c r="H1115" s="9">
        <v>77</v>
      </c>
      <c r="I1115" s="10">
        <v>5.25</v>
      </c>
      <c r="J1115" s="10">
        <v>404.25</v>
      </c>
      <c r="K1115" s="5">
        <v>0.15929737512754305</v>
      </c>
      <c r="L1115" s="10">
        <v>64.395963895309279</v>
      </c>
      <c r="M1115" s="10">
        <v>339.85403610469075</v>
      </c>
      <c r="N1115" s="10">
        <v>2.19</v>
      </c>
      <c r="O1115" s="10">
        <v>168.63</v>
      </c>
      <c r="P1115" s="10">
        <v>171.22403610469075</v>
      </c>
      <c r="Q1115" s="5">
        <v>0.50381639737815509</v>
      </c>
      <c r="R1115" s="5">
        <v>1.7999999999999999E-2</v>
      </c>
      <c r="S1115" s="10">
        <v>6.117372649884433</v>
      </c>
      <c r="T1115" s="10">
        <v>0</v>
      </c>
      <c r="U1115" s="10">
        <v>165.10666345480632</v>
      </c>
      <c r="V1115" s="5">
        <v>0.48581639737815513</v>
      </c>
      <c r="W1115" s="4" t="s">
        <v>491</v>
      </c>
      <c r="X1115" s="4" t="s">
        <v>97</v>
      </c>
    </row>
    <row r="1116" spans="1:24">
      <c r="A1116" s="4" t="s">
        <v>1604</v>
      </c>
      <c r="B1116" s="8">
        <v>45820</v>
      </c>
      <c r="C1116" s="4" t="s">
        <v>419</v>
      </c>
      <c r="D1116" s="4" t="s">
        <v>187</v>
      </c>
      <c r="E1116" s="4" t="s">
        <v>47</v>
      </c>
      <c r="F1116" s="4" t="s">
        <v>276</v>
      </c>
      <c r="G1116" s="4" t="s">
        <v>257</v>
      </c>
      <c r="H1116" s="9">
        <v>1</v>
      </c>
      <c r="I1116" s="10">
        <v>7.92</v>
      </c>
      <c r="J1116" s="10">
        <v>7.92</v>
      </c>
      <c r="K1116" s="5">
        <v>7.2570326849967698E-2</v>
      </c>
      <c r="L1116" s="10">
        <v>0.57475698865174418</v>
      </c>
      <c r="M1116" s="10">
        <v>7.3452430113482556</v>
      </c>
      <c r="N1116" s="10">
        <v>3.5</v>
      </c>
      <c r="O1116" s="10">
        <v>3.5</v>
      </c>
      <c r="P1116" s="10">
        <v>3.8452430113482556</v>
      </c>
      <c r="Q1116" s="5">
        <v>0.5235011292897227</v>
      </c>
      <c r="R1116" s="5">
        <v>2.3E-2</v>
      </c>
      <c r="S1116" s="10">
        <v>0.16894058926100988</v>
      </c>
      <c r="T1116" s="10">
        <v>0</v>
      </c>
      <c r="U1116" s="10">
        <v>3.6763024220872458</v>
      </c>
      <c r="V1116" s="5">
        <v>0.50050112928972279</v>
      </c>
      <c r="W1116" s="4" t="s">
        <v>491</v>
      </c>
      <c r="X1116" s="4" t="s">
        <v>97</v>
      </c>
    </row>
    <row r="1117" spans="1:24">
      <c r="A1117" s="4" t="s">
        <v>1605</v>
      </c>
      <c r="B1117" s="8">
        <v>46042</v>
      </c>
      <c r="C1117" s="4" t="s">
        <v>247</v>
      </c>
      <c r="D1117" s="4" t="s">
        <v>220</v>
      </c>
      <c r="E1117" s="4" t="s">
        <v>36</v>
      </c>
      <c r="F1117" s="4" t="s">
        <v>242</v>
      </c>
      <c r="G1117" s="4" t="s">
        <v>111</v>
      </c>
      <c r="H1117" s="9">
        <v>6</v>
      </c>
      <c r="I1117" s="10">
        <v>7.75</v>
      </c>
      <c r="J1117" s="10">
        <v>46.5</v>
      </c>
      <c r="K1117" s="5">
        <v>0.12698424482654108</v>
      </c>
      <c r="L1117" s="10">
        <v>5.9047673844341606</v>
      </c>
      <c r="M1117" s="10">
        <v>40.595232615565841</v>
      </c>
      <c r="N1117" s="10">
        <v>4.42</v>
      </c>
      <c r="O1117" s="10">
        <v>26.52</v>
      </c>
      <c r="P1117" s="10">
        <v>14.075232615565842</v>
      </c>
      <c r="Q1117" s="5">
        <v>0.34672131944303314</v>
      </c>
      <c r="R1117" s="5">
        <v>1.7999999999999999E-2</v>
      </c>
      <c r="S1117" s="10">
        <v>0.7307141870801851</v>
      </c>
      <c r="T1117" s="10">
        <v>0</v>
      </c>
      <c r="U1117" s="10">
        <v>13.344518428485657</v>
      </c>
      <c r="V1117" s="5">
        <v>0.32872131944303312</v>
      </c>
      <c r="W1117" s="4" t="s">
        <v>491</v>
      </c>
      <c r="X1117" s="4" t="s">
        <v>97</v>
      </c>
    </row>
    <row r="1118" spans="1:24">
      <c r="A1118" s="4" t="s">
        <v>1606</v>
      </c>
      <c r="B1118" s="8">
        <v>46203</v>
      </c>
      <c r="C1118" s="4" t="s">
        <v>243</v>
      </c>
      <c r="D1118" s="4" t="s">
        <v>127</v>
      </c>
      <c r="E1118" s="4" t="s">
        <v>36</v>
      </c>
      <c r="F1118" s="4" t="s">
        <v>234</v>
      </c>
      <c r="G1118" s="4" t="s">
        <v>111</v>
      </c>
      <c r="H1118" s="9">
        <v>14</v>
      </c>
      <c r="I1118" s="10">
        <v>7.81</v>
      </c>
      <c r="J1118" s="10">
        <v>109.33999999999999</v>
      </c>
      <c r="K1118" s="5">
        <v>0.14387037422431842</v>
      </c>
      <c r="L1118" s="10">
        <v>15.730786717686975</v>
      </c>
      <c r="M1118" s="10">
        <v>93.609213282313021</v>
      </c>
      <c r="N1118" s="10">
        <v>3.72</v>
      </c>
      <c r="O1118" s="10">
        <v>52.080000000000005</v>
      </c>
      <c r="P1118" s="10">
        <v>41.529213282313016</v>
      </c>
      <c r="Q1118" s="5">
        <v>0.44364450705366354</v>
      </c>
      <c r="R1118" s="5">
        <v>1.7999999999999999E-2</v>
      </c>
      <c r="S1118" s="10">
        <v>1.6849658390816342</v>
      </c>
      <c r="T1118" s="10">
        <v>0</v>
      </c>
      <c r="U1118" s="10">
        <v>39.844247443231382</v>
      </c>
      <c r="V1118" s="5">
        <v>0.42564450705366358</v>
      </c>
      <c r="W1118" s="4" t="s">
        <v>491</v>
      </c>
      <c r="X1118" s="4" t="s">
        <v>97</v>
      </c>
    </row>
    <row r="1119" spans="1:24">
      <c r="A1119" s="4" t="s">
        <v>1607</v>
      </c>
      <c r="B1119" s="8">
        <v>45995</v>
      </c>
      <c r="C1119" s="4" t="s">
        <v>271</v>
      </c>
      <c r="D1119" s="4" t="s">
        <v>183</v>
      </c>
      <c r="E1119" s="4" t="s">
        <v>39</v>
      </c>
      <c r="F1119" s="4" t="s">
        <v>273</v>
      </c>
      <c r="G1119" s="4" t="s">
        <v>235</v>
      </c>
      <c r="H1119" s="9">
        <v>196</v>
      </c>
      <c r="I1119" s="10">
        <v>8.6199999999999992</v>
      </c>
      <c r="J1119" s="10">
        <v>1689.5199999999998</v>
      </c>
      <c r="K1119" s="5">
        <v>0.12296472714287787</v>
      </c>
      <c r="L1119" s="10">
        <v>207.751365802435</v>
      </c>
      <c r="M1119" s="10">
        <v>1481.7686341975648</v>
      </c>
      <c r="N1119" s="10">
        <v>4.3</v>
      </c>
      <c r="O1119" s="10">
        <v>842.8</v>
      </c>
      <c r="P1119" s="10">
        <v>638.96863419756482</v>
      </c>
      <c r="Q1119" s="5">
        <v>0.43122024548966859</v>
      </c>
      <c r="R1119" s="5">
        <v>2.1000000000000001E-2</v>
      </c>
      <c r="S1119" s="10">
        <v>31.117141318148864</v>
      </c>
      <c r="T1119" s="10">
        <v>0</v>
      </c>
      <c r="U1119" s="10">
        <v>607.85149287941601</v>
      </c>
      <c r="V1119" s="5">
        <v>0.41022024548966862</v>
      </c>
      <c r="W1119" s="4" t="s">
        <v>491</v>
      </c>
      <c r="X1119" s="4" t="s">
        <v>97</v>
      </c>
    </row>
    <row r="1120" spans="1:24">
      <c r="A1120" s="4" t="s">
        <v>1608</v>
      </c>
      <c r="B1120" s="8">
        <v>45959</v>
      </c>
      <c r="C1120" s="4" t="s">
        <v>285</v>
      </c>
      <c r="D1120" s="4" t="s">
        <v>123</v>
      </c>
      <c r="E1120" s="4" t="s">
        <v>39</v>
      </c>
      <c r="F1120" s="4" t="s">
        <v>273</v>
      </c>
      <c r="G1120" s="4" t="s">
        <v>111</v>
      </c>
      <c r="H1120" s="9">
        <v>39</v>
      </c>
      <c r="I1120" s="10">
        <v>4.7699999999999996</v>
      </c>
      <c r="J1120" s="10">
        <v>186.02999999999997</v>
      </c>
      <c r="K1120" s="5">
        <v>0.13648887366042739</v>
      </c>
      <c r="L1120" s="10">
        <v>25.391025167049303</v>
      </c>
      <c r="M1120" s="10">
        <v>160.63897483295068</v>
      </c>
      <c r="N1120" s="10">
        <v>2.2999999999999998</v>
      </c>
      <c r="O1120" s="10">
        <v>89.699999999999989</v>
      </c>
      <c r="P1120" s="10">
        <v>70.938974832950692</v>
      </c>
      <c r="Q1120" s="5">
        <v>0.44160500219028731</v>
      </c>
      <c r="R1120" s="5">
        <v>2.1000000000000001E-2</v>
      </c>
      <c r="S1120" s="10">
        <v>3.3734184714919646</v>
      </c>
      <c r="T1120" s="10">
        <v>4.4800000000000004</v>
      </c>
      <c r="U1120" s="10">
        <v>63.085556361458728</v>
      </c>
      <c r="V1120" s="5">
        <v>0.3927163779964466</v>
      </c>
      <c r="W1120" s="4" t="s">
        <v>493</v>
      </c>
      <c r="X1120" s="4" t="s">
        <v>97</v>
      </c>
    </row>
    <row r="1121" spans="1:24">
      <c r="A1121" s="4" t="s">
        <v>1609</v>
      </c>
      <c r="B1121" s="8">
        <v>46044</v>
      </c>
      <c r="C1121" s="4" t="s">
        <v>353</v>
      </c>
      <c r="D1121" s="4" t="s">
        <v>176</v>
      </c>
      <c r="E1121" s="4" t="s">
        <v>43</v>
      </c>
      <c r="F1121" s="4" t="s">
        <v>276</v>
      </c>
      <c r="G1121" s="4" t="s">
        <v>257</v>
      </c>
      <c r="H1121" s="9">
        <v>15</v>
      </c>
      <c r="I1121" s="10">
        <v>11.88</v>
      </c>
      <c r="J1121" s="10">
        <v>178.20000000000002</v>
      </c>
      <c r="K1121" s="5">
        <v>2.5802242396948494E-2</v>
      </c>
      <c r="L1121" s="10">
        <v>4.5979595951362224</v>
      </c>
      <c r="M1121" s="10">
        <v>173.6020404048638</v>
      </c>
      <c r="N1121" s="10">
        <v>5.78</v>
      </c>
      <c r="O1121" s="10">
        <v>86.7</v>
      </c>
      <c r="P1121" s="10">
        <v>86.902040404863797</v>
      </c>
      <c r="Q1121" s="5">
        <v>0.50058190676904668</v>
      </c>
      <c r="R1121" s="5">
        <v>4.4999999999999998E-2</v>
      </c>
      <c r="S1121" s="10">
        <v>7.812091818218871</v>
      </c>
      <c r="T1121" s="10">
        <v>0</v>
      </c>
      <c r="U1121" s="10">
        <v>79.089948586644923</v>
      </c>
      <c r="V1121" s="5">
        <v>0.45558190676904659</v>
      </c>
      <c r="W1121" s="4" t="s">
        <v>491</v>
      </c>
      <c r="X1121" s="4" t="s">
        <v>97</v>
      </c>
    </row>
    <row r="1122" spans="1:24">
      <c r="A1122" s="4" t="s">
        <v>1610</v>
      </c>
      <c r="B1122" s="8">
        <v>46150</v>
      </c>
      <c r="C1122" s="4" t="s">
        <v>305</v>
      </c>
      <c r="D1122" s="4" t="s">
        <v>181</v>
      </c>
      <c r="E1122" s="4" t="s">
        <v>41</v>
      </c>
      <c r="F1122" s="4" t="s">
        <v>242</v>
      </c>
      <c r="G1122" s="4" t="s">
        <v>235</v>
      </c>
      <c r="H1122" s="9">
        <v>20</v>
      </c>
      <c r="I1122" s="10">
        <v>5.84</v>
      </c>
      <c r="J1122" s="10">
        <v>116.8</v>
      </c>
      <c r="K1122" s="5">
        <v>0.22516140999587125</v>
      </c>
      <c r="L1122" s="10">
        <v>26.298852687517762</v>
      </c>
      <c r="M1122" s="10">
        <v>90.501147312482232</v>
      </c>
      <c r="N1122" s="10">
        <v>2.81</v>
      </c>
      <c r="O1122" s="10">
        <v>56.2</v>
      </c>
      <c r="P1122" s="10">
        <v>34.301147312482229</v>
      </c>
      <c r="Q1122" s="5">
        <v>0.37901339741083367</v>
      </c>
      <c r="R1122" s="5">
        <v>2.5999999999999999E-2</v>
      </c>
      <c r="S1122" s="10">
        <v>2.3530298301245378</v>
      </c>
      <c r="T1122" s="10">
        <v>1.84</v>
      </c>
      <c r="U1122" s="10">
        <v>30.108117482357692</v>
      </c>
      <c r="V1122" s="5">
        <v>0.33268216344706025</v>
      </c>
      <c r="W1122" s="4" t="s">
        <v>493</v>
      </c>
      <c r="X1122" s="4" t="s">
        <v>97</v>
      </c>
    </row>
    <row r="1123" spans="1:24">
      <c r="A1123" s="4" t="s">
        <v>1611</v>
      </c>
      <c r="B1123" s="8">
        <v>46089</v>
      </c>
      <c r="C1123" s="4" t="s">
        <v>262</v>
      </c>
      <c r="D1123" s="4" t="s">
        <v>204</v>
      </c>
      <c r="E1123" s="4" t="s">
        <v>36</v>
      </c>
      <c r="F1123" s="4" t="s">
        <v>234</v>
      </c>
      <c r="G1123" s="4" t="s">
        <v>257</v>
      </c>
      <c r="H1123" s="9">
        <v>2</v>
      </c>
      <c r="I1123" s="10">
        <v>15</v>
      </c>
      <c r="J1123" s="10">
        <v>30</v>
      </c>
      <c r="K1123" s="5">
        <v>0.13825928943558016</v>
      </c>
      <c r="L1123" s="10">
        <v>4.147778683067405</v>
      </c>
      <c r="M1123" s="10">
        <v>25.852221316932596</v>
      </c>
      <c r="N1123" s="10">
        <v>9.5399999999999991</v>
      </c>
      <c r="O1123" s="10">
        <v>19.079999999999998</v>
      </c>
      <c r="P1123" s="10">
        <v>6.7722213169325975</v>
      </c>
      <c r="Q1123" s="5">
        <v>0.26195897187747469</v>
      </c>
      <c r="R1123" s="5">
        <v>1.7999999999999999E-2</v>
      </c>
      <c r="S1123" s="10">
        <v>0.46533998370478669</v>
      </c>
      <c r="T1123" s="10">
        <v>0</v>
      </c>
      <c r="U1123" s="10">
        <v>6.3068813332278104</v>
      </c>
      <c r="V1123" s="5">
        <v>0.24395897187747467</v>
      </c>
      <c r="W1123" s="4" t="s">
        <v>491</v>
      </c>
      <c r="X1123" s="4" t="s">
        <v>97</v>
      </c>
    </row>
    <row r="1124" spans="1:24">
      <c r="A1124" s="4" t="s">
        <v>1612</v>
      </c>
      <c r="B1124" s="8">
        <v>46032</v>
      </c>
      <c r="C1124" s="4" t="s">
        <v>363</v>
      </c>
      <c r="D1124" s="4" t="s">
        <v>162</v>
      </c>
      <c r="E1124" s="4" t="s">
        <v>45</v>
      </c>
      <c r="F1124" s="4" t="s">
        <v>239</v>
      </c>
      <c r="G1124" s="4" t="s">
        <v>235</v>
      </c>
      <c r="H1124" s="9">
        <v>28</v>
      </c>
      <c r="I1124" s="10">
        <v>7.25</v>
      </c>
      <c r="J1124" s="10">
        <v>203</v>
      </c>
      <c r="K1124" s="5">
        <v>0.18505886379638969</v>
      </c>
      <c r="L1124" s="10">
        <v>37.566949350667109</v>
      </c>
      <c r="M1124" s="10">
        <v>165.4330506493329</v>
      </c>
      <c r="N1124" s="10">
        <v>3.62</v>
      </c>
      <c r="O1124" s="10">
        <v>101.36</v>
      </c>
      <c r="P1124" s="10">
        <v>64.073050649332899</v>
      </c>
      <c r="Q1124" s="5">
        <v>0.38730501793833222</v>
      </c>
      <c r="R1124" s="5">
        <v>1.4999999999999999E-2</v>
      </c>
      <c r="S1124" s="10">
        <v>2.4814957597399934</v>
      </c>
      <c r="T1124" s="10">
        <v>0</v>
      </c>
      <c r="U1124" s="10">
        <v>61.591554889592906</v>
      </c>
      <c r="V1124" s="5">
        <v>0.37230501793833221</v>
      </c>
      <c r="W1124" s="4" t="s">
        <v>491</v>
      </c>
      <c r="X1124" s="4" t="s">
        <v>97</v>
      </c>
    </row>
    <row r="1125" spans="1:24">
      <c r="A1125" s="4" t="s">
        <v>1613</v>
      </c>
      <c r="B1125" s="8">
        <v>46038</v>
      </c>
      <c r="C1125" s="4" t="s">
        <v>393</v>
      </c>
      <c r="D1125" s="4" t="s">
        <v>127</v>
      </c>
      <c r="E1125" s="4" t="s">
        <v>47</v>
      </c>
      <c r="F1125" s="4" t="s">
        <v>273</v>
      </c>
      <c r="G1125" s="4" t="s">
        <v>235</v>
      </c>
      <c r="H1125" s="9">
        <v>49</v>
      </c>
      <c r="I1125" s="10">
        <v>7.77</v>
      </c>
      <c r="J1125" s="10">
        <v>380.72999999999996</v>
      </c>
      <c r="K1125" s="5">
        <v>0.11922401569884963</v>
      </c>
      <c r="L1125" s="10">
        <v>45.392159497023016</v>
      </c>
      <c r="M1125" s="10">
        <v>335.33784050297697</v>
      </c>
      <c r="N1125" s="10">
        <v>3.75</v>
      </c>
      <c r="O1125" s="10">
        <v>183.75</v>
      </c>
      <c r="P1125" s="10">
        <v>151.58784050297697</v>
      </c>
      <c r="Q1125" s="5">
        <v>0.45204513834647675</v>
      </c>
      <c r="R1125" s="5">
        <v>2.3E-2</v>
      </c>
      <c r="S1125" s="10">
        <v>7.7127703315684704</v>
      </c>
      <c r="T1125" s="10">
        <v>0</v>
      </c>
      <c r="U1125" s="10">
        <v>143.87507017140851</v>
      </c>
      <c r="V1125" s="5">
        <v>0.42904513834647673</v>
      </c>
      <c r="W1125" s="4" t="s">
        <v>491</v>
      </c>
      <c r="X1125" s="4" t="s">
        <v>97</v>
      </c>
    </row>
    <row r="1126" spans="1:24">
      <c r="A1126" s="4" t="s">
        <v>1614</v>
      </c>
      <c r="B1126" s="8">
        <v>46250</v>
      </c>
      <c r="C1126" s="4" t="s">
        <v>365</v>
      </c>
      <c r="D1126" s="4" t="s">
        <v>120</v>
      </c>
      <c r="E1126" s="4" t="s">
        <v>45</v>
      </c>
      <c r="F1126" s="4" t="s">
        <v>242</v>
      </c>
      <c r="G1126" s="4" t="s">
        <v>235</v>
      </c>
      <c r="H1126" s="9">
        <v>172</v>
      </c>
      <c r="I1126" s="10">
        <v>8.35</v>
      </c>
      <c r="J1126" s="10">
        <v>1436.2</v>
      </c>
      <c r="K1126" s="5">
        <v>0.15963934423025247</v>
      </c>
      <c r="L1126" s="10">
        <v>229.27402618348862</v>
      </c>
      <c r="M1126" s="10">
        <v>1206.9259738165115</v>
      </c>
      <c r="N1126" s="10">
        <v>4.2</v>
      </c>
      <c r="O1126" s="10">
        <v>722.4</v>
      </c>
      <c r="P1126" s="10">
        <v>484.52597381651151</v>
      </c>
      <c r="Q1126" s="5">
        <v>0.40145459152258978</v>
      </c>
      <c r="R1126" s="5">
        <v>1.4999999999999999E-2</v>
      </c>
      <c r="S1126" s="10">
        <v>18.103889607247673</v>
      </c>
      <c r="T1126" s="10">
        <v>0</v>
      </c>
      <c r="U1126" s="10">
        <v>466.42208420926386</v>
      </c>
      <c r="V1126" s="5">
        <v>0.38645459152258982</v>
      </c>
      <c r="W1126" s="4" t="s">
        <v>491</v>
      </c>
      <c r="X1126" s="4" t="s">
        <v>97</v>
      </c>
    </row>
    <row r="1127" spans="1:24">
      <c r="A1127" s="4" t="s">
        <v>1615</v>
      </c>
      <c r="B1127" s="8">
        <v>45945</v>
      </c>
      <c r="C1127" s="4" t="s">
        <v>249</v>
      </c>
      <c r="D1127" s="4" t="s">
        <v>142</v>
      </c>
      <c r="E1127" s="4" t="s">
        <v>36</v>
      </c>
      <c r="F1127" s="4" t="s">
        <v>234</v>
      </c>
      <c r="G1127" s="4" t="s">
        <v>111</v>
      </c>
      <c r="H1127" s="9">
        <v>5</v>
      </c>
      <c r="I1127" s="10">
        <v>8.1199999999999992</v>
      </c>
      <c r="J1127" s="10">
        <v>40.599999999999994</v>
      </c>
      <c r="K1127" s="5">
        <v>0.20195121151376214</v>
      </c>
      <c r="L1127" s="10">
        <v>8.1992191874587412</v>
      </c>
      <c r="M1127" s="10">
        <v>32.400780812541257</v>
      </c>
      <c r="N1127" s="10">
        <v>4.16</v>
      </c>
      <c r="O1127" s="10">
        <v>20.8</v>
      </c>
      <c r="P1127" s="10">
        <v>11.600780812541256</v>
      </c>
      <c r="Q1127" s="5">
        <v>0.35804016204606348</v>
      </c>
      <c r="R1127" s="5">
        <v>1.7999999999999999E-2</v>
      </c>
      <c r="S1127" s="10">
        <v>0.58321405462574261</v>
      </c>
      <c r="T1127" s="10">
        <v>0.49</v>
      </c>
      <c r="U1127" s="10">
        <v>10.527566757915514</v>
      </c>
      <c r="V1127" s="5">
        <v>0.32491706970964862</v>
      </c>
      <c r="W1127" s="4" t="s">
        <v>493</v>
      </c>
      <c r="X1127" s="4" t="s">
        <v>97</v>
      </c>
    </row>
    <row r="1128" spans="1:24">
      <c r="A1128" s="4" t="s">
        <v>1616</v>
      </c>
      <c r="B1128" s="8">
        <v>45958</v>
      </c>
      <c r="C1128" s="4" t="s">
        <v>341</v>
      </c>
      <c r="D1128" s="4" t="s">
        <v>210</v>
      </c>
      <c r="E1128" s="4" t="s">
        <v>43</v>
      </c>
      <c r="F1128" s="4" t="s">
        <v>276</v>
      </c>
      <c r="G1128" s="4" t="s">
        <v>111</v>
      </c>
      <c r="H1128" s="9">
        <v>11</v>
      </c>
      <c r="I1128" s="10">
        <v>4.33</v>
      </c>
      <c r="J1128" s="10">
        <v>47.63</v>
      </c>
      <c r="K1128" s="5">
        <v>8.7849929650711103E-2</v>
      </c>
      <c r="L1128" s="10">
        <v>4.1842921492633698</v>
      </c>
      <c r="M1128" s="10">
        <v>43.445707850736632</v>
      </c>
      <c r="N1128" s="10">
        <v>2.34</v>
      </c>
      <c r="O1128" s="10">
        <v>25.74</v>
      </c>
      <c r="P1128" s="10">
        <v>17.705707850736633</v>
      </c>
      <c r="Q1128" s="5">
        <v>0.4075364109975349</v>
      </c>
      <c r="R1128" s="5">
        <v>4.4999999999999998E-2</v>
      </c>
      <c r="S1128" s="10">
        <v>1.9550568532831483</v>
      </c>
      <c r="T1128" s="10">
        <v>0</v>
      </c>
      <c r="U1128" s="10">
        <v>15.750650997453485</v>
      </c>
      <c r="V1128" s="5">
        <v>0.36253641099753492</v>
      </c>
      <c r="W1128" s="4" t="s">
        <v>491</v>
      </c>
      <c r="X1128" s="4" t="s">
        <v>97</v>
      </c>
    </row>
    <row r="1129" spans="1:24">
      <c r="A1129" s="4" t="s">
        <v>1617</v>
      </c>
      <c r="B1129" s="8">
        <v>45813</v>
      </c>
      <c r="C1129" s="4" t="s">
        <v>389</v>
      </c>
      <c r="D1129" s="4" t="s">
        <v>113</v>
      </c>
      <c r="E1129" s="4" t="s">
        <v>45</v>
      </c>
      <c r="F1129" s="4" t="s">
        <v>242</v>
      </c>
      <c r="G1129" s="4" t="s">
        <v>257</v>
      </c>
      <c r="H1129" s="9">
        <v>10</v>
      </c>
      <c r="I1129" s="10">
        <v>16.09</v>
      </c>
      <c r="J1129" s="10">
        <v>160.9</v>
      </c>
      <c r="K1129" s="5">
        <v>0.18353287881312957</v>
      </c>
      <c r="L1129" s="10">
        <v>29.530440201032551</v>
      </c>
      <c r="M1129" s="10">
        <v>131.36955979896746</v>
      </c>
      <c r="N1129" s="10">
        <v>8.65</v>
      </c>
      <c r="O1129" s="10">
        <v>86.5</v>
      </c>
      <c r="P1129" s="10">
        <v>44.869559798967458</v>
      </c>
      <c r="Q1129" s="5">
        <v>0.34155218200952003</v>
      </c>
      <c r="R1129" s="5">
        <v>1.4999999999999999E-2</v>
      </c>
      <c r="S1129" s="10">
        <v>1.9705433969845119</v>
      </c>
      <c r="T1129" s="10">
        <v>0</v>
      </c>
      <c r="U1129" s="10">
        <v>42.899016401982948</v>
      </c>
      <c r="V1129" s="5">
        <v>0.32655218200952002</v>
      </c>
      <c r="W1129" s="4" t="s">
        <v>491</v>
      </c>
      <c r="X1129" s="4" t="s">
        <v>97</v>
      </c>
    </row>
    <row r="1130" spans="1:24">
      <c r="A1130" s="4" t="s">
        <v>1618</v>
      </c>
      <c r="B1130" s="8">
        <v>46220</v>
      </c>
      <c r="C1130" s="4" t="s">
        <v>331</v>
      </c>
      <c r="D1130" s="4" t="s">
        <v>170</v>
      </c>
      <c r="E1130" s="4" t="s">
        <v>43</v>
      </c>
      <c r="F1130" s="4" t="s">
        <v>270</v>
      </c>
      <c r="G1130" s="4" t="s">
        <v>235</v>
      </c>
      <c r="H1130" s="9">
        <v>129</v>
      </c>
      <c r="I1130" s="10">
        <v>8.08</v>
      </c>
      <c r="J1130" s="10">
        <v>1042.32</v>
      </c>
      <c r="K1130" s="5">
        <v>9.1597808084796561E-2</v>
      </c>
      <c r="L1130" s="10">
        <v>95.47422732294514</v>
      </c>
      <c r="M1130" s="10">
        <v>946.84577267705481</v>
      </c>
      <c r="N1130" s="10">
        <v>4.2300000000000004</v>
      </c>
      <c r="O1130" s="10">
        <v>545.67000000000007</v>
      </c>
      <c r="P1130" s="10">
        <v>401.17577267705474</v>
      </c>
      <c r="Q1130" s="5">
        <v>0.4236970626618467</v>
      </c>
      <c r="R1130" s="5">
        <v>4.4999999999999998E-2</v>
      </c>
      <c r="S1130" s="10">
        <v>42.608059770467463</v>
      </c>
      <c r="T1130" s="10">
        <v>0</v>
      </c>
      <c r="U1130" s="10">
        <v>358.5677129065873</v>
      </c>
      <c r="V1130" s="5">
        <v>0.37869706266184672</v>
      </c>
      <c r="W1130" s="4" t="s">
        <v>491</v>
      </c>
      <c r="X1130" s="4" t="s">
        <v>97</v>
      </c>
    </row>
    <row r="1131" spans="1:24">
      <c r="A1131" s="4" t="s">
        <v>1619</v>
      </c>
      <c r="B1131" s="8">
        <v>46092</v>
      </c>
      <c r="C1131" s="4" t="s">
        <v>345</v>
      </c>
      <c r="D1131" s="4" t="s">
        <v>142</v>
      </c>
      <c r="E1131" s="4" t="s">
        <v>43</v>
      </c>
      <c r="F1131" s="4" t="s">
        <v>273</v>
      </c>
      <c r="G1131" s="4" t="s">
        <v>111</v>
      </c>
      <c r="H1131" s="9">
        <v>18</v>
      </c>
      <c r="I1131" s="10">
        <v>8.49</v>
      </c>
      <c r="J1131" s="10">
        <v>152.82</v>
      </c>
      <c r="K1131" s="5">
        <v>6.1199813073979759E-2</v>
      </c>
      <c r="L1131" s="10">
        <v>9.3525554339655859</v>
      </c>
      <c r="M1131" s="10">
        <v>143.4674445660344</v>
      </c>
      <c r="N1131" s="10">
        <v>4.3</v>
      </c>
      <c r="O1131" s="10">
        <v>77.399999999999991</v>
      </c>
      <c r="P1131" s="10">
        <v>66.067444566034411</v>
      </c>
      <c r="Q1131" s="5">
        <v>0.46050478396599065</v>
      </c>
      <c r="R1131" s="5">
        <v>4.4999999999999998E-2</v>
      </c>
      <c r="S1131" s="10">
        <v>6.4560350054715476</v>
      </c>
      <c r="T1131" s="10">
        <v>0</v>
      </c>
      <c r="U1131" s="10">
        <v>59.611409560562862</v>
      </c>
      <c r="V1131" s="5">
        <v>0.41550478396599066</v>
      </c>
      <c r="W1131" s="4" t="s">
        <v>491</v>
      </c>
      <c r="X1131" s="4" t="s">
        <v>97</v>
      </c>
    </row>
    <row r="1132" spans="1:24">
      <c r="A1132" s="4" t="s">
        <v>1620</v>
      </c>
      <c r="B1132" s="8">
        <v>46116</v>
      </c>
      <c r="C1132" s="4" t="s">
        <v>240</v>
      </c>
      <c r="D1132" s="4" t="s">
        <v>214</v>
      </c>
      <c r="E1132" s="4" t="s">
        <v>36</v>
      </c>
      <c r="F1132" s="4" t="s">
        <v>242</v>
      </c>
      <c r="G1132" s="4" t="s">
        <v>235</v>
      </c>
      <c r="H1132" s="9">
        <v>40</v>
      </c>
      <c r="I1132" s="10">
        <v>6.03</v>
      </c>
      <c r="J1132" s="10">
        <v>241.20000000000002</v>
      </c>
      <c r="K1132" s="5">
        <v>0.15566131849487819</v>
      </c>
      <c r="L1132" s="10">
        <v>37.54551002096462</v>
      </c>
      <c r="M1132" s="10">
        <v>203.65448997903539</v>
      </c>
      <c r="N1132" s="10">
        <v>3.1</v>
      </c>
      <c r="O1132" s="10">
        <v>124</v>
      </c>
      <c r="P1132" s="10">
        <v>79.65448997903539</v>
      </c>
      <c r="Q1132" s="5">
        <v>0.39112562648255478</v>
      </c>
      <c r="R1132" s="5">
        <v>1.7999999999999999E-2</v>
      </c>
      <c r="S1132" s="10">
        <v>3.6657808196226367</v>
      </c>
      <c r="T1132" s="10">
        <v>0</v>
      </c>
      <c r="U1132" s="10">
        <v>75.98870915941275</v>
      </c>
      <c r="V1132" s="5">
        <v>0.37312562648255476</v>
      </c>
      <c r="W1132" s="4" t="s">
        <v>491</v>
      </c>
      <c r="X1132" s="4" t="s">
        <v>97</v>
      </c>
    </row>
    <row r="1133" spans="1:24">
      <c r="A1133" s="4" t="s">
        <v>1621</v>
      </c>
      <c r="B1133" s="8">
        <v>45965</v>
      </c>
      <c r="C1133" s="4" t="s">
        <v>331</v>
      </c>
      <c r="D1133" s="4" t="s">
        <v>151</v>
      </c>
      <c r="E1133" s="4" t="s">
        <v>43</v>
      </c>
      <c r="F1133" s="4" t="s">
        <v>270</v>
      </c>
      <c r="G1133" s="4" t="s">
        <v>235</v>
      </c>
      <c r="H1133" s="9">
        <v>117</v>
      </c>
      <c r="I1133" s="10">
        <v>9.98</v>
      </c>
      <c r="J1133" s="10">
        <v>1167.6600000000001</v>
      </c>
      <c r="K1133" s="5">
        <v>6.5077788178610291E-2</v>
      </c>
      <c r="L1133" s="10">
        <v>75.988730144636094</v>
      </c>
      <c r="M1133" s="10">
        <v>1091.671269855364</v>
      </c>
      <c r="N1133" s="10">
        <v>5.84</v>
      </c>
      <c r="O1133" s="10">
        <v>683.28</v>
      </c>
      <c r="P1133" s="10">
        <v>408.39126985536404</v>
      </c>
      <c r="Q1133" s="5">
        <v>0.37409729570832434</v>
      </c>
      <c r="R1133" s="5">
        <v>4.4999999999999998E-2</v>
      </c>
      <c r="S1133" s="10">
        <v>49.12520714349138</v>
      </c>
      <c r="T1133" s="10">
        <v>0</v>
      </c>
      <c r="U1133" s="10">
        <v>359.26606271187268</v>
      </c>
      <c r="V1133" s="5">
        <v>0.32909729570832436</v>
      </c>
      <c r="W1133" s="4" t="s">
        <v>491</v>
      </c>
      <c r="X1133" s="4" t="s">
        <v>97</v>
      </c>
    </row>
    <row r="1134" spans="1:24">
      <c r="A1134" s="4" t="s">
        <v>1622</v>
      </c>
      <c r="B1134" s="8">
        <v>46112</v>
      </c>
      <c r="C1134" s="4" t="s">
        <v>268</v>
      </c>
      <c r="D1134" s="4" t="s">
        <v>193</v>
      </c>
      <c r="E1134" s="4" t="s">
        <v>39</v>
      </c>
      <c r="F1134" s="4" t="s">
        <v>270</v>
      </c>
      <c r="G1134" s="4" t="s">
        <v>235</v>
      </c>
      <c r="H1134" s="9">
        <v>18</v>
      </c>
      <c r="I1134" s="10">
        <v>9.1999999999999993</v>
      </c>
      <c r="J1134" s="10">
        <v>165.6</v>
      </c>
      <c r="K1134" s="5">
        <v>0.12240013378760076</v>
      </c>
      <c r="L1134" s="10">
        <v>20.269462155226684</v>
      </c>
      <c r="M1134" s="10">
        <v>145.33053784477332</v>
      </c>
      <c r="N1134" s="10">
        <v>4.2699999999999996</v>
      </c>
      <c r="O1134" s="10">
        <v>76.859999999999985</v>
      </c>
      <c r="P1134" s="10">
        <v>68.470537844773332</v>
      </c>
      <c r="Q1134" s="5">
        <v>0.47113661629675041</v>
      </c>
      <c r="R1134" s="5">
        <v>2.1000000000000001E-2</v>
      </c>
      <c r="S1134" s="10">
        <v>3.05194129474024</v>
      </c>
      <c r="T1134" s="10">
        <v>0</v>
      </c>
      <c r="U1134" s="10">
        <v>65.418596550033087</v>
      </c>
      <c r="V1134" s="5">
        <v>0.45013661629675039</v>
      </c>
      <c r="W1134" s="4" t="s">
        <v>491</v>
      </c>
      <c r="X1134" s="4" t="s">
        <v>97</v>
      </c>
    </row>
    <row r="1135" spans="1:24">
      <c r="A1135" s="4" t="s">
        <v>1623</v>
      </c>
      <c r="B1135" s="8">
        <v>46046</v>
      </c>
      <c r="C1135" s="4" t="s">
        <v>321</v>
      </c>
      <c r="D1135" s="4" t="s">
        <v>166</v>
      </c>
      <c r="E1135" s="4" t="s">
        <v>41</v>
      </c>
      <c r="F1135" s="4" t="s">
        <v>239</v>
      </c>
      <c r="G1135" s="4" t="s">
        <v>257</v>
      </c>
      <c r="H1135" s="9">
        <v>8</v>
      </c>
      <c r="I1135" s="10">
        <v>9.65</v>
      </c>
      <c r="J1135" s="10">
        <v>77.2</v>
      </c>
      <c r="K1135" s="5">
        <v>0.13565225258345309</v>
      </c>
      <c r="L1135" s="10">
        <v>10.472353899442579</v>
      </c>
      <c r="M1135" s="10">
        <v>66.727646100557422</v>
      </c>
      <c r="N1135" s="10">
        <v>4.8499999999999996</v>
      </c>
      <c r="O1135" s="10">
        <v>38.799999999999997</v>
      </c>
      <c r="P1135" s="10">
        <v>27.927646100557425</v>
      </c>
      <c r="Q1135" s="5">
        <v>0.41853186396641268</v>
      </c>
      <c r="R1135" s="5">
        <v>2.5999999999999999E-2</v>
      </c>
      <c r="S1135" s="10">
        <v>1.7349187986144929</v>
      </c>
      <c r="T1135" s="10">
        <v>0</v>
      </c>
      <c r="U1135" s="10">
        <v>26.192727301942931</v>
      </c>
      <c r="V1135" s="5">
        <v>0.39253186396641265</v>
      </c>
      <c r="W1135" s="4" t="s">
        <v>491</v>
      </c>
      <c r="X1135" s="4" t="s">
        <v>97</v>
      </c>
    </row>
    <row r="1136" spans="1:24">
      <c r="A1136" s="4" t="s">
        <v>1624</v>
      </c>
      <c r="B1136" s="8">
        <v>45876</v>
      </c>
      <c r="C1136" s="4" t="s">
        <v>347</v>
      </c>
      <c r="D1136" s="4" t="s">
        <v>116</v>
      </c>
      <c r="E1136" s="4" t="s">
        <v>43</v>
      </c>
      <c r="F1136" s="4" t="s">
        <v>276</v>
      </c>
      <c r="G1136" s="4" t="s">
        <v>111</v>
      </c>
      <c r="H1136" s="9">
        <v>20</v>
      </c>
      <c r="I1136" s="10">
        <v>5.16</v>
      </c>
      <c r="J1136" s="10">
        <v>103.2</v>
      </c>
      <c r="K1136" s="5">
        <v>8.4660702732999402E-2</v>
      </c>
      <c r="L1136" s="10">
        <v>8.7369845220455389</v>
      </c>
      <c r="M1136" s="10">
        <v>94.463015477954457</v>
      </c>
      <c r="N1136" s="10">
        <v>2.73</v>
      </c>
      <c r="O1136" s="10">
        <v>54.6</v>
      </c>
      <c r="P1136" s="10">
        <v>39.863015477954455</v>
      </c>
      <c r="Q1136" s="5">
        <v>0.42199600845113383</v>
      </c>
      <c r="R1136" s="5">
        <v>4.4999999999999998E-2</v>
      </c>
      <c r="S1136" s="10">
        <v>4.2508356965079503</v>
      </c>
      <c r="T1136" s="10">
        <v>0</v>
      </c>
      <c r="U1136" s="10">
        <v>35.612179781446507</v>
      </c>
      <c r="V1136" s="5">
        <v>0.37699600845113385</v>
      </c>
      <c r="W1136" s="4" t="s">
        <v>491</v>
      </c>
      <c r="X1136" s="4" t="s">
        <v>97</v>
      </c>
    </row>
    <row r="1137" spans="1:24">
      <c r="A1137" s="4" t="s">
        <v>1625</v>
      </c>
      <c r="B1137" s="8">
        <v>46171</v>
      </c>
      <c r="C1137" s="4" t="s">
        <v>232</v>
      </c>
      <c r="D1137" s="4" t="s">
        <v>138</v>
      </c>
      <c r="E1137" s="4" t="s">
        <v>36</v>
      </c>
      <c r="F1137" s="4" t="s">
        <v>234</v>
      </c>
      <c r="G1137" s="4" t="s">
        <v>235</v>
      </c>
      <c r="H1137" s="9">
        <v>25</v>
      </c>
      <c r="I1137" s="10">
        <v>8.5299999999999994</v>
      </c>
      <c r="J1137" s="10">
        <v>213.24999999999997</v>
      </c>
      <c r="K1137" s="5">
        <v>0.14523644236146366</v>
      </c>
      <c r="L1137" s="10">
        <v>30.971671333582123</v>
      </c>
      <c r="M1137" s="10">
        <v>182.27832866641785</v>
      </c>
      <c r="N1137" s="10">
        <v>4.18</v>
      </c>
      <c r="O1137" s="10">
        <v>104.5</v>
      </c>
      <c r="P1137" s="10">
        <v>77.778328666417849</v>
      </c>
      <c r="Q1137" s="5">
        <v>0.4267009097321583</v>
      </c>
      <c r="R1137" s="5">
        <v>1.7999999999999999E-2</v>
      </c>
      <c r="S1137" s="10">
        <v>3.2810099159955208</v>
      </c>
      <c r="T1137" s="10">
        <v>0</v>
      </c>
      <c r="U1137" s="10">
        <v>74.497318750422323</v>
      </c>
      <c r="V1137" s="5">
        <v>0.40870090973215828</v>
      </c>
      <c r="W1137" s="4" t="s">
        <v>491</v>
      </c>
      <c r="X1137" s="4" t="s">
        <v>97</v>
      </c>
    </row>
    <row r="1138" spans="1:24">
      <c r="A1138" s="4" t="s">
        <v>1626</v>
      </c>
      <c r="B1138" s="8">
        <v>45728</v>
      </c>
      <c r="C1138" s="4" t="s">
        <v>399</v>
      </c>
      <c r="D1138" s="4" t="s">
        <v>212</v>
      </c>
      <c r="E1138" s="4" t="s">
        <v>47</v>
      </c>
      <c r="F1138" s="4" t="s">
        <v>273</v>
      </c>
      <c r="G1138" s="4" t="s">
        <v>111</v>
      </c>
      <c r="H1138" s="9">
        <v>35</v>
      </c>
      <c r="I1138" s="10">
        <v>6.79</v>
      </c>
      <c r="J1138" s="10">
        <v>237.65</v>
      </c>
      <c r="K1138" s="5">
        <v>0.12556121259354683</v>
      </c>
      <c r="L1138" s="10">
        <v>29.839622172856405</v>
      </c>
      <c r="M1138" s="10">
        <v>207.81037782714361</v>
      </c>
      <c r="N1138" s="10">
        <v>3.39</v>
      </c>
      <c r="O1138" s="10">
        <v>118.65</v>
      </c>
      <c r="P1138" s="10">
        <v>89.160377827143606</v>
      </c>
      <c r="Q1138" s="5">
        <v>0.42904680102794041</v>
      </c>
      <c r="R1138" s="5">
        <v>2.3E-2</v>
      </c>
      <c r="S1138" s="10">
        <v>4.7796386900243029</v>
      </c>
      <c r="T1138" s="10">
        <v>0</v>
      </c>
      <c r="U1138" s="10">
        <v>84.380739137119306</v>
      </c>
      <c r="V1138" s="5">
        <v>0.40604680102794044</v>
      </c>
      <c r="W1138" s="4" t="s">
        <v>491</v>
      </c>
      <c r="X1138" s="4" t="s">
        <v>97</v>
      </c>
    </row>
    <row r="1139" spans="1:24">
      <c r="A1139" s="4" t="s">
        <v>1627</v>
      </c>
      <c r="B1139" s="8">
        <v>46235</v>
      </c>
      <c r="C1139" s="4" t="s">
        <v>327</v>
      </c>
      <c r="D1139" s="4" t="s">
        <v>120</v>
      </c>
      <c r="E1139" s="4" t="s">
        <v>41</v>
      </c>
      <c r="F1139" s="4" t="s">
        <v>239</v>
      </c>
      <c r="G1139" s="4" t="s">
        <v>257</v>
      </c>
      <c r="H1139" s="9">
        <v>36</v>
      </c>
      <c r="I1139" s="10">
        <v>8.23</v>
      </c>
      <c r="J1139" s="10">
        <v>296.28000000000003</v>
      </c>
      <c r="K1139" s="5">
        <v>0.15446107436404774</v>
      </c>
      <c r="L1139" s="10">
        <v>45.763727112580071</v>
      </c>
      <c r="M1139" s="10">
        <v>250.51627288741997</v>
      </c>
      <c r="N1139" s="10">
        <v>4.2300000000000004</v>
      </c>
      <c r="O1139" s="10">
        <v>152.28000000000003</v>
      </c>
      <c r="P1139" s="10">
        <v>98.236272887419943</v>
      </c>
      <c r="Q1139" s="5">
        <v>0.39213529626303578</v>
      </c>
      <c r="R1139" s="5">
        <v>2.5999999999999999E-2</v>
      </c>
      <c r="S1139" s="10">
        <v>6.5134230950729188</v>
      </c>
      <c r="T1139" s="10">
        <v>0</v>
      </c>
      <c r="U1139" s="10">
        <v>91.72284979234702</v>
      </c>
      <c r="V1139" s="5">
        <v>0.36613529626303576</v>
      </c>
      <c r="W1139" s="4" t="s">
        <v>491</v>
      </c>
      <c r="X1139" s="4" t="s">
        <v>97</v>
      </c>
    </row>
    <row r="1140" spans="1:24">
      <c r="A1140" s="4" t="s">
        <v>1628</v>
      </c>
      <c r="B1140" s="8">
        <v>46116</v>
      </c>
      <c r="C1140" s="4" t="s">
        <v>363</v>
      </c>
      <c r="D1140" s="4" t="s">
        <v>120</v>
      </c>
      <c r="E1140" s="4" t="s">
        <v>45</v>
      </c>
      <c r="F1140" s="4" t="s">
        <v>239</v>
      </c>
      <c r="G1140" s="4" t="s">
        <v>235</v>
      </c>
      <c r="H1140" s="9">
        <v>156</v>
      </c>
      <c r="I1140" s="10">
        <v>8.35</v>
      </c>
      <c r="J1140" s="10">
        <v>1302.5999999999999</v>
      </c>
      <c r="K1140" s="5">
        <v>0.17995617680460982</v>
      </c>
      <c r="L1140" s="10">
        <v>234.41091590568473</v>
      </c>
      <c r="M1140" s="10">
        <v>1068.1890840943151</v>
      </c>
      <c r="N1140" s="10">
        <v>4.25</v>
      </c>
      <c r="O1140" s="10">
        <v>663</v>
      </c>
      <c r="P1140" s="10">
        <v>405.18908409431515</v>
      </c>
      <c r="Q1140" s="5">
        <v>0.37932337085981604</v>
      </c>
      <c r="R1140" s="5">
        <v>1.4999999999999999E-2</v>
      </c>
      <c r="S1140" s="10">
        <v>16.022836261414728</v>
      </c>
      <c r="T1140" s="10">
        <v>0</v>
      </c>
      <c r="U1140" s="10">
        <v>389.16624783290041</v>
      </c>
      <c r="V1140" s="5">
        <v>0.36432337085981603</v>
      </c>
      <c r="W1140" s="4" t="s">
        <v>491</v>
      </c>
      <c r="X1140" s="4" t="s">
        <v>97</v>
      </c>
    </row>
    <row r="1141" spans="1:24">
      <c r="A1141" s="4" t="s">
        <v>1629</v>
      </c>
      <c r="B1141" s="8">
        <v>46269</v>
      </c>
      <c r="C1141" s="4" t="s">
        <v>313</v>
      </c>
      <c r="D1141" s="4" t="s">
        <v>154</v>
      </c>
      <c r="E1141" s="4" t="s">
        <v>41</v>
      </c>
      <c r="F1141" s="4" t="s">
        <v>234</v>
      </c>
      <c r="G1141" s="4" t="s">
        <v>111</v>
      </c>
      <c r="H1141" s="9">
        <v>93</v>
      </c>
      <c r="I1141" s="10">
        <v>15.84</v>
      </c>
      <c r="J1141" s="10">
        <v>1473.12</v>
      </c>
      <c r="K1141" s="5">
        <v>0.14368637583422017</v>
      </c>
      <c r="L1141" s="10">
        <v>211.66727396890641</v>
      </c>
      <c r="M1141" s="10">
        <v>1261.4527260310936</v>
      </c>
      <c r="N1141" s="10">
        <v>9.0299999999999994</v>
      </c>
      <c r="O1141" s="10">
        <v>839.79</v>
      </c>
      <c r="P1141" s="10">
        <v>421.6627260310936</v>
      </c>
      <c r="Q1141" s="5">
        <v>0.3342675609872201</v>
      </c>
      <c r="R1141" s="5">
        <v>2.5999999999999999E-2</v>
      </c>
      <c r="S1141" s="10">
        <v>32.797770876808428</v>
      </c>
      <c r="T1141" s="10">
        <v>0</v>
      </c>
      <c r="U1141" s="10">
        <v>388.86495515428516</v>
      </c>
      <c r="V1141" s="5">
        <v>0.30826756098722008</v>
      </c>
      <c r="W1141" s="4" t="s">
        <v>491</v>
      </c>
      <c r="X1141" s="4" t="s">
        <v>97</v>
      </c>
    </row>
    <row r="1142" spans="1:24">
      <c r="A1142" s="4" t="s">
        <v>1630</v>
      </c>
      <c r="B1142" s="8">
        <v>46177</v>
      </c>
      <c r="C1142" s="4" t="s">
        <v>363</v>
      </c>
      <c r="D1142" s="4" t="s">
        <v>214</v>
      </c>
      <c r="E1142" s="4" t="s">
        <v>45</v>
      </c>
      <c r="F1142" s="4" t="s">
        <v>239</v>
      </c>
      <c r="G1142" s="4" t="s">
        <v>235</v>
      </c>
      <c r="H1142" s="9">
        <v>29</v>
      </c>
      <c r="I1142" s="10">
        <v>5.93</v>
      </c>
      <c r="J1142" s="10">
        <v>171.97</v>
      </c>
      <c r="K1142" s="5">
        <v>0.17274598352233356</v>
      </c>
      <c r="L1142" s="10">
        <v>29.707126786335703</v>
      </c>
      <c r="M1142" s="10">
        <v>142.26287321366431</v>
      </c>
      <c r="N1142" s="10">
        <v>3.02</v>
      </c>
      <c r="O1142" s="10">
        <v>87.58</v>
      </c>
      <c r="P1142" s="10">
        <v>54.682873213664308</v>
      </c>
      <c r="Q1142" s="5">
        <v>0.38437908625348949</v>
      </c>
      <c r="R1142" s="5">
        <v>1.4999999999999999E-2</v>
      </c>
      <c r="S1142" s="10">
        <v>2.1339430982049645</v>
      </c>
      <c r="T1142" s="10">
        <v>0</v>
      </c>
      <c r="U1142" s="10">
        <v>52.548930115459342</v>
      </c>
      <c r="V1142" s="5">
        <v>0.36937908625348947</v>
      </c>
      <c r="W1142" s="4" t="s">
        <v>491</v>
      </c>
      <c r="X1142" s="4" t="s">
        <v>97</v>
      </c>
    </row>
    <row r="1143" spans="1:24">
      <c r="A1143" s="4" t="s">
        <v>1631</v>
      </c>
      <c r="B1143" s="8">
        <v>45894</v>
      </c>
      <c r="C1143" s="4" t="s">
        <v>407</v>
      </c>
      <c r="D1143" s="4" t="s">
        <v>179</v>
      </c>
      <c r="E1143" s="4" t="s">
        <v>47</v>
      </c>
      <c r="F1143" s="4" t="s">
        <v>276</v>
      </c>
      <c r="G1143" s="4" t="s">
        <v>111</v>
      </c>
      <c r="H1143" s="9">
        <v>30</v>
      </c>
      <c r="I1143" s="10">
        <v>17.64</v>
      </c>
      <c r="J1143" s="10">
        <v>529.20000000000005</v>
      </c>
      <c r="K1143" s="5">
        <v>0.12213752521436928</v>
      </c>
      <c r="L1143" s="10">
        <v>64.635178343444224</v>
      </c>
      <c r="M1143" s="10">
        <v>464.56482165655581</v>
      </c>
      <c r="N1143" s="10">
        <v>8.64</v>
      </c>
      <c r="O1143" s="10">
        <v>259.20000000000005</v>
      </c>
      <c r="P1143" s="10">
        <v>205.36482165655576</v>
      </c>
      <c r="Q1143" s="5">
        <v>0.44205848588418989</v>
      </c>
      <c r="R1143" s="5">
        <v>2.3E-2</v>
      </c>
      <c r="S1143" s="10">
        <v>10.684990898100784</v>
      </c>
      <c r="T1143" s="10">
        <v>0</v>
      </c>
      <c r="U1143" s="10">
        <v>194.67983075845498</v>
      </c>
      <c r="V1143" s="5">
        <v>0.41905848588418987</v>
      </c>
      <c r="W1143" s="4" t="s">
        <v>491</v>
      </c>
      <c r="X1143" s="4" t="s">
        <v>97</v>
      </c>
    </row>
    <row r="1144" spans="1:24">
      <c r="A1144" s="4" t="s">
        <v>1632</v>
      </c>
      <c r="B1144" s="8">
        <v>45902</v>
      </c>
      <c r="C1144" s="4" t="s">
        <v>311</v>
      </c>
      <c r="D1144" s="4" t="s">
        <v>116</v>
      </c>
      <c r="E1144" s="4" t="s">
        <v>41</v>
      </c>
      <c r="F1144" s="4" t="s">
        <v>242</v>
      </c>
      <c r="G1144" s="4" t="s">
        <v>111</v>
      </c>
      <c r="H1144" s="9">
        <v>91</v>
      </c>
      <c r="I1144" s="10">
        <v>5.21</v>
      </c>
      <c r="J1144" s="10">
        <v>474.11</v>
      </c>
      <c r="K1144" s="5">
        <v>0.2012056427626244</v>
      </c>
      <c r="L1144" s="10">
        <v>95.393607290187859</v>
      </c>
      <c r="M1144" s="10">
        <v>378.71639270981217</v>
      </c>
      <c r="N1144" s="10">
        <v>2.74</v>
      </c>
      <c r="O1144" s="10">
        <v>249.34000000000003</v>
      </c>
      <c r="P1144" s="10">
        <v>129.37639270981214</v>
      </c>
      <c r="Q1144" s="5">
        <v>0.34161814803972734</v>
      </c>
      <c r="R1144" s="5">
        <v>2.5999999999999999E-2</v>
      </c>
      <c r="S1144" s="10">
        <v>9.8466262104551152</v>
      </c>
      <c r="T1144" s="10">
        <v>4.13</v>
      </c>
      <c r="U1144" s="10">
        <v>115.39976649935703</v>
      </c>
      <c r="V1144" s="5">
        <v>0.30471288996402385</v>
      </c>
      <c r="W1144" s="4" t="s">
        <v>493</v>
      </c>
      <c r="X1144" s="4" t="s">
        <v>97</v>
      </c>
    </row>
    <row r="1145" spans="1:24">
      <c r="A1145" s="4" t="s">
        <v>1633</v>
      </c>
      <c r="B1145" s="8">
        <v>45758</v>
      </c>
      <c r="C1145" s="4" t="s">
        <v>335</v>
      </c>
      <c r="D1145" s="4" t="s">
        <v>162</v>
      </c>
      <c r="E1145" s="4" t="s">
        <v>43</v>
      </c>
      <c r="F1145" s="4" t="s">
        <v>276</v>
      </c>
      <c r="G1145" s="4" t="s">
        <v>235</v>
      </c>
      <c r="H1145" s="9">
        <v>46</v>
      </c>
      <c r="I1145" s="10">
        <v>7.12</v>
      </c>
      <c r="J1145" s="10">
        <v>327.52</v>
      </c>
      <c r="K1145" s="5">
        <v>5.2972094048682694E-2</v>
      </c>
      <c r="L1145" s="10">
        <v>17.349420242824554</v>
      </c>
      <c r="M1145" s="10">
        <v>310.1705797571754</v>
      </c>
      <c r="N1145" s="10">
        <v>3.47</v>
      </c>
      <c r="O1145" s="10">
        <v>159.62</v>
      </c>
      <c r="P1145" s="10">
        <v>150.5505797571754</v>
      </c>
      <c r="Q1145" s="5">
        <v>0.48537994762442521</v>
      </c>
      <c r="R1145" s="5">
        <v>4.4999999999999998E-2</v>
      </c>
      <c r="S1145" s="10">
        <v>13.957676089072892</v>
      </c>
      <c r="T1145" s="10">
        <v>0</v>
      </c>
      <c r="U1145" s="10">
        <v>136.59290366810251</v>
      </c>
      <c r="V1145" s="5">
        <v>0.44037994762442523</v>
      </c>
      <c r="W1145" s="4" t="s">
        <v>491</v>
      </c>
      <c r="X1145" s="4" t="s">
        <v>97</v>
      </c>
    </row>
    <row r="1146" spans="1:24">
      <c r="A1146" s="4" t="s">
        <v>1634</v>
      </c>
      <c r="B1146" s="8">
        <v>45888</v>
      </c>
      <c r="C1146" s="4" t="s">
        <v>405</v>
      </c>
      <c r="D1146" s="4" t="s">
        <v>179</v>
      </c>
      <c r="E1146" s="4" t="s">
        <v>47</v>
      </c>
      <c r="F1146" s="4" t="s">
        <v>273</v>
      </c>
      <c r="G1146" s="4" t="s">
        <v>111</v>
      </c>
      <c r="H1146" s="9">
        <v>16</v>
      </c>
      <c r="I1146" s="10">
        <v>17.79</v>
      </c>
      <c r="J1146" s="10">
        <v>284.64</v>
      </c>
      <c r="K1146" s="5">
        <v>7.8047703971620086E-2</v>
      </c>
      <c r="L1146" s="10">
        <v>22.215498458481939</v>
      </c>
      <c r="M1146" s="10">
        <v>262.42450154151805</v>
      </c>
      <c r="N1146" s="10">
        <v>8.4600000000000009</v>
      </c>
      <c r="O1146" s="10">
        <v>135.36000000000001</v>
      </c>
      <c r="P1146" s="10">
        <v>127.06450154151804</v>
      </c>
      <c r="Q1146" s="5">
        <v>0.48419450468658021</v>
      </c>
      <c r="R1146" s="5">
        <v>2.3E-2</v>
      </c>
      <c r="S1146" s="10">
        <v>6.0357635354549153</v>
      </c>
      <c r="T1146" s="10">
        <v>0</v>
      </c>
      <c r="U1146" s="10">
        <v>121.02873800606312</v>
      </c>
      <c r="V1146" s="5">
        <v>0.46119450468658019</v>
      </c>
      <c r="W1146" s="4" t="s">
        <v>491</v>
      </c>
      <c r="X1146" s="4" t="s">
        <v>97</v>
      </c>
    </row>
    <row r="1147" spans="1:24">
      <c r="A1147" s="4" t="s">
        <v>1635</v>
      </c>
      <c r="B1147" s="8">
        <v>45956</v>
      </c>
      <c r="C1147" s="4" t="s">
        <v>268</v>
      </c>
      <c r="D1147" s="4" t="s">
        <v>216</v>
      </c>
      <c r="E1147" s="4" t="s">
        <v>39</v>
      </c>
      <c r="F1147" s="4" t="s">
        <v>270</v>
      </c>
      <c r="G1147" s="4" t="s">
        <v>235</v>
      </c>
      <c r="H1147" s="9">
        <v>15</v>
      </c>
      <c r="I1147" s="10">
        <v>8.9600000000000009</v>
      </c>
      <c r="J1147" s="10">
        <v>134.4</v>
      </c>
      <c r="K1147" s="5">
        <v>9.5626873560866521E-2</v>
      </c>
      <c r="L1147" s="10">
        <v>12.852251806580462</v>
      </c>
      <c r="M1147" s="10">
        <v>121.54774819341955</v>
      </c>
      <c r="N1147" s="10">
        <v>4.41</v>
      </c>
      <c r="O1147" s="10">
        <v>66.150000000000006</v>
      </c>
      <c r="P1147" s="10">
        <v>55.397748193419545</v>
      </c>
      <c r="Q1147" s="5">
        <v>0.45576943231613659</v>
      </c>
      <c r="R1147" s="5">
        <v>2.1000000000000001E-2</v>
      </c>
      <c r="S1147" s="10">
        <v>2.5525027120618109</v>
      </c>
      <c r="T1147" s="10">
        <v>0</v>
      </c>
      <c r="U1147" s="10">
        <v>52.845245481357736</v>
      </c>
      <c r="V1147" s="5">
        <v>0.43476943231613657</v>
      </c>
      <c r="W1147" s="4" t="s">
        <v>491</v>
      </c>
      <c r="X1147" s="4" t="s">
        <v>97</v>
      </c>
    </row>
    <row r="1148" spans="1:24">
      <c r="A1148" s="4" t="s">
        <v>1636</v>
      </c>
      <c r="B1148" s="8">
        <v>46292</v>
      </c>
      <c r="C1148" s="4" t="s">
        <v>341</v>
      </c>
      <c r="D1148" s="4" t="s">
        <v>120</v>
      </c>
      <c r="E1148" s="4" t="s">
        <v>43</v>
      </c>
      <c r="F1148" s="4" t="s">
        <v>276</v>
      </c>
      <c r="G1148" s="4" t="s">
        <v>111</v>
      </c>
      <c r="H1148" s="9">
        <v>49</v>
      </c>
      <c r="I1148" s="10">
        <v>8.26</v>
      </c>
      <c r="J1148" s="10">
        <v>404.74</v>
      </c>
      <c r="K1148" s="5">
        <v>5.0281655553302988E-2</v>
      </c>
      <c r="L1148" s="10">
        <v>20.350997268643852</v>
      </c>
      <c r="M1148" s="10">
        <v>384.38900273135619</v>
      </c>
      <c r="N1148" s="10">
        <v>4.24</v>
      </c>
      <c r="O1148" s="10">
        <v>207.76000000000002</v>
      </c>
      <c r="P1148" s="10">
        <v>176.62900273135617</v>
      </c>
      <c r="Q1148" s="5">
        <v>0.45950586899282231</v>
      </c>
      <c r="R1148" s="5">
        <v>4.4999999999999998E-2</v>
      </c>
      <c r="S1148" s="10">
        <v>17.297505122911026</v>
      </c>
      <c r="T1148" s="10">
        <v>0</v>
      </c>
      <c r="U1148" s="10">
        <v>159.33149760844515</v>
      </c>
      <c r="V1148" s="5">
        <v>0.41450586899282232</v>
      </c>
      <c r="W1148" s="4" t="s">
        <v>491</v>
      </c>
      <c r="X1148" s="4" t="s">
        <v>97</v>
      </c>
    </row>
    <row r="1149" spans="1:24">
      <c r="A1149" s="4" t="s">
        <v>1637</v>
      </c>
      <c r="B1149" s="8">
        <v>45993</v>
      </c>
      <c r="C1149" s="4" t="s">
        <v>393</v>
      </c>
      <c r="D1149" s="4" t="s">
        <v>142</v>
      </c>
      <c r="E1149" s="4" t="s">
        <v>47</v>
      </c>
      <c r="F1149" s="4" t="s">
        <v>273</v>
      </c>
      <c r="G1149" s="4" t="s">
        <v>235</v>
      </c>
      <c r="H1149" s="9">
        <v>37</v>
      </c>
      <c r="I1149" s="10">
        <v>8.31</v>
      </c>
      <c r="J1149" s="10">
        <v>307.47000000000003</v>
      </c>
      <c r="K1149" s="5">
        <v>0.11850243853065015</v>
      </c>
      <c r="L1149" s="10">
        <v>36.435944775019003</v>
      </c>
      <c r="M1149" s="10">
        <v>271.03405522498105</v>
      </c>
      <c r="N1149" s="10">
        <v>4.09</v>
      </c>
      <c r="O1149" s="10">
        <v>151.32999999999998</v>
      </c>
      <c r="P1149" s="10">
        <v>119.70405522498106</v>
      </c>
      <c r="Q1149" s="5">
        <v>0.44165688007588799</v>
      </c>
      <c r="R1149" s="5">
        <v>2.3E-2</v>
      </c>
      <c r="S1149" s="10">
        <v>6.2337832701745644</v>
      </c>
      <c r="T1149" s="10">
        <v>0</v>
      </c>
      <c r="U1149" s="10">
        <v>113.47027195480649</v>
      </c>
      <c r="V1149" s="5">
        <v>0.41865688007588797</v>
      </c>
      <c r="W1149" s="4" t="s">
        <v>491</v>
      </c>
      <c r="X1149" s="4" t="s">
        <v>97</v>
      </c>
    </row>
    <row r="1150" spans="1:24">
      <c r="A1150" s="4" t="s">
        <v>1638</v>
      </c>
      <c r="B1150" s="8">
        <v>46217</v>
      </c>
      <c r="C1150" s="4" t="s">
        <v>232</v>
      </c>
      <c r="D1150" s="4" t="s">
        <v>204</v>
      </c>
      <c r="E1150" s="4" t="s">
        <v>36</v>
      </c>
      <c r="F1150" s="4" t="s">
        <v>234</v>
      </c>
      <c r="G1150" s="4" t="s">
        <v>235</v>
      </c>
      <c r="H1150" s="9">
        <v>44</v>
      </c>
      <c r="I1150" s="10">
        <v>15.06</v>
      </c>
      <c r="J1150" s="10">
        <v>662.64</v>
      </c>
      <c r="K1150" s="5">
        <v>0.15532736727780552</v>
      </c>
      <c r="L1150" s="10">
        <v>102.92612665296505</v>
      </c>
      <c r="M1150" s="10">
        <v>559.71387334703491</v>
      </c>
      <c r="N1150" s="10">
        <v>9.51</v>
      </c>
      <c r="O1150" s="10">
        <v>418.44</v>
      </c>
      <c r="P1150" s="10">
        <v>141.27387334703491</v>
      </c>
      <c r="Q1150" s="5">
        <v>0.25240373711344832</v>
      </c>
      <c r="R1150" s="5">
        <v>1.7999999999999999E-2</v>
      </c>
      <c r="S1150" s="10">
        <v>10.074849720246627</v>
      </c>
      <c r="T1150" s="10">
        <v>6.56</v>
      </c>
      <c r="U1150" s="10">
        <v>124.63902362678829</v>
      </c>
      <c r="V1150" s="5">
        <v>0.22268346303703168</v>
      </c>
      <c r="W1150" s="4" t="s">
        <v>493</v>
      </c>
      <c r="X1150" s="4" t="s">
        <v>97</v>
      </c>
    </row>
    <row r="1151" spans="1:24">
      <c r="A1151" s="4" t="s">
        <v>1639</v>
      </c>
      <c r="B1151" s="8">
        <v>45672</v>
      </c>
      <c r="C1151" s="4" t="s">
        <v>299</v>
      </c>
      <c r="D1151" s="4" t="s">
        <v>158</v>
      </c>
      <c r="E1151" s="4" t="s">
        <v>39</v>
      </c>
      <c r="F1151" s="4" t="s">
        <v>276</v>
      </c>
      <c r="G1151" s="4" t="s">
        <v>257</v>
      </c>
      <c r="H1151" s="9">
        <v>10</v>
      </c>
      <c r="I1151" s="10">
        <v>7.68</v>
      </c>
      <c r="J1151" s="10">
        <v>76.8</v>
      </c>
      <c r="K1151" s="5">
        <v>7.852173692006649E-2</v>
      </c>
      <c r="L1151" s="10">
        <v>6.0304693954611066</v>
      </c>
      <c r="M1151" s="10">
        <v>70.769530604538886</v>
      </c>
      <c r="N1151" s="10">
        <v>4.05</v>
      </c>
      <c r="O1151" s="10">
        <v>40.5</v>
      </c>
      <c r="P1151" s="10">
        <v>30.269530604538886</v>
      </c>
      <c r="Q1151" s="5">
        <v>0.4277198159429012</v>
      </c>
      <c r="R1151" s="5">
        <v>2.1000000000000001E-2</v>
      </c>
      <c r="S1151" s="10">
        <v>1.4861601426953166</v>
      </c>
      <c r="T1151" s="10">
        <v>0</v>
      </c>
      <c r="U1151" s="10">
        <v>28.783370461843571</v>
      </c>
      <c r="V1151" s="5">
        <v>0.40671981594290124</v>
      </c>
      <c r="W1151" s="4" t="s">
        <v>491</v>
      </c>
      <c r="X1151" s="4" t="s">
        <v>97</v>
      </c>
    </row>
    <row r="1152" spans="1:24">
      <c r="A1152" s="4" t="s">
        <v>1640</v>
      </c>
      <c r="B1152" s="8">
        <v>46115</v>
      </c>
      <c r="C1152" s="4" t="s">
        <v>247</v>
      </c>
      <c r="D1152" s="4" t="s">
        <v>204</v>
      </c>
      <c r="E1152" s="4" t="s">
        <v>36</v>
      </c>
      <c r="F1152" s="4" t="s">
        <v>242</v>
      </c>
      <c r="G1152" s="4" t="s">
        <v>111</v>
      </c>
      <c r="H1152" s="9">
        <v>26</v>
      </c>
      <c r="I1152" s="10">
        <v>14.96</v>
      </c>
      <c r="J1152" s="10">
        <v>388.96000000000004</v>
      </c>
      <c r="K1152" s="5">
        <v>0.16778947069081229</v>
      </c>
      <c r="L1152" s="10">
        <v>65.26339251989836</v>
      </c>
      <c r="M1152" s="10">
        <v>323.69660748010165</v>
      </c>
      <c r="N1152" s="10">
        <v>9.58</v>
      </c>
      <c r="O1152" s="10">
        <v>249.08</v>
      </c>
      <c r="P1152" s="10">
        <v>74.616607480101635</v>
      </c>
      <c r="Q1152" s="5">
        <v>0.23051402379831393</v>
      </c>
      <c r="R1152" s="5">
        <v>1.7999999999999999E-2</v>
      </c>
      <c r="S1152" s="10">
        <v>5.826538934641829</v>
      </c>
      <c r="T1152" s="10">
        <v>6.97</v>
      </c>
      <c r="U1152" s="10">
        <v>61.820068545459804</v>
      </c>
      <c r="V1152" s="5">
        <v>0.19098151514998507</v>
      </c>
      <c r="W1152" s="4" t="s">
        <v>493</v>
      </c>
      <c r="X1152" s="4" t="s">
        <v>97</v>
      </c>
    </row>
    <row r="1153" spans="1:24">
      <c r="A1153" s="4" t="s">
        <v>1641</v>
      </c>
      <c r="B1153" s="8">
        <v>45845</v>
      </c>
      <c r="C1153" s="4" t="s">
        <v>351</v>
      </c>
      <c r="D1153" s="4" t="s">
        <v>204</v>
      </c>
      <c r="E1153" s="4" t="s">
        <v>43</v>
      </c>
      <c r="F1153" s="4" t="s">
        <v>273</v>
      </c>
      <c r="G1153" s="4" t="s">
        <v>257</v>
      </c>
      <c r="H1153" s="9">
        <v>17</v>
      </c>
      <c r="I1153" s="10">
        <v>14.53</v>
      </c>
      <c r="J1153" s="10">
        <v>247.01</v>
      </c>
      <c r="K1153" s="5">
        <v>6.0280786944152655E-2</v>
      </c>
      <c r="L1153" s="10">
        <v>14.889957183075147</v>
      </c>
      <c r="M1153" s="10">
        <v>232.12004281692484</v>
      </c>
      <c r="N1153" s="10">
        <v>9.01</v>
      </c>
      <c r="O1153" s="10">
        <v>153.16999999999999</v>
      </c>
      <c r="P1153" s="10">
        <v>78.950042816924849</v>
      </c>
      <c r="Q1153" s="5">
        <v>0.340125918722122</v>
      </c>
      <c r="R1153" s="5">
        <v>4.4999999999999998E-2</v>
      </c>
      <c r="S1153" s="10">
        <v>10.445401926761617</v>
      </c>
      <c r="T1153" s="10">
        <v>0</v>
      </c>
      <c r="U1153" s="10">
        <v>68.50464089016323</v>
      </c>
      <c r="V1153" s="5">
        <v>0.29512591872212196</v>
      </c>
      <c r="W1153" s="4" t="s">
        <v>491</v>
      </c>
      <c r="X1153" s="4" t="s">
        <v>97</v>
      </c>
    </row>
    <row r="1154" spans="1:24">
      <c r="A1154" s="4" t="s">
        <v>1642</v>
      </c>
      <c r="B1154" s="8">
        <v>45900</v>
      </c>
      <c r="C1154" s="4" t="s">
        <v>274</v>
      </c>
      <c r="D1154" s="4" t="s">
        <v>176</v>
      </c>
      <c r="E1154" s="4" t="s">
        <v>39</v>
      </c>
      <c r="F1154" s="4" t="s">
        <v>276</v>
      </c>
      <c r="G1154" s="4" t="s">
        <v>235</v>
      </c>
      <c r="H1154" s="9">
        <v>96</v>
      </c>
      <c r="I1154" s="10">
        <v>11.22</v>
      </c>
      <c r="J1154" s="10">
        <v>1077.1200000000001</v>
      </c>
      <c r="K1154" s="5">
        <v>0.17650342085089496</v>
      </c>
      <c r="L1154" s="10">
        <v>190.11536466691601</v>
      </c>
      <c r="M1154" s="10">
        <v>887.00463533308414</v>
      </c>
      <c r="N1154" s="10">
        <v>5.55</v>
      </c>
      <c r="O1154" s="10">
        <v>532.79999999999995</v>
      </c>
      <c r="P1154" s="10">
        <v>354.20463533308418</v>
      </c>
      <c r="Q1154" s="5">
        <v>0.39932670160181832</v>
      </c>
      <c r="R1154" s="5">
        <v>2.1000000000000001E-2</v>
      </c>
      <c r="S1154" s="10">
        <v>18.627097341994769</v>
      </c>
      <c r="T1154" s="10">
        <v>21.05</v>
      </c>
      <c r="U1154" s="10">
        <v>314.52753799108939</v>
      </c>
      <c r="V1154" s="5">
        <v>0.35459514579986312</v>
      </c>
      <c r="W1154" s="4" t="s">
        <v>493</v>
      </c>
      <c r="X1154" s="4" t="s">
        <v>97</v>
      </c>
    </row>
    <row r="1155" spans="1:24">
      <c r="A1155" s="4" t="s">
        <v>1643</v>
      </c>
      <c r="B1155" s="8">
        <v>45928</v>
      </c>
      <c r="C1155" s="4" t="s">
        <v>387</v>
      </c>
      <c r="D1155" s="4" t="s">
        <v>151</v>
      </c>
      <c r="E1155" s="4" t="s">
        <v>45</v>
      </c>
      <c r="F1155" s="4" t="s">
        <v>239</v>
      </c>
      <c r="G1155" s="4" t="s">
        <v>257</v>
      </c>
      <c r="H1155" s="9">
        <v>24</v>
      </c>
      <c r="I1155" s="10">
        <v>10.1</v>
      </c>
      <c r="J1155" s="10">
        <v>242.39999999999998</v>
      </c>
      <c r="K1155" s="5">
        <v>0.14071366118384576</v>
      </c>
      <c r="L1155" s="10">
        <v>34.108991470964206</v>
      </c>
      <c r="M1155" s="10">
        <v>208.29100852903576</v>
      </c>
      <c r="N1155" s="10">
        <v>5.77</v>
      </c>
      <c r="O1155" s="10">
        <v>138.47999999999999</v>
      </c>
      <c r="P1155" s="10">
        <v>69.811008529035774</v>
      </c>
      <c r="Q1155" s="5">
        <v>0.33516093191945978</v>
      </c>
      <c r="R1155" s="5">
        <v>1.4999999999999999E-2</v>
      </c>
      <c r="S1155" s="10">
        <v>3.1243651279355364</v>
      </c>
      <c r="T1155" s="10">
        <v>0</v>
      </c>
      <c r="U1155" s="10">
        <v>66.686643401100241</v>
      </c>
      <c r="V1155" s="5">
        <v>0.32016093191945982</v>
      </c>
      <c r="W1155" s="4" t="s">
        <v>491</v>
      </c>
      <c r="X1155" s="4" t="s">
        <v>97</v>
      </c>
    </row>
    <row r="1156" spans="1:24">
      <c r="A1156" s="4" t="s">
        <v>1644</v>
      </c>
      <c r="B1156" s="8">
        <v>46046</v>
      </c>
      <c r="C1156" s="4" t="s">
        <v>243</v>
      </c>
      <c r="D1156" s="4" t="s">
        <v>176</v>
      </c>
      <c r="E1156" s="4" t="s">
        <v>36</v>
      </c>
      <c r="F1156" s="4" t="s">
        <v>234</v>
      </c>
      <c r="G1156" s="4" t="s">
        <v>111</v>
      </c>
      <c r="H1156" s="9">
        <v>20</v>
      </c>
      <c r="I1156" s="10">
        <v>11.73</v>
      </c>
      <c r="J1156" s="10">
        <v>234.60000000000002</v>
      </c>
      <c r="K1156" s="5">
        <v>0.19771702684932393</v>
      </c>
      <c r="L1156" s="10">
        <v>46.384414498851399</v>
      </c>
      <c r="M1156" s="10">
        <v>188.21558550114861</v>
      </c>
      <c r="N1156" s="10">
        <v>5.81</v>
      </c>
      <c r="O1156" s="10">
        <v>116.19999999999999</v>
      </c>
      <c r="P1156" s="10">
        <v>72.015585501148621</v>
      </c>
      <c r="Q1156" s="5">
        <v>0.38262285936309531</v>
      </c>
      <c r="R1156" s="5">
        <v>1.7999999999999999E-2</v>
      </c>
      <c r="S1156" s="10">
        <v>3.3878805390206748</v>
      </c>
      <c r="T1156" s="10">
        <v>2.84</v>
      </c>
      <c r="U1156" s="10">
        <v>65.787704962127947</v>
      </c>
      <c r="V1156" s="5">
        <v>0.34953377950587661</v>
      </c>
      <c r="W1156" s="4" t="s">
        <v>493</v>
      </c>
      <c r="X1156" s="4" t="s">
        <v>97</v>
      </c>
    </row>
    <row r="1157" spans="1:24">
      <c r="A1157" s="4" t="s">
        <v>1645</v>
      </c>
      <c r="B1157" s="8">
        <v>46046</v>
      </c>
      <c r="C1157" s="4" t="s">
        <v>268</v>
      </c>
      <c r="D1157" s="4" t="s">
        <v>123</v>
      </c>
      <c r="E1157" s="4" t="s">
        <v>39</v>
      </c>
      <c r="F1157" s="4" t="s">
        <v>270</v>
      </c>
      <c r="G1157" s="4" t="s">
        <v>235</v>
      </c>
      <c r="H1157" s="9">
        <v>41</v>
      </c>
      <c r="I1157" s="10">
        <v>4.99</v>
      </c>
      <c r="J1157" s="10">
        <v>204.59</v>
      </c>
      <c r="K1157" s="5">
        <v>0.14774596105174057</v>
      </c>
      <c r="L1157" s="10">
        <v>30.227346171575604</v>
      </c>
      <c r="M1157" s="10">
        <v>174.36265382842441</v>
      </c>
      <c r="N1157" s="10">
        <v>2.4300000000000002</v>
      </c>
      <c r="O1157" s="10">
        <v>99.63000000000001</v>
      </c>
      <c r="P1157" s="10">
        <v>74.732653828424404</v>
      </c>
      <c r="Q1157" s="5">
        <v>0.42860470512201831</v>
      </c>
      <c r="R1157" s="5">
        <v>2.1000000000000001E-2</v>
      </c>
      <c r="S1157" s="10">
        <v>3.661615730396913</v>
      </c>
      <c r="T1157" s="10">
        <v>0</v>
      </c>
      <c r="U1157" s="10">
        <v>71.071038098027486</v>
      </c>
      <c r="V1157" s="5">
        <v>0.4076047051220183</v>
      </c>
      <c r="W1157" s="4" t="s">
        <v>491</v>
      </c>
      <c r="X1157" s="4" t="s">
        <v>97</v>
      </c>
    </row>
    <row r="1158" spans="1:24">
      <c r="A1158" s="4" t="s">
        <v>1646</v>
      </c>
      <c r="B1158" s="8">
        <v>46138</v>
      </c>
      <c r="C1158" s="4" t="s">
        <v>343</v>
      </c>
      <c r="D1158" s="4" t="s">
        <v>116</v>
      </c>
      <c r="E1158" s="4" t="s">
        <v>43</v>
      </c>
      <c r="F1158" s="4" t="s">
        <v>270</v>
      </c>
      <c r="G1158" s="4" t="s">
        <v>111</v>
      </c>
      <c r="H1158" s="9">
        <v>35</v>
      </c>
      <c r="I1158" s="10">
        <v>5.36</v>
      </c>
      <c r="J1158" s="10">
        <v>187.60000000000002</v>
      </c>
      <c r="K1158" s="5">
        <v>3.7271012897456504E-2</v>
      </c>
      <c r="L1158" s="10">
        <v>6.9920420195628408</v>
      </c>
      <c r="M1158" s="10">
        <v>180.60795798043719</v>
      </c>
      <c r="N1158" s="10">
        <v>2.84</v>
      </c>
      <c r="O1158" s="10">
        <v>99.399999999999991</v>
      </c>
      <c r="P1158" s="10">
        <v>81.2079579804372</v>
      </c>
      <c r="Q1158" s="5">
        <v>0.44963665437839323</v>
      </c>
      <c r="R1158" s="5">
        <v>4.4999999999999998E-2</v>
      </c>
      <c r="S1158" s="10">
        <v>8.1273581091196725</v>
      </c>
      <c r="T1158" s="10">
        <v>0</v>
      </c>
      <c r="U1158" s="10">
        <v>73.080599871317531</v>
      </c>
      <c r="V1158" s="5">
        <v>0.40463665437839325</v>
      </c>
      <c r="W1158" s="4" t="s">
        <v>491</v>
      </c>
      <c r="X1158" s="4" t="s">
        <v>97</v>
      </c>
    </row>
    <row r="1159" spans="1:24">
      <c r="A1159" s="4" t="s">
        <v>1647</v>
      </c>
      <c r="B1159" s="8">
        <v>45889</v>
      </c>
      <c r="C1159" s="4" t="s">
        <v>333</v>
      </c>
      <c r="D1159" s="4" t="s">
        <v>191</v>
      </c>
      <c r="E1159" s="4" t="s">
        <v>43</v>
      </c>
      <c r="F1159" s="4" t="s">
        <v>273</v>
      </c>
      <c r="G1159" s="4" t="s">
        <v>235</v>
      </c>
      <c r="H1159" s="9">
        <v>39</v>
      </c>
      <c r="I1159" s="10">
        <v>10.56</v>
      </c>
      <c r="J1159" s="10">
        <v>411.84000000000003</v>
      </c>
      <c r="K1159" s="5">
        <v>8.630041643614686E-2</v>
      </c>
      <c r="L1159" s="10">
        <v>35.541963505062725</v>
      </c>
      <c r="M1159" s="10">
        <v>376.29803649493732</v>
      </c>
      <c r="N1159" s="10">
        <v>4.5</v>
      </c>
      <c r="O1159" s="10">
        <v>175.5</v>
      </c>
      <c r="P1159" s="10">
        <v>200.79803649493732</v>
      </c>
      <c r="Q1159" s="5">
        <v>0.53361436154514408</v>
      </c>
      <c r="R1159" s="5">
        <v>4.4999999999999998E-2</v>
      </c>
      <c r="S1159" s="10">
        <v>16.93341164227218</v>
      </c>
      <c r="T1159" s="10">
        <v>0</v>
      </c>
      <c r="U1159" s="10">
        <v>183.86462485266514</v>
      </c>
      <c r="V1159" s="5">
        <v>0.48861436154514415</v>
      </c>
      <c r="W1159" s="4" t="s">
        <v>491</v>
      </c>
      <c r="X1159" s="4" t="s">
        <v>97</v>
      </c>
    </row>
    <row r="1160" spans="1:24">
      <c r="A1160" s="4" t="s">
        <v>1648</v>
      </c>
      <c r="B1160" s="8">
        <v>45662</v>
      </c>
      <c r="C1160" s="4" t="s">
        <v>279</v>
      </c>
      <c r="D1160" s="4" t="s">
        <v>151</v>
      </c>
      <c r="E1160" s="4" t="s">
        <v>39</v>
      </c>
      <c r="F1160" s="4" t="s">
        <v>273</v>
      </c>
      <c r="G1160" s="4" t="s">
        <v>111</v>
      </c>
      <c r="H1160" s="9">
        <v>34</v>
      </c>
      <c r="I1160" s="10">
        <v>9.8800000000000008</v>
      </c>
      <c r="J1160" s="10">
        <v>335.92</v>
      </c>
      <c r="K1160" s="5">
        <v>0.10594550770423238</v>
      </c>
      <c r="L1160" s="10">
        <v>35.58921494800574</v>
      </c>
      <c r="M1160" s="10">
        <v>300.33078505199427</v>
      </c>
      <c r="N1160" s="10">
        <v>5.8</v>
      </c>
      <c r="O1160" s="10">
        <v>197.2</v>
      </c>
      <c r="P1160" s="10">
        <v>103.13078505199428</v>
      </c>
      <c r="Q1160" s="5">
        <v>0.34339065518754575</v>
      </c>
      <c r="R1160" s="5">
        <v>2.1000000000000001E-2</v>
      </c>
      <c r="S1160" s="10">
        <v>6.3069464860918805</v>
      </c>
      <c r="T1160" s="10">
        <v>0</v>
      </c>
      <c r="U1160" s="10">
        <v>96.823838565902406</v>
      </c>
      <c r="V1160" s="5">
        <v>0.32239065518754578</v>
      </c>
      <c r="W1160" s="4" t="s">
        <v>491</v>
      </c>
      <c r="X1160" s="4" t="s">
        <v>97</v>
      </c>
    </row>
    <row r="1161" spans="1:24">
      <c r="A1161" s="4" t="s">
        <v>1649</v>
      </c>
      <c r="B1161" s="8">
        <v>46027</v>
      </c>
      <c r="C1161" s="4" t="s">
        <v>391</v>
      </c>
      <c r="D1161" s="4" t="s">
        <v>218</v>
      </c>
      <c r="E1161" s="4" t="s">
        <v>47</v>
      </c>
      <c r="F1161" s="4" t="s">
        <v>270</v>
      </c>
      <c r="G1161" s="4" t="s">
        <v>235</v>
      </c>
      <c r="H1161" s="9">
        <v>29</v>
      </c>
      <c r="I1161" s="10">
        <v>7.68</v>
      </c>
      <c r="J1161" s="10">
        <v>222.72</v>
      </c>
      <c r="K1161" s="5">
        <v>0.1070477481397098</v>
      </c>
      <c r="L1161" s="10">
        <v>23.841674465676167</v>
      </c>
      <c r="M1161" s="10">
        <v>198.87832553432384</v>
      </c>
      <c r="N1161" s="10">
        <v>4.16</v>
      </c>
      <c r="O1161" s="10">
        <v>120.64</v>
      </c>
      <c r="P1161" s="10">
        <v>78.238325534323835</v>
      </c>
      <c r="Q1161" s="5">
        <v>0.39339794984758614</v>
      </c>
      <c r="R1161" s="5">
        <v>2.3E-2</v>
      </c>
      <c r="S1161" s="10">
        <v>4.5742014872894483</v>
      </c>
      <c r="T1161" s="10">
        <v>0</v>
      </c>
      <c r="U1161" s="10">
        <v>73.664124047034392</v>
      </c>
      <c r="V1161" s="5">
        <v>0.37039794984758617</v>
      </c>
      <c r="W1161" s="4" t="s">
        <v>491</v>
      </c>
      <c r="X1161" s="4" t="s">
        <v>97</v>
      </c>
    </row>
    <row r="1162" spans="1:24">
      <c r="A1162" s="4" t="s">
        <v>1650</v>
      </c>
      <c r="B1162" s="8">
        <v>45996</v>
      </c>
      <c r="C1162" s="4" t="s">
        <v>397</v>
      </c>
      <c r="D1162" s="4" t="s">
        <v>123</v>
      </c>
      <c r="E1162" s="4" t="s">
        <v>47</v>
      </c>
      <c r="F1162" s="4" t="s">
        <v>270</v>
      </c>
      <c r="G1162" s="4" t="s">
        <v>111</v>
      </c>
      <c r="H1162" s="9">
        <v>19</v>
      </c>
      <c r="I1162" s="10">
        <v>4.82</v>
      </c>
      <c r="J1162" s="10">
        <v>91.580000000000013</v>
      </c>
      <c r="K1162" s="5">
        <v>8.0002997286544711E-2</v>
      </c>
      <c r="L1162" s="10">
        <v>7.3266744915017652</v>
      </c>
      <c r="M1162" s="10">
        <v>84.25332550849825</v>
      </c>
      <c r="N1162" s="10">
        <v>2.34</v>
      </c>
      <c r="O1162" s="10">
        <v>44.459999999999994</v>
      </c>
      <c r="P1162" s="10">
        <v>39.793325508498256</v>
      </c>
      <c r="Q1162" s="5">
        <v>0.47230569557144048</v>
      </c>
      <c r="R1162" s="5">
        <v>2.3E-2</v>
      </c>
      <c r="S1162" s="10">
        <v>1.9378264866954598</v>
      </c>
      <c r="T1162" s="10">
        <v>0</v>
      </c>
      <c r="U1162" s="10">
        <v>37.8554990218028</v>
      </c>
      <c r="V1162" s="5">
        <v>0.44930569557144051</v>
      </c>
      <c r="W1162" s="4" t="s">
        <v>491</v>
      </c>
      <c r="X1162" s="4" t="s">
        <v>97</v>
      </c>
    </row>
    <row r="1163" spans="1:24">
      <c r="A1163" s="4" t="s">
        <v>1651</v>
      </c>
      <c r="B1163" s="8">
        <v>45733</v>
      </c>
      <c r="C1163" s="4" t="s">
        <v>395</v>
      </c>
      <c r="D1163" s="4" t="s">
        <v>123</v>
      </c>
      <c r="E1163" s="4" t="s">
        <v>47</v>
      </c>
      <c r="F1163" s="4" t="s">
        <v>276</v>
      </c>
      <c r="G1163" s="4" t="s">
        <v>235</v>
      </c>
      <c r="H1163" s="9">
        <v>92</v>
      </c>
      <c r="I1163" s="10">
        <v>4.76</v>
      </c>
      <c r="J1163" s="10">
        <v>437.91999999999996</v>
      </c>
      <c r="K1163" s="5">
        <v>8.6066906253038519E-2</v>
      </c>
      <c r="L1163" s="10">
        <v>37.690419586330627</v>
      </c>
      <c r="M1163" s="10">
        <v>400.22958041366934</v>
      </c>
      <c r="N1163" s="10">
        <v>2.3199999999999998</v>
      </c>
      <c r="O1163" s="10">
        <v>213.44</v>
      </c>
      <c r="P1163" s="10">
        <v>186.78958041366934</v>
      </c>
      <c r="Q1163" s="5">
        <v>0.46670608459426549</v>
      </c>
      <c r="R1163" s="5">
        <v>2.3E-2</v>
      </c>
      <c r="S1163" s="10">
        <v>9.2052803495143944</v>
      </c>
      <c r="T1163" s="10">
        <v>0</v>
      </c>
      <c r="U1163" s="10">
        <v>177.58430006415495</v>
      </c>
      <c r="V1163" s="5">
        <v>0.44370608459426547</v>
      </c>
      <c r="W1163" s="4" t="s">
        <v>491</v>
      </c>
      <c r="X1163" s="4" t="s">
        <v>97</v>
      </c>
    </row>
    <row r="1164" spans="1:24">
      <c r="A1164" s="4" t="s">
        <v>1652</v>
      </c>
      <c r="B1164" s="8">
        <v>46183</v>
      </c>
      <c r="C1164" s="4" t="s">
        <v>305</v>
      </c>
      <c r="D1164" s="4" t="s">
        <v>218</v>
      </c>
      <c r="E1164" s="4" t="s">
        <v>41</v>
      </c>
      <c r="F1164" s="4" t="s">
        <v>242</v>
      </c>
      <c r="G1164" s="4" t="s">
        <v>235</v>
      </c>
      <c r="H1164" s="9">
        <v>71</v>
      </c>
      <c r="I1164" s="10">
        <v>7.65</v>
      </c>
      <c r="J1164" s="10">
        <v>543.15</v>
      </c>
      <c r="K1164" s="5">
        <v>0.19424298452823849</v>
      </c>
      <c r="L1164" s="10">
        <v>105.50307704651273</v>
      </c>
      <c r="M1164" s="10">
        <v>437.64692295348726</v>
      </c>
      <c r="N1164" s="10">
        <v>4.24</v>
      </c>
      <c r="O1164" s="10">
        <v>301.04000000000002</v>
      </c>
      <c r="P1164" s="10">
        <v>136.60692295348724</v>
      </c>
      <c r="Q1164" s="5">
        <v>0.31213957139601711</v>
      </c>
      <c r="R1164" s="5">
        <v>2.5999999999999999E-2</v>
      </c>
      <c r="S1164" s="10">
        <v>11.378819996790668</v>
      </c>
      <c r="T1164" s="10">
        <v>9.59</v>
      </c>
      <c r="U1164" s="10">
        <v>115.63810295669657</v>
      </c>
      <c r="V1164" s="5">
        <v>0.26422693018450971</v>
      </c>
      <c r="W1164" s="4" t="s">
        <v>493</v>
      </c>
      <c r="X1164" s="4" t="s">
        <v>97</v>
      </c>
    </row>
    <row r="1165" spans="1:24">
      <c r="A1165" s="4" t="s">
        <v>1653</v>
      </c>
      <c r="B1165" s="8">
        <v>45765</v>
      </c>
      <c r="C1165" s="4" t="s">
        <v>371</v>
      </c>
      <c r="D1165" s="4" t="s">
        <v>156</v>
      </c>
      <c r="E1165" s="4" t="s">
        <v>45</v>
      </c>
      <c r="F1165" s="4" t="s">
        <v>242</v>
      </c>
      <c r="G1165" s="4" t="s">
        <v>111</v>
      </c>
      <c r="H1165" s="9">
        <v>75</v>
      </c>
      <c r="I1165" s="10">
        <v>4.8899999999999997</v>
      </c>
      <c r="J1165" s="10">
        <v>366.75</v>
      </c>
      <c r="K1165" s="5">
        <v>0.14295261038774371</v>
      </c>
      <c r="L1165" s="10">
        <v>52.427869859705005</v>
      </c>
      <c r="M1165" s="10">
        <v>314.32213014029497</v>
      </c>
      <c r="N1165" s="10">
        <v>2.73</v>
      </c>
      <c r="O1165" s="10">
        <v>204.75</v>
      </c>
      <c r="P1165" s="10">
        <v>109.57213014029497</v>
      </c>
      <c r="Q1165" s="5">
        <v>0.34859820430520877</v>
      </c>
      <c r="R1165" s="5">
        <v>1.4999999999999999E-2</v>
      </c>
      <c r="S1165" s="10">
        <v>4.7148319521044249</v>
      </c>
      <c r="T1165" s="10">
        <v>0</v>
      </c>
      <c r="U1165" s="10">
        <v>104.85729818819055</v>
      </c>
      <c r="V1165" s="5">
        <v>0.33359820430520881</v>
      </c>
      <c r="W1165" s="4" t="s">
        <v>491</v>
      </c>
      <c r="X1165" s="4" t="s">
        <v>97</v>
      </c>
    </row>
    <row r="1166" spans="1:24">
      <c r="A1166" s="4" t="s">
        <v>1654</v>
      </c>
      <c r="B1166" s="8">
        <v>45906</v>
      </c>
      <c r="C1166" s="4" t="s">
        <v>345</v>
      </c>
      <c r="D1166" s="4" t="s">
        <v>170</v>
      </c>
      <c r="E1166" s="4" t="s">
        <v>43</v>
      </c>
      <c r="F1166" s="4" t="s">
        <v>273</v>
      </c>
      <c r="G1166" s="4" t="s">
        <v>111</v>
      </c>
      <c r="H1166" s="9">
        <v>31</v>
      </c>
      <c r="I1166" s="10">
        <v>7.86</v>
      </c>
      <c r="J1166" s="10">
        <v>243.66</v>
      </c>
      <c r="K1166" s="5">
        <v>6.2987536126240515E-2</v>
      </c>
      <c r="L1166" s="10">
        <v>15.347543052519764</v>
      </c>
      <c r="M1166" s="10">
        <v>228.31245694748023</v>
      </c>
      <c r="N1166" s="10">
        <v>3.97</v>
      </c>
      <c r="O1166" s="10">
        <v>123.07000000000001</v>
      </c>
      <c r="P1166" s="10">
        <v>105.24245694748022</v>
      </c>
      <c r="Q1166" s="5">
        <v>0.46095801497020211</v>
      </c>
      <c r="R1166" s="5">
        <v>4.4999999999999998E-2</v>
      </c>
      <c r="S1166" s="10">
        <v>10.27406056263661</v>
      </c>
      <c r="T1166" s="10">
        <v>0</v>
      </c>
      <c r="U1166" s="10">
        <v>94.968396384843615</v>
      </c>
      <c r="V1166" s="5">
        <v>0.41595801497020213</v>
      </c>
      <c r="W1166" s="4" t="s">
        <v>491</v>
      </c>
      <c r="X1166" s="4" t="s">
        <v>97</v>
      </c>
    </row>
    <row r="1167" spans="1:24">
      <c r="A1167" s="4" t="s">
        <v>1655</v>
      </c>
      <c r="B1167" s="8">
        <v>45691</v>
      </c>
      <c r="C1167" s="4" t="s">
        <v>407</v>
      </c>
      <c r="D1167" s="4" t="s">
        <v>199</v>
      </c>
      <c r="E1167" s="4" t="s">
        <v>47</v>
      </c>
      <c r="F1167" s="4" t="s">
        <v>276</v>
      </c>
      <c r="G1167" s="4" t="s">
        <v>111</v>
      </c>
      <c r="H1167" s="9">
        <v>8</v>
      </c>
      <c r="I1167" s="10">
        <v>24.57</v>
      </c>
      <c r="J1167" s="10">
        <v>196.56</v>
      </c>
      <c r="K1167" s="5">
        <v>0.11159702086756308</v>
      </c>
      <c r="L1167" s="10">
        <v>21.9355104217282</v>
      </c>
      <c r="M1167" s="10">
        <v>174.62448957827181</v>
      </c>
      <c r="N1167" s="10">
        <v>11.88</v>
      </c>
      <c r="O1167" s="10">
        <v>95.04</v>
      </c>
      <c r="P1167" s="10">
        <v>79.5844895782718</v>
      </c>
      <c r="Q1167" s="5">
        <v>0.45574644066518344</v>
      </c>
      <c r="R1167" s="5">
        <v>2.3E-2</v>
      </c>
      <c r="S1167" s="10">
        <v>4.0163632603002517</v>
      </c>
      <c r="T1167" s="10">
        <v>0</v>
      </c>
      <c r="U1167" s="10">
        <v>75.568126317971547</v>
      </c>
      <c r="V1167" s="5">
        <v>0.43274644066518347</v>
      </c>
      <c r="W1167" s="4" t="s">
        <v>491</v>
      </c>
      <c r="X1167" s="4" t="s">
        <v>97</v>
      </c>
    </row>
    <row r="1168" spans="1:24">
      <c r="A1168" s="4" t="s">
        <v>1656</v>
      </c>
      <c r="B1168" s="8">
        <v>45807</v>
      </c>
      <c r="C1168" s="4" t="s">
        <v>305</v>
      </c>
      <c r="D1168" s="4" t="s">
        <v>174</v>
      </c>
      <c r="E1168" s="4" t="s">
        <v>41</v>
      </c>
      <c r="F1168" s="4" t="s">
        <v>242</v>
      </c>
      <c r="G1168" s="4" t="s">
        <v>235</v>
      </c>
      <c r="H1168" s="9">
        <v>5</v>
      </c>
      <c r="I1168" s="10">
        <v>21.45</v>
      </c>
      <c r="J1168" s="10">
        <v>107.25</v>
      </c>
      <c r="K1168" s="5">
        <v>0.16720266446487211</v>
      </c>
      <c r="L1168" s="10">
        <v>17.932485763857535</v>
      </c>
      <c r="M1168" s="10">
        <v>89.317514236142472</v>
      </c>
      <c r="N1168" s="10">
        <v>12.6</v>
      </c>
      <c r="O1168" s="10">
        <v>63</v>
      </c>
      <c r="P1168" s="10">
        <v>26.317514236142472</v>
      </c>
      <c r="Q1168" s="5">
        <v>0.29465121663107197</v>
      </c>
      <c r="R1168" s="5">
        <v>2.5999999999999999E-2</v>
      </c>
      <c r="S1168" s="10">
        <v>2.322255370139704</v>
      </c>
      <c r="T1168" s="10">
        <v>0.98</v>
      </c>
      <c r="U1168" s="10">
        <v>23.015258866002767</v>
      </c>
      <c r="V1168" s="5">
        <v>0.25767912444533309</v>
      </c>
      <c r="W1168" s="4" t="s">
        <v>493</v>
      </c>
      <c r="X1168" s="4" t="s">
        <v>97</v>
      </c>
    </row>
    <row r="1169" spans="1:24">
      <c r="A1169" s="4" t="s">
        <v>1657</v>
      </c>
      <c r="B1169" s="8">
        <v>46070</v>
      </c>
      <c r="C1169" s="4" t="s">
        <v>307</v>
      </c>
      <c r="D1169" s="4" t="s">
        <v>191</v>
      </c>
      <c r="E1169" s="4" t="s">
        <v>41</v>
      </c>
      <c r="F1169" s="4" t="s">
        <v>234</v>
      </c>
      <c r="G1169" s="4" t="s">
        <v>111</v>
      </c>
      <c r="H1169" s="9">
        <v>12</v>
      </c>
      <c r="I1169" s="10">
        <v>11.07</v>
      </c>
      <c r="J1169" s="10">
        <v>132.84</v>
      </c>
      <c r="K1169" s="5">
        <v>0.169542253902772</v>
      </c>
      <c r="L1169" s="10">
        <v>22.521993008444234</v>
      </c>
      <c r="M1169" s="10">
        <v>110.31800699155576</v>
      </c>
      <c r="N1169" s="10">
        <v>4.74</v>
      </c>
      <c r="O1169" s="10">
        <v>56.88</v>
      </c>
      <c r="P1169" s="10">
        <v>53.43800699155576</v>
      </c>
      <c r="Q1169" s="5">
        <v>0.48439967734049205</v>
      </c>
      <c r="R1169" s="5">
        <v>2.5999999999999999E-2</v>
      </c>
      <c r="S1169" s="10">
        <v>2.8682681817804498</v>
      </c>
      <c r="T1169" s="10">
        <v>0</v>
      </c>
      <c r="U1169" s="10">
        <v>50.569738809775309</v>
      </c>
      <c r="V1169" s="5">
        <v>0.45839967734049208</v>
      </c>
      <c r="W1169" s="4" t="s">
        <v>491</v>
      </c>
      <c r="X1169" s="4" t="s">
        <v>97</v>
      </c>
    </row>
    <row r="1170" spans="1:24">
      <c r="A1170" s="4" t="s">
        <v>1658</v>
      </c>
      <c r="B1170" s="8">
        <v>46030</v>
      </c>
      <c r="C1170" s="4" t="s">
        <v>417</v>
      </c>
      <c r="D1170" s="4" t="s">
        <v>208</v>
      </c>
      <c r="E1170" s="4" t="s">
        <v>47</v>
      </c>
      <c r="F1170" s="4" t="s">
        <v>273</v>
      </c>
      <c r="G1170" s="4" t="s">
        <v>257</v>
      </c>
      <c r="H1170" s="9">
        <v>12</v>
      </c>
      <c r="I1170" s="10">
        <v>7.51</v>
      </c>
      <c r="J1170" s="10">
        <v>90.12</v>
      </c>
      <c r="K1170" s="5">
        <v>7.3297775345342459E-2</v>
      </c>
      <c r="L1170" s="10">
        <v>6.6055955141222631</v>
      </c>
      <c r="M1170" s="10">
        <v>83.514404485877748</v>
      </c>
      <c r="N1170" s="10">
        <v>4.47</v>
      </c>
      <c r="O1170" s="10">
        <v>53.64</v>
      </c>
      <c r="P1170" s="10">
        <v>29.874404485877747</v>
      </c>
      <c r="Q1170" s="5">
        <v>0.35771559014025534</v>
      </c>
      <c r="R1170" s="5">
        <v>2.3E-2</v>
      </c>
      <c r="S1170" s="10">
        <v>1.9208313031751882</v>
      </c>
      <c r="T1170" s="10">
        <v>0</v>
      </c>
      <c r="U1170" s="10">
        <v>27.953573182702559</v>
      </c>
      <c r="V1170" s="5">
        <v>0.33471559014025537</v>
      </c>
      <c r="W1170" s="4" t="s">
        <v>491</v>
      </c>
      <c r="X1170" s="4" t="s">
        <v>97</v>
      </c>
    </row>
    <row r="1171" spans="1:24">
      <c r="A1171" s="4" t="s">
        <v>1659</v>
      </c>
      <c r="B1171" s="8">
        <v>45717</v>
      </c>
      <c r="C1171" s="4" t="s">
        <v>325</v>
      </c>
      <c r="D1171" s="4" t="s">
        <v>130</v>
      </c>
      <c r="E1171" s="4" t="s">
        <v>41</v>
      </c>
      <c r="F1171" s="4" t="s">
        <v>234</v>
      </c>
      <c r="G1171" s="4" t="s">
        <v>257</v>
      </c>
      <c r="H1171" s="9">
        <v>4</v>
      </c>
      <c r="I1171" s="10">
        <v>6.38</v>
      </c>
      <c r="J1171" s="10">
        <v>25.52</v>
      </c>
      <c r="K1171" s="5">
        <v>0.11587133928632205</v>
      </c>
      <c r="L1171" s="10">
        <v>2.9570365785869388</v>
      </c>
      <c r="M1171" s="10">
        <v>22.562963421413059</v>
      </c>
      <c r="N1171" s="10">
        <v>2.96</v>
      </c>
      <c r="O1171" s="10">
        <v>11.84</v>
      </c>
      <c r="P1171" s="10">
        <v>10.722963421413059</v>
      </c>
      <c r="Q1171" s="5">
        <v>0.47524623521911058</v>
      </c>
      <c r="R1171" s="5">
        <v>2.5999999999999999E-2</v>
      </c>
      <c r="S1171" s="10">
        <v>0.58663704895673952</v>
      </c>
      <c r="T1171" s="10">
        <v>0</v>
      </c>
      <c r="U1171" s="10">
        <v>10.13632637245632</v>
      </c>
      <c r="V1171" s="5">
        <v>0.44924623521911061</v>
      </c>
      <c r="W1171" s="4" t="s">
        <v>491</v>
      </c>
      <c r="X1171" s="4" t="s">
        <v>97</v>
      </c>
    </row>
    <row r="1172" spans="1:24">
      <c r="A1172" s="4" t="s">
        <v>1660</v>
      </c>
      <c r="B1172" s="8">
        <v>46089</v>
      </c>
      <c r="C1172" s="4" t="s">
        <v>287</v>
      </c>
      <c r="D1172" s="4" t="s">
        <v>120</v>
      </c>
      <c r="E1172" s="4" t="s">
        <v>39</v>
      </c>
      <c r="F1172" s="4" t="s">
        <v>276</v>
      </c>
      <c r="G1172" s="4" t="s">
        <v>111</v>
      </c>
      <c r="H1172" s="9">
        <v>54</v>
      </c>
      <c r="I1172" s="10">
        <v>8.2899999999999991</v>
      </c>
      <c r="J1172" s="10">
        <v>447.65999999999997</v>
      </c>
      <c r="K1172" s="5">
        <v>0.10187573322161837</v>
      </c>
      <c r="L1172" s="10">
        <v>45.605690733989675</v>
      </c>
      <c r="M1172" s="10">
        <v>402.05430926601031</v>
      </c>
      <c r="N1172" s="10">
        <v>4.24</v>
      </c>
      <c r="O1172" s="10">
        <v>228.96</v>
      </c>
      <c r="P1172" s="10">
        <v>173.0943092660103</v>
      </c>
      <c r="Q1172" s="5">
        <v>0.43052469598450765</v>
      </c>
      <c r="R1172" s="5">
        <v>2.1000000000000001E-2</v>
      </c>
      <c r="S1172" s="10">
        <v>8.443140494586217</v>
      </c>
      <c r="T1172" s="10">
        <v>0</v>
      </c>
      <c r="U1172" s="10">
        <v>164.65116877142407</v>
      </c>
      <c r="V1172" s="5">
        <v>0.40952469598450758</v>
      </c>
      <c r="W1172" s="4" t="s">
        <v>491</v>
      </c>
      <c r="X1172" s="4" t="s">
        <v>97</v>
      </c>
    </row>
    <row r="1173" spans="1:24">
      <c r="A1173" s="4" t="s">
        <v>1661</v>
      </c>
      <c r="B1173" s="8">
        <v>45807</v>
      </c>
      <c r="C1173" s="4" t="s">
        <v>345</v>
      </c>
      <c r="D1173" s="4" t="s">
        <v>156</v>
      </c>
      <c r="E1173" s="4" t="s">
        <v>43</v>
      </c>
      <c r="F1173" s="4" t="s">
        <v>273</v>
      </c>
      <c r="G1173" s="4" t="s">
        <v>111</v>
      </c>
      <c r="H1173" s="9">
        <v>134</v>
      </c>
      <c r="I1173" s="10">
        <v>4.9000000000000004</v>
      </c>
      <c r="J1173" s="10">
        <v>656.6</v>
      </c>
      <c r="K1173" s="5">
        <v>7.8170012675615061E-2</v>
      </c>
      <c r="L1173" s="10">
        <v>51.326430322808854</v>
      </c>
      <c r="M1173" s="10">
        <v>605.27356967719118</v>
      </c>
      <c r="N1173" s="10">
        <v>2.74</v>
      </c>
      <c r="O1173" s="10">
        <v>367.16</v>
      </c>
      <c r="P1173" s="10">
        <v>238.11356967719115</v>
      </c>
      <c r="Q1173" s="5">
        <v>0.39339826089578567</v>
      </c>
      <c r="R1173" s="5">
        <v>4.4999999999999998E-2</v>
      </c>
      <c r="S1173" s="10">
        <v>27.237310635473602</v>
      </c>
      <c r="T1173" s="10">
        <v>0</v>
      </c>
      <c r="U1173" s="10">
        <v>210.87625904171756</v>
      </c>
      <c r="V1173" s="5">
        <v>0.34839826089578568</v>
      </c>
      <c r="W1173" s="4" t="s">
        <v>491</v>
      </c>
      <c r="X1173" s="4" t="s">
        <v>97</v>
      </c>
    </row>
    <row r="1174" spans="1:24">
      <c r="A1174" s="4" t="s">
        <v>1662</v>
      </c>
      <c r="B1174" s="8">
        <v>46032</v>
      </c>
      <c r="C1174" s="4" t="s">
        <v>379</v>
      </c>
      <c r="D1174" s="4" t="s">
        <v>204</v>
      </c>
      <c r="E1174" s="4" t="s">
        <v>45</v>
      </c>
      <c r="F1174" s="4" t="s">
        <v>234</v>
      </c>
      <c r="G1174" s="4" t="s">
        <v>257</v>
      </c>
      <c r="H1174" s="9">
        <v>18</v>
      </c>
      <c r="I1174" s="10">
        <v>15.36</v>
      </c>
      <c r="J1174" s="10">
        <v>276.48</v>
      </c>
      <c r="K1174" s="5">
        <v>0.17965982129575864</v>
      </c>
      <c r="L1174" s="10">
        <v>49.672347391851353</v>
      </c>
      <c r="M1174" s="10">
        <v>226.80765260814866</v>
      </c>
      <c r="N1174" s="10">
        <v>9.6</v>
      </c>
      <c r="O1174" s="10">
        <v>172.79999999999998</v>
      </c>
      <c r="P1174" s="10">
        <v>54.007652608148675</v>
      </c>
      <c r="Q1174" s="5">
        <v>0.23812094515812782</v>
      </c>
      <c r="R1174" s="5">
        <v>1.4999999999999999E-2</v>
      </c>
      <c r="S1174" s="10">
        <v>3.4021147891222299</v>
      </c>
      <c r="T1174" s="10">
        <v>6.41</v>
      </c>
      <c r="U1174" s="10">
        <v>44.195537819026441</v>
      </c>
      <c r="V1174" s="5">
        <v>0.19485911216312549</v>
      </c>
      <c r="W1174" s="4" t="s">
        <v>493</v>
      </c>
      <c r="X1174" s="4" t="s">
        <v>97</v>
      </c>
    </row>
    <row r="1175" spans="1:24">
      <c r="A1175" s="4" t="s">
        <v>1663</v>
      </c>
      <c r="B1175" s="8">
        <v>46105</v>
      </c>
      <c r="C1175" s="4" t="s">
        <v>268</v>
      </c>
      <c r="D1175" s="4" t="s">
        <v>148</v>
      </c>
      <c r="E1175" s="4" t="s">
        <v>39</v>
      </c>
      <c r="F1175" s="4" t="s">
        <v>270</v>
      </c>
      <c r="G1175" s="4" t="s">
        <v>235</v>
      </c>
      <c r="H1175" s="9">
        <v>7</v>
      </c>
      <c r="I1175" s="10">
        <v>23.07</v>
      </c>
      <c r="J1175" s="10">
        <v>161.49</v>
      </c>
      <c r="K1175" s="5">
        <v>0.1297360080861647</v>
      </c>
      <c r="L1175" s="10">
        <v>20.951067945834737</v>
      </c>
      <c r="M1175" s="10">
        <v>140.53893205416529</v>
      </c>
      <c r="N1175" s="10">
        <v>13.09</v>
      </c>
      <c r="O1175" s="10">
        <v>91.63</v>
      </c>
      <c r="P1175" s="10">
        <v>48.908932054165291</v>
      </c>
      <c r="Q1175" s="5">
        <v>0.34800984566550741</v>
      </c>
      <c r="R1175" s="5">
        <v>2.1000000000000001E-2</v>
      </c>
      <c r="S1175" s="10">
        <v>2.9513175731374712</v>
      </c>
      <c r="T1175" s="10">
        <v>0</v>
      </c>
      <c r="U1175" s="10">
        <v>45.957614481027818</v>
      </c>
      <c r="V1175" s="5">
        <v>0.32700984566550739</v>
      </c>
      <c r="W1175" s="4" t="s">
        <v>491</v>
      </c>
      <c r="X1175" s="4" t="s">
        <v>97</v>
      </c>
    </row>
    <row r="1176" spans="1:24">
      <c r="A1176" s="4" t="s">
        <v>1664</v>
      </c>
      <c r="B1176" s="8">
        <v>46129</v>
      </c>
      <c r="C1176" s="4" t="s">
        <v>249</v>
      </c>
      <c r="D1176" s="4" t="s">
        <v>160</v>
      </c>
      <c r="E1176" s="4" t="s">
        <v>36</v>
      </c>
      <c r="F1176" s="4" t="s">
        <v>234</v>
      </c>
      <c r="G1176" s="4" t="s">
        <v>111</v>
      </c>
      <c r="H1176" s="9">
        <v>38</v>
      </c>
      <c r="I1176" s="10">
        <v>4.6900000000000004</v>
      </c>
      <c r="J1176" s="10">
        <v>178.22000000000003</v>
      </c>
      <c r="K1176" s="5">
        <v>0.15229837976367447</v>
      </c>
      <c r="L1176" s="10">
        <v>27.142617241482068</v>
      </c>
      <c r="M1176" s="10">
        <v>151.07738275851796</v>
      </c>
      <c r="N1176" s="10">
        <v>2.29</v>
      </c>
      <c r="O1176" s="10">
        <v>87.02</v>
      </c>
      <c r="P1176" s="10">
        <v>64.05738275851796</v>
      </c>
      <c r="Q1176" s="5">
        <v>0.42400378924294224</v>
      </c>
      <c r="R1176" s="5">
        <v>1.7999999999999999E-2</v>
      </c>
      <c r="S1176" s="10">
        <v>2.719392889653323</v>
      </c>
      <c r="T1176" s="10">
        <v>0</v>
      </c>
      <c r="U1176" s="10">
        <v>61.337989868864639</v>
      </c>
      <c r="V1176" s="5">
        <v>0.40600378924294223</v>
      </c>
      <c r="W1176" s="4" t="s">
        <v>491</v>
      </c>
      <c r="X1176" s="4" t="s">
        <v>97</v>
      </c>
    </row>
    <row r="1177" spans="1:24">
      <c r="A1177" s="4" t="s">
        <v>1665</v>
      </c>
      <c r="B1177" s="8">
        <v>46083</v>
      </c>
      <c r="C1177" s="4" t="s">
        <v>249</v>
      </c>
      <c r="D1177" s="4" t="s">
        <v>151</v>
      </c>
      <c r="E1177" s="4" t="s">
        <v>36</v>
      </c>
      <c r="F1177" s="4" t="s">
        <v>234</v>
      </c>
      <c r="G1177" s="4" t="s">
        <v>111</v>
      </c>
      <c r="H1177" s="9">
        <v>104</v>
      </c>
      <c r="I1177" s="10">
        <v>10.43</v>
      </c>
      <c r="J1177" s="10">
        <v>1084.72</v>
      </c>
      <c r="K1177" s="5">
        <v>0.10091988876320418</v>
      </c>
      <c r="L1177" s="10">
        <v>109.46982173922284</v>
      </c>
      <c r="M1177" s="10">
        <v>975.25017826077715</v>
      </c>
      <c r="N1177" s="10">
        <v>6.2</v>
      </c>
      <c r="O1177" s="10">
        <v>644.80000000000007</v>
      </c>
      <c r="P1177" s="10">
        <v>330.45017826077708</v>
      </c>
      <c r="Q1177" s="5">
        <v>0.33883631669782305</v>
      </c>
      <c r="R1177" s="5">
        <v>1.7999999999999999E-2</v>
      </c>
      <c r="S1177" s="10">
        <v>17.554503208693987</v>
      </c>
      <c r="T1177" s="10">
        <v>0</v>
      </c>
      <c r="U1177" s="10">
        <v>312.89567505208311</v>
      </c>
      <c r="V1177" s="5">
        <v>0.32083631669782309</v>
      </c>
      <c r="W1177" s="4" t="s">
        <v>491</v>
      </c>
      <c r="X1177" s="4" t="s">
        <v>97</v>
      </c>
    </row>
    <row r="1178" spans="1:24">
      <c r="A1178" s="4" t="s">
        <v>1666</v>
      </c>
      <c r="B1178" s="8">
        <v>45747</v>
      </c>
      <c r="C1178" s="4" t="s">
        <v>317</v>
      </c>
      <c r="D1178" s="4" t="s">
        <v>172</v>
      </c>
      <c r="E1178" s="4" t="s">
        <v>41</v>
      </c>
      <c r="F1178" s="4" t="s">
        <v>242</v>
      </c>
      <c r="G1178" s="4" t="s">
        <v>111</v>
      </c>
      <c r="H1178" s="9">
        <v>3</v>
      </c>
      <c r="I1178" s="10">
        <v>13.7</v>
      </c>
      <c r="J1178" s="10">
        <v>41.099999999999994</v>
      </c>
      <c r="K1178" s="5">
        <v>0.18673508533780259</v>
      </c>
      <c r="L1178" s="10">
        <v>7.674812007383685</v>
      </c>
      <c r="M1178" s="10">
        <v>33.425187992616308</v>
      </c>
      <c r="N1178" s="10">
        <v>7.52</v>
      </c>
      <c r="O1178" s="10">
        <v>22.56</v>
      </c>
      <c r="P1178" s="10">
        <v>10.86518799261631</v>
      </c>
      <c r="Q1178" s="5">
        <v>0.3250598918102256</v>
      </c>
      <c r="R1178" s="5">
        <v>2.5999999999999999E-2</v>
      </c>
      <c r="S1178" s="10">
        <v>0.86905488780802398</v>
      </c>
      <c r="T1178" s="10">
        <v>0</v>
      </c>
      <c r="U1178" s="10">
        <v>9.9961331048082851</v>
      </c>
      <c r="V1178" s="5">
        <v>0.29905989181022558</v>
      </c>
      <c r="W1178" s="4" t="s">
        <v>491</v>
      </c>
      <c r="X1178" s="4" t="s">
        <v>97</v>
      </c>
    </row>
    <row r="1179" spans="1:24">
      <c r="A1179" s="4" t="s">
        <v>1667</v>
      </c>
      <c r="B1179" s="8">
        <v>45798</v>
      </c>
      <c r="C1179" s="4" t="s">
        <v>243</v>
      </c>
      <c r="D1179" s="4" t="s">
        <v>185</v>
      </c>
      <c r="E1179" s="4" t="s">
        <v>36</v>
      </c>
      <c r="F1179" s="4" t="s">
        <v>234</v>
      </c>
      <c r="G1179" s="4" t="s">
        <v>111</v>
      </c>
      <c r="H1179" s="9">
        <v>23</v>
      </c>
      <c r="I1179" s="10">
        <v>5.17</v>
      </c>
      <c r="J1179" s="10">
        <v>118.91</v>
      </c>
      <c r="K1179" s="5">
        <v>0.12888279372128539</v>
      </c>
      <c r="L1179" s="10">
        <v>15.325453001398046</v>
      </c>
      <c r="M1179" s="10">
        <v>103.58454699860195</v>
      </c>
      <c r="N1179" s="10">
        <v>2.1800000000000002</v>
      </c>
      <c r="O1179" s="10">
        <v>50.14</v>
      </c>
      <c r="P1179" s="10">
        <v>53.44454699860195</v>
      </c>
      <c r="Q1179" s="5">
        <v>0.51595096515046091</v>
      </c>
      <c r="R1179" s="5">
        <v>1.7999999999999999E-2</v>
      </c>
      <c r="S1179" s="10">
        <v>1.8645218459748349</v>
      </c>
      <c r="T1179" s="10">
        <v>0</v>
      </c>
      <c r="U1179" s="10">
        <v>51.580025152627115</v>
      </c>
      <c r="V1179" s="5">
        <v>0.49795096515046089</v>
      </c>
      <c r="W1179" s="4" t="s">
        <v>491</v>
      </c>
      <c r="X1179" s="4" t="s">
        <v>97</v>
      </c>
    </row>
    <row r="1180" spans="1:24">
      <c r="A1180" s="4" t="s">
        <v>1668</v>
      </c>
      <c r="B1180" s="8">
        <v>46011</v>
      </c>
      <c r="C1180" s="4" t="s">
        <v>405</v>
      </c>
      <c r="D1180" s="4" t="s">
        <v>176</v>
      </c>
      <c r="E1180" s="4" t="s">
        <v>47</v>
      </c>
      <c r="F1180" s="4" t="s">
        <v>273</v>
      </c>
      <c r="G1180" s="4" t="s">
        <v>111</v>
      </c>
      <c r="H1180" s="9">
        <v>20</v>
      </c>
      <c r="I1180" s="10">
        <v>11.18</v>
      </c>
      <c r="J1180" s="10">
        <v>223.6</v>
      </c>
      <c r="K1180" s="5">
        <v>0.10849000479386134</v>
      </c>
      <c r="L1180" s="10">
        <v>24.258365071907395</v>
      </c>
      <c r="M1180" s="10">
        <v>199.34163492809259</v>
      </c>
      <c r="N1180" s="10">
        <v>5.5</v>
      </c>
      <c r="O1180" s="10">
        <v>110</v>
      </c>
      <c r="P1180" s="10">
        <v>89.341634928092589</v>
      </c>
      <c r="Q1180" s="5">
        <v>0.44818351650582333</v>
      </c>
      <c r="R1180" s="5">
        <v>2.3E-2</v>
      </c>
      <c r="S1180" s="10">
        <v>4.584857603346129</v>
      </c>
      <c r="T1180" s="10">
        <v>0</v>
      </c>
      <c r="U1180" s="10">
        <v>84.756777324746466</v>
      </c>
      <c r="V1180" s="5">
        <v>0.42518351650582337</v>
      </c>
      <c r="W1180" s="4" t="s">
        <v>491</v>
      </c>
      <c r="X1180" s="4" t="s">
        <v>97</v>
      </c>
    </row>
    <row r="1181" spans="1:24">
      <c r="A1181" s="4" t="s">
        <v>1669</v>
      </c>
      <c r="B1181" s="8">
        <v>45727</v>
      </c>
      <c r="C1181" s="4" t="s">
        <v>325</v>
      </c>
      <c r="D1181" s="4" t="s">
        <v>193</v>
      </c>
      <c r="E1181" s="4" t="s">
        <v>41</v>
      </c>
      <c r="F1181" s="4" t="s">
        <v>234</v>
      </c>
      <c r="G1181" s="4" t="s">
        <v>257</v>
      </c>
      <c r="H1181" s="9">
        <v>12</v>
      </c>
      <c r="I1181" s="10">
        <v>8.99</v>
      </c>
      <c r="J1181" s="10">
        <v>107.88</v>
      </c>
      <c r="K1181" s="5">
        <v>0.11164472425718339</v>
      </c>
      <c r="L1181" s="10">
        <v>12.044232852864944</v>
      </c>
      <c r="M1181" s="10">
        <v>95.835767147135044</v>
      </c>
      <c r="N1181" s="10">
        <v>4.21</v>
      </c>
      <c r="O1181" s="10">
        <v>50.519999999999996</v>
      </c>
      <c r="P1181" s="10">
        <v>45.315767147135048</v>
      </c>
      <c r="Q1181" s="5">
        <v>0.47284817032415999</v>
      </c>
      <c r="R1181" s="5">
        <v>2.5999999999999999E-2</v>
      </c>
      <c r="S1181" s="10">
        <v>2.4917299458255111</v>
      </c>
      <c r="T1181" s="10">
        <v>0</v>
      </c>
      <c r="U1181" s="10">
        <v>42.824037201309537</v>
      </c>
      <c r="V1181" s="5">
        <v>0.44684817032415997</v>
      </c>
      <c r="W1181" s="4" t="s">
        <v>491</v>
      </c>
      <c r="X1181" s="4" t="s">
        <v>97</v>
      </c>
    </row>
    <row r="1182" spans="1:24">
      <c r="A1182" s="4" t="s">
        <v>1670</v>
      </c>
      <c r="B1182" s="8">
        <v>45865</v>
      </c>
      <c r="C1182" s="4" t="s">
        <v>343</v>
      </c>
      <c r="D1182" s="4" t="s">
        <v>116</v>
      </c>
      <c r="E1182" s="4" t="s">
        <v>43</v>
      </c>
      <c r="F1182" s="4" t="s">
        <v>270</v>
      </c>
      <c r="G1182" s="4" t="s">
        <v>111</v>
      </c>
      <c r="H1182" s="9">
        <v>30</v>
      </c>
      <c r="I1182" s="10">
        <v>5.27</v>
      </c>
      <c r="J1182" s="10">
        <v>158.1</v>
      </c>
      <c r="K1182" s="5">
        <v>6.2933110866151665E-2</v>
      </c>
      <c r="L1182" s="10">
        <v>9.9497248279385779</v>
      </c>
      <c r="M1182" s="10">
        <v>148.15027517206141</v>
      </c>
      <c r="N1182" s="10">
        <v>2.79</v>
      </c>
      <c r="O1182" s="10">
        <v>83.7</v>
      </c>
      <c r="P1182" s="10">
        <v>64.45027517206141</v>
      </c>
      <c r="Q1182" s="5">
        <v>0.43503311146205431</v>
      </c>
      <c r="R1182" s="5">
        <v>4.4999999999999998E-2</v>
      </c>
      <c r="S1182" s="10">
        <v>6.6667623827427631</v>
      </c>
      <c r="T1182" s="10">
        <v>0</v>
      </c>
      <c r="U1182" s="10">
        <v>57.78351278931865</v>
      </c>
      <c r="V1182" s="5">
        <v>0.39003311146205433</v>
      </c>
      <c r="W1182" s="4" t="s">
        <v>491</v>
      </c>
      <c r="X1182" s="4" t="s">
        <v>97</v>
      </c>
    </row>
    <row r="1183" spans="1:24">
      <c r="A1183" s="4" t="s">
        <v>1671</v>
      </c>
      <c r="B1183" s="8">
        <v>45747</v>
      </c>
      <c r="C1183" s="4" t="s">
        <v>361</v>
      </c>
      <c r="D1183" s="4" t="s">
        <v>191</v>
      </c>
      <c r="E1183" s="4" t="s">
        <v>45</v>
      </c>
      <c r="F1183" s="4" t="s">
        <v>234</v>
      </c>
      <c r="G1183" s="4" t="s">
        <v>235</v>
      </c>
      <c r="H1183" s="9">
        <v>98</v>
      </c>
      <c r="I1183" s="10">
        <v>10.81</v>
      </c>
      <c r="J1183" s="10">
        <v>1059.3800000000001</v>
      </c>
      <c r="K1183" s="5">
        <v>0.17352976164953932</v>
      </c>
      <c r="L1183" s="10">
        <v>183.83395889628898</v>
      </c>
      <c r="M1183" s="10">
        <v>875.5460411037111</v>
      </c>
      <c r="N1183" s="10">
        <v>4.55</v>
      </c>
      <c r="O1183" s="10">
        <v>445.9</v>
      </c>
      <c r="P1183" s="10">
        <v>429.64604110371113</v>
      </c>
      <c r="Q1183" s="5">
        <v>0.49071781600668357</v>
      </c>
      <c r="R1183" s="5">
        <v>1.4999999999999999E-2</v>
      </c>
      <c r="S1183" s="10">
        <v>13.133190616555666</v>
      </c>
      <c r="T1183" s="10">
        <v>0</v>
      </c>
      <c r="U1183" s="10">
        <v>416.51285048715545</v>
      </c>
      <c r="V1183" s="5">
        <v>0.47571781600668356</v>
      </c>
      <c r="W1183" s="4" t="s">
        <v>491</v>
      </c>
      <c r="X1183" s="4" t="s">
        <v>97</v>
      </c>
    </row>
    <row r="1184" spans="1:24">
      <c r="A1184" s="4" t="s">
        <v>1672</v>
      </c>
      <c r="B1184" s="8">
        <v>45920</v>
      </c>
      <c r="C1184" s="4" t="s">
        <v>325</v>
      </c>
      <c r="D1184" s="4" t="s">
        <v>222</v>
      </c>
      <c r="E1184" s="4" t="s">
        <v>41</v>
      </c>
      <c r="F1184" s="4" t="s">
        <v>234</v>
      </c>
      <c r="G1184" s="4" t="s">
        <v>257</v>
      </c>
      <c r="H1184" s="9">
        <v>5</v>
      </c>
      <c r="I1184" s="10">
        <v>13.07</v>
      </c>
      <c r="J1184" s="10">
        <v>65.349999999999994</v>
      </c>
      <c r="K1184" s="5">
        <v>0.11171620128281773</v>
      </c>
      <c r="L1184" s="10">
        <v>7.3006537538321377</v>
      </c>
      <c r="M1184" s="10">
        <v>58.049346246167858</v>
      </c>
      <c r="N1184" s="10">
        <v>7.84</v>
      </c>
      <c r="O1184" s="10">
        <v>39.200000000000003</v>
      </c>
      <c r="P1184" s="10">
        <v>18.849346246167855</v>
      </c>
      <c r="Q1184" s="5">
        <v>0.3247124638791638</v>
      </c>
      <c r="R1184" s="5">
        <v>2.5999999999999999E-2</v>
      </c>
      <c r="S1184" s="10">
        <v>1.5092830024003643</v>
      </c>
      <c r="T1184" s="10">
        <v>0</v>
      </c>
      <c r="U1184" s="10">
        <v>17.340063243767489</v>
      </c>
      <c r="V1184" s="5">
        <v>0.29871246387916378</v>
      </c>
      <c r="W1184" s="4" t="s">
        <v>491</v>
      </c>
      <c r="X1184" s="4" t="s">
        <v>97</v>
      </c>
    </row>
    <row r="1185" spans="1:24">
      <c r="A1185" s="4" t="s">
        <v>1673</v>
      </c>
      <c r="B1185" s="8">
        <v>46246</v>
      </c>
      <c r="C1185" s="4" t="s">
        <v>403</v>
      </c>
      <c r="D1185" s="4" t="s">
        <v>158</v>
      </c>
      <c r="E1185" s="4" t="s">
        <v>47</v>
      </c>
      <c r="F1185" s="4" t="s">
        <v>270</v>
      </c>
      <c r="G1185" s="4" t="s">
        <v>111</v>
      </c>
      <c r="H1185" s="9">
        <v>18</v>
      </c>
      <c r="I1185" s="10">
        <v>7.85</v>
      </c>
      <c r="J1185" s="10">
        <v>141.29999999999998</v>
      </c>
      <c r="K1185" s="5">
        <v>8.2730115372494889E-2</v>
      </c>
      <c r="L1185" s="10">
        <v>11.689765302133527</v>
      </c>
      <c r="M1185" s="10">
        <v>129.61023469786645</v>
      </c>
      <c r="N1185" s="10">
        <v>4.28</v>
      </c>
      <c r="O1185" s="10">
        <v>77.040000000000006</v>
      </c>
      <c r="P1185" s="10">
        <v>52.570234697866439</v>
      </c>
      <c r="Q1185" s="5">
        <v>0.40560249597890602</v>
      </c>
      <c r="R1185" s="5">
        <v>2.3E-2</v>
      </c>
      <c r="S1185" s="10">
        <v>2.9810353980509281</v>
      </c>
      <c r="T1185" s="10">
        <v>0</v>
      </c>
      <c r="U1185" s="10">
        <v>49.589199299815512</v>
      </c>
      <c r="V1185" s="5">
        <v>0.382602495978906</v>
      </c>
      <c r="W1185" s="4" t="s">
        <v>491</v>
      </c>
      <c r="X1185" s="4" t="s">
        <v>97</v>
      </c>
    </row>
    <row r="1186" spans="1:24">
      <c r="A1186" s="4" t="s">
        <v>1674</v>
      </c>
      <c r="B1186" s="8">
        <v>45764</v>
      </c>
      <c r="C1186" s="4" t="s">
        <v>397</v>
      </c>
      <c r="D1186" s="4" t="s">
        <v>158</v>
      </c>
      <c r="E1186" s="4" t="s">
        <v>47</v>
      </c>
      <c r="F1186" s="4" t="s">
        <v>270</v>
      </c>
      <c r="G1186" s="4" t="s">
        <v>111</v>
      </c>
      <c r="H1186" s="9">
        <v>65</v>
      </c>
      <c r="I1186" s="10">
        <v>7.69</v>
      </c>
      <c r="J1186" s="10">
        <v>499.85</v>
      </c>
      <c r="K1186" s="5">
        <v>8.7343176066510028E-2</v>
      </c>
      <c r="L1186" s="10">
        <v>43.658486556845041</v>
      </c>
      <c r="M1186" s="10">
        <v>456.19151344315497</v>
      </c>
      <c r="N1186" s="10">
        <v>4.13</v>
      </c>
      <c r="O1186" s="10">
        <v>268.45</v>
      </c>
      <c r="P1186" s="10">
        <v>187.74151344315499</v>
      </c>
      <c r="Q1186" s="5">
        <v>0.41154100396597809</v>
      </c>
      <c r="R1186" s="5">
        <v>2.3E-2</v>
      </c>
      <c r="S1186" s="10">
        <v>10.492404809192564</v>
      </c>
      <c r="T1186" s="10">
        <v>0</v>
      </c>
      <c r="U1186" s="10">
        <v>177.24910863396241</v>
      </c>
      <c r="V1186" s="5">
        <v>0.38854100396597807</v>
      </c>
      <c r="W1186" s="4" t="s">
        <v>491</v>
      </c>
      <c r="X1186" s="4" t="s">
        <v>97</v>
      </c>
    </row>
    <row r="1187" spans="1:24">
      <c r="A1187" s="4" t="s">
        <v>1675</v>
      </c>
      <c r="B1187" s="8">
        <v>46141</v>
      </c>
      <c r="C1187" s="4" t="s">
        <v>271</v>
      </c>
      <c r="D1187" s="4" t="s">
        <v>187</v>
      </c>
      <c r="E1187" s="4" t="s">
        <v>39</v>
      </c>
      <c r="F1187" s="4" t="s">
        <v>273</v>
      </c>
      <c r="G1187" s="4" t="s">
        <v>235</v>
      </c>
      <c r="H1187" s="9">
        <v>73</v>
      </c>
      <c r="I1187" s="10">
        <v>8.25</v>
      </c>
      <c r="J1187" s="10">
        <v>602.25</v>
      </c>
      <c r="K1187" s="5">
        <v>0.15362160911678449</v>
      </c>
      <c r="L1187" s="10">
        <v>92.518614090583455</v>
      </c>
      <c r="M1187" s="10">
        <v>509.73138590941653</v>
      </c>
      <c r="N1187" s="10">
        <v>3.58</v>
      </c>
      <c r="O1187" s="10">
        <v>261.34000000000003</v>
      </c>
      <c r="P1187" s="10">
        <v>248.3913859094165</v>
      </c>
      <c r="Q1187" s="5">
        <v>0.48729859054344693</v>
      </c>
      <c r="R1187" s="5">
        <v>2.1000000000000001E-2</v>
      </c>
      <c r="S1187" s="10">
        <v>10.704359104097747</v>
      </c>
      <c r="T1187" s="10">
        <v>0</v>
      </c>
      <c r="U1187" s="10">
        <v>237.68702680531874</v>
      </c>
      <c r="V1187" s="5">
        <v>0.46629859054344691</v>
      </c>
      <c r="W1187" s="4" t="s">
        <v>491</v>
      </c>
      <c r="X1187" s="4" t="s">
        <v>97</v>
      </c>
    </row>
    <row r="1188" spans="1:24">
      <c r="A1188" s="4" t="s">
        <v>1676</v>
      </c>
      <c r="B1188" s="8">
        <v>46029</v>
      </c>
      <c r="C1188" s="4" t="s">
        <v>371</v>
      </c>
      <c r="D1188" s="4" t="s">
        <v>208</v>
      </c>
      <c r="E1188" s="4" t="s">
        <v>45</v>
      </c>
      <c r="F1188" s="4" t="s">
        <v>242</v>
      </c>
      <c r="G1188" s="4" t="s">
        <v>111</v>
      </c>
      <c r="H1188" s="9">
        <v>7</v>
      </c>
      <c r="I1188" s="10">
        <v>7.55</v>
      </c>
      <c r="J1188" s="10">
        <v>52.85</v>
      </c>
      <c r="K1188" s="5">
        <v>0.16464771478975904</v>
      </c>
      <c r="L1188" s="10">
        <v>8.7016317266387659</v>
      </c>
      <c r="M1188" s="10">
        <v>44.148368273361235</v>
      </c>
      <c r="N1188" s="10">
        <v>4.3600000000000003</v>
      </c>
      <c r="O1188" s="10">
        <v>30.520000000000003</v>
      </c>
      <c r="P1188" s="10">
        <v>13.628368273361232</v>
      </c>
      <c r="Q1188" s="5">
        <v>0.30869472205577481</v>
      </c>
      <c r="R1188" s="5">
        <v>1.4999999999999999E-2</v>
      </c>
      <c r="S1188" s="10">
        <v>0.66222552410041846</v>
      </c>
      <c r="T1188" s="10">
        <v>0</v>
      </c>
      <c r="U1188" s="10">
        <v>12.966142749260815</v>
      </c>
      <c r="V1188" s="5">
        <v>0.29369472205577479</v>
      </c>
      <c r="W1188" s="4" t="s">
        <v>491</v>
      </c>
      <c r="X1188" s="4" t="s">
        <v>97</v>
      </c>
    </row>
    <row r="1189" spans="1:24">
      <c r="A1189" s="4" t="s">
        <v>1677</v>
      </c>
      <c r="B1189" s="8">
        <v>46076</v>
      </c>
      <c r="C1189" s="4" t="s">
        <v>339</v>
      </c>
      <c r="D1189" s="4" t="s">
        <v>206</v>
      </c>
      <c r="E1189" s="4" t="s">
        <v>43</v>
      </c>
      <c r="F1189" s="4" t="s">
        <v>273</v>
      </c>
      <c r="G1189" s="4" t="s">
        <v>111</v>
      </c>
      <c r="H1189" s="9">
        <v>27</v>
      </c>
      <c r="I1189" s="10">
        <v>4.8099999999999996</v>
      </c>
      <c r="J1189" s="10">
        <v>129.86999999999998</v>
      </c>
      <c r="K1189" s="5">
        <v>3.3249548664068804E-2</v>
      </c>
      <c r="L1189" s="10">
        <v>4.3181188850026144</v>
      </c>
      <c r="M1189" s="10">
        <v>125.55188111499736</v>
      </c>
      <c r="N1189" s="10">
        <v>2.71</v>
      </c>
      <c r="O1189" s="10">
        <v>73.17</v>
      </c>
      <c r="P1189" s="10">
        <v>52.381881114997356</v>
      </c>
      <c r="Q1189" s="5">
        <v>0.41721303296936635</v>
      </c>
      <c r="R1189" s="5">
        <v>4.4999999999999998E-2</v>
      </c>
      <c r="S1189" s="10">
        <v>5.6498346501748813</v>
      </c>
      <c r="T1189" s="10">
        <v>0</v>
      </c>
      <c r="U1189" s="10">
        <v>46.732046464822474</v>
      </c>
      <c r="V1189" s="5">
        <v>0.37221303296936636</v>
      </c>
      <c r="W1189" s="4" t="s">
        <v>491</v>
      </c>
      <c r="X1189" s="4" t="s">
        <v>97</v>
      </c>
    </row>
    <row r="1190" spans="1:24">
      <c r="A1190" s="4" t="s">
        <v>1678</v>
      </c>
      <c r="B1190" s="8">
        <v>45858</v>
      </c>
      <c r="C1190" s="4" t="s">
        <v>355</v>
      </c>
      <c r="D1190" s="4" t="s">
        <v>113</v>
      </c>
      <c r="E1190" s="4" t="s">
        <v>43</v>
      </c>
      <c r="F1190" s="4" t="s">
        <v>270</v>
      </c>
      <c r="G1190" s="4" t="s">
        <v>257</v>
      </c>
      <c r="H1190" s="9">
        <v>4</v>
      </c>
      <c r="I1190" s="10">
        <v>16.45</v>
      </c>
      <c r="J1190" s="10">
        <v>65.8</v>
      </c>
      <c r="K1190" s="5">
        <v>6.7198243519197995E-2</v>
      </c>
      <c r="L1190" s="10">
        <v>4.4216444235632277</v>
      </c>
      <c r="M1190" s="10">
        <v>61.378355576436768</v>
      </c>
      <c r="N1190" s="10">
        <v>8.64</v>
      </c>
      <c r="O1190" s="10">
        <v>34.56</v>
      </c>
      <c r="P1190" s="10">
        <v>26.818355576436765</v>
      </c>
      <c r="Q1190" s="5">
        <v>0.43693506162834328</v>
      </c>
      <c r="R1190" s="5">
        <v>4.4999999999999998E-2</v>
      </c>
      <c r="S1190" s="10">
        <v>2.7620260009396542</v>
      </c>
      <c r="T1190" s="10">
        <v>0</v>
      </c>
      <c r="U1190" s="10">
        <v>24.056329575497109</v>
      </c>
      <c r="V1190" s="5">
        <v>0.39193506162834324</v>
      </c>
      <c r="W1190" s="4" t="s">
        <v>491</v>
      </c>
      <c r="X1190" s="4" t="s">
        <v>97</v>
      </c>
    </row>
    <row r="1191" spans="1:24">
      <c r="A1191" s="4" t="s">
        <v>1679</v>
      </c>
      <c r="B1191" s="8">
        <v>46038</v>
      </c>
      <c r="C1191" s="4" t="s">
        <v>307</v>
      </c>
      <c r="D1191" s="4" t="s">
        <v>138</v>
      </c>
      <c r="E1191" s="4" t="s">
        <v>41</v>
      </c>
      <c r="F1191" s="4" t="s">
        <v>234</v>
      </c>
      <c r="G1191" s="4" t="s">
        <v>111</v>
      </c>
      <c r="H1191" s="9">
        <v>11</v>
      </c>
      <c r="I1191" s="10">
        <v>8.3699999999999992</v>
      </c>
      <c r="J1191" s="10">
        <v>92.07</v>
      </c>
      <c r="K1191" s="5">
        <v>0.11712328467875832</v>
      </c>
      <c r="L1191" s="10">
        <v>10.783540820373277</v>
      </c>
      <c r="M1191" s="10">
        <v>81.286459179626718</v>
      </c>
      <c r="N1191" s="10">
        <v>4.3</v>
      </c>
      <c r="O1191" s="10">
        <v>47.3</v>
      </c>
      <c r="P1191" s="10">
        <v>33.986459179626721</v>
      </c>
      <c r="Q1191" s="5">
        <v>0.41810726562124556</v>
      </c>
      <c r="R1191" s="5">
        <v>2.5999999999999999E-2</v>
      </c>
      <c r="S1191" s="10">
        <v>2.1134479386702947</v>
      </c>
      <c r="T1191" s="10">
        <v>0</v>
      </c>
      <c r="U1191" s="10">
        <v>31.873011240956426</v>
      </c>
      <c r="V1191" s="5">
        <v>0.39210726562124554</v>
      </c>
      <c r="W1191" s="4" t="s">
        <v>491</v>
      </c>
      <c r="X1191" s="4" t="s">
        <v>97</v>
      </c>
    </row>
    <row r="1192" spans="1:24">
      <c r="A1192" s="4" t="s">
        <v>1680</v>
      </c>
      <c r="B1192" s="8">
        <v>45886</v>
      </c>
      <c r="C1192" s="4" t="s">
        <v>268</v>
      </c>
      <c r="D1192" s="4" t="s">
        <v>162</v>
      </c>
      <c r="E1192" s="4" t="s">
        <v>39</v>
      </c>
      <c r="F1192" s="4" t="s">
        <v>270</v>
      </c>
      <c r="G1192" s="4" t="s">
        <v>235</v>
      </c>
      <c r="H1192" s="9">
        <v>47</v>
      </c>
      <c r="I1192" s="10">
        <v>7</v>
      </c>
      <c r="J1192" s="10">
        <v>329</v>
      </c>
      <c r="K1192" s="5">
        <v>0.15272687161237233</v>
      </c>
      <c r="L1192" s="10">
        <v>50.247140760470501</v>
      </c>
      <c r="M1192" s="10">
        <v>278.75285923952947</v>
      </c>
      <c r="N1192" s="10">
        <v>3.51</v>
      </c>
      <c r="O1192" s="10">
        <v>164.97</v>
      </c>
      <c r="P1192" s="10">
        <v>113.78285923952947</v>
      </c>
      <c r="Q1192" s="5">
        <v>0.40818544265318918</v>
      </c>
      <c r="R1192" s="5">
        <v>2.1000000000000001E-2</v>
      </c>
      <c r="S1192" s="10">
        <v>5.8538100440301193</v>
      </c>
      <c r="T1192" s="10">
        <v>0</v>
      </c>
      <c r="U1192" s="10">
        <v>107.92904919549935</v>
      </c>
      <c r="V1192" s="5">
        <v>0.38718544265318916</v>
      </c>
      <c r="W1192" s="4" t="s">
        <v>491</v>
      </c>
      <c r="X1192" s="4" t="s">
        <v>97</v>
      </c>
    </row>
    <row r="1193" spans="1:24">
      <c r="A1193" s="4" t="s">
        <v>1681</v>
      </c>
      <c r="B1193" s="8">
        <v>45921</v>
      </c>
      <c r="C1193" s="4" t="s">
        <v>411</v>
      </c>
      <c r="D1193" s="4" t="s">
        <v>123</v>
      </c>
      <c r="E1193" s="4" t="s">
        <v>47</v>
      </c>
      <c r="F1193" s="4" t="s">
        <v>273</v>
      </c>
      <c r="G1193" s="4" t="s">
        <v>257</v>
      </c>
      <c r="H1193" s="9">
        <v>2</v>
      </c>
      <c r="I1193" s="10">
        <v>4.75</v>
      </c>
      <c r="J1193" s="10">
        <v>9.5</v>
      </c>
      <c r="K1193" s="5">
        <v>0.10781588724577895</v>
      </c>
      <c r="L1193" s="10">
        <v>1.0242509288349</v>
      </c>
      <c r="M1193" s="10">
        <v>8.4757490711651009</v>
      </c>
      <c r="N1193" s="10">
        <v>2.3199999999999998</v>
      </c>
      <c r="O1193" s="10">
        <v>4.6399999999999997</v>
      </c>
      <c r="P1193" s="10">
        <v>3.8357490711651012</v>
      </c>
      <c r="Q1193" s="5">
        <v>0.45255576102583084</v>
      </c>
      <c r="R1193" s="5">
        <v>2.3E-2</v>
      </c>
      <c r="S1193" s="10">
        <v>0.1949422286367973</v>
      </c>
      <c r="T1193" s="10">
        <v>0</v>
      </c>
      <c r="U1193" s="10">
        <v>3.640806842528304</v>
      </c>
      <c r="V1193" s="5">
        <v>0.42955576102583087</v>
      </c>
      <c r="W1193" s="4" t="s">
        <v>491</v>
      </c>
      <c r="X1193" s="4" t="s">
        <v>97</v>
      </c>
    </row>
    <row r="1194" spans="1:24">
      <c r="A1194" s="4" t="s">
        <v>1682</v>
      </c>
      <c r="B1194" s="8">
        <v>45700</v>
      </c>
      <c r="C1194" s="4" t="s">
        <v>335</v>
      </c>
      <c r="D1194" s="4" t="s">
        <v>191</v>
      </c>
      <c r="E1194" s="4" t="s">
        <v>43</v>
      </c>
      <c r="F1194" s="4" t="s">
        <v>276</v>
      </c>
      <c r="G1194" s="4" t="s">
        <v>235</v>
      </c>
      <c r="H1194" s="9">
        <v>58</v>
      </c>
      <c r="I1194" s="10">
        <v>10.72</v>
      </c>
      <c r="J1194" s="10">
        <v>621.76</v>
      </c>
      <c r="K1194" s="5">
        <v>0.12592064626902408</v>
      </c>
      <c r="L1194" s="10">
        <v>78.292421024228403</v>
      </c>
      <c r="M1194" s="10">
        <v>543.46757897577163</v>
      </c>
      <c r="N1194" s="10">
        <v>4.53</v>
      </c>
      <c r="O1194" s="10">
        <v>262.74</v>
      </c>
      <c r="P1194" s="10">
        <v>280.72757897577162</v>
      </c>
      <c r="Q1194" s="5">
        <v>0.51654889792107872</v>
      </c>
      <c r="R1194" s="5">
        <v>4.4999999999999998E-2</v>
      </c>
      <c r="S1194" s="10">
        <v>24.456041053909722</v>
      </c>
      <c r="T1194" s="10">
        <v>14.94</v>
      </c>
      <c r="U1194" s="10">
        <v>241.33153792186192</v>
      </c>
      <c r="V1194" s="5">
        <v>0.44405875761104185</v>
      </c>
      <c r="W1194" s="4" t="s">
        <v>493</v>
      </c>
      <c r="X1194" s="4" t="s">
        <v>97</v>
      </c>
    </row>
    <row r="1195" spans="1:24">
      <c r="A1195" s="4" t="s">
        <v>1683</v>
      </c>
      <c r="B1195" s="8">
        <v>45852</v>
      </c>
      <c r="C1195" s="4" t="s">
        <v>379</v>
      </c>
      <c r="D1195" s="4" t="s">
        <v>106</v>
      </c>
      <c r="E1195" s="4" t="s">
        <v>45</v>
      </c>
      <c r="F1195" s="4" t="s">
        <v>234</v>
      </c>
      <c r="G1195" s="4" t="s">
        <v>257</v>
      </c>
      <c r="H1195" s="9">
        <v>17</v>
      </c>
      <c r="I1195" s="10">
        <v>10.59</v>
      </c>
      <c r="J1195" s="10">
        <v>180.03</v>
      </c>
      <c r="K1195" s="5">
        <v>0.1997149786378562</v>
      </c>
      <c r="L1195" s="10">
        <v>35.954687604173252</v>
      </c>
      <c r="M1195" s="10">
        <v>144.07531239582676</v>
      </c>
      <c r="N1195" s="10">
        <v>5.59</v>
      </c>
      <c r="O1195" s="10">
        <v>95.03</v>
      </c>
      <c r="P1195" s="10">
        <v>49.045312395826755</v>
      </c>
      <c r="Q1195" s="5">
        <v>0.34041440952133162</v>
      </c>
      <c r="R1195" s="5">
        <v>1.4999999999999999E-2</v>
      </c>
      <c r="S1195" s="10">
        <v>2.1611296859374014</v>
      </c>
      <c r="T1195" s="10">
        <v>0</v>
      </c>
      <c r="U1195" s="10">
        <v>46.884182709889352</v>
      </c>
      <c r="V1195" s="5">
        <v>0.3254144095213316</v>
      </c>
      <c r="W1195" s="4" t="s">
        <v>491</v>
      </c>
      <c r="X1195" s="4" t="s">
        <v>97</v>
      </c>
    </row>
    <row r="1196" spans="1:24">
      <c r="A1196" s="4" t="s">
        <v>1684</v>
      </c>
      <c r="B1196" s="8">
        <v>45879</v>
      </c>
      <c r="C1196" s="4" t="s">
        <v>401</v>
      </c>
      <c r="D1196" s="4" t="s">
        <v>151</v>
      </c>
      <c r="E1196" s="4" t="s">
        <v>47</v>
      </c>
      <c r="F1196" s="4" t="s">
        <v>276</v>
      </c>
      <c r="G1196" s="4" t="s">
        <v>111</v>
      </c>
      <c r="H1196" s="9">
        <v>49</v>
      </c>
      <c r="I1196" s="10">
        <v>10.029999999999999</v>
      </c>
      <c r="J1196" s="10">
        <v>491.46999999999997</v>
      </c>
      <c r="K1196" s="5">
        <v>0.10952292221842098</v>
      </c>
      <c r="L1196" s="10">
        <v>53.827230582687356</v>
      </c>
      <c r="M1196" s="10">
        <v>437.64276941731259</v>
      </c>
      <c r="N1196" s="10">
        <v>5.78</v>
      </c>
      <c r="O1196" s="10">
        <v>283.22000000000003</v>
      </c>
      <c r="P1196" s="10">
        <v>154.42276941731257</v>
      </c>
      <c r="Q1196" s="5">
        <v>0.35285118413566963</v>
      </c>
      <c r="R1196" s="5">
        <v>2.3E-2</v>
      </c>
      <c r="S1196" s="10">
        <v>10.065783696598189</v>
      </c>
      <c r="T1196" s="10">
        <v>0</v>
      </c>
      <c r="U1196" s="10">
        <v>144.35698572071436</v>
      </c>
      <c r="V1196" s="5">
        <v>0.32985118413566961</v>
      </c>
      <c r="W1196" s="4" t="s">
        <v>491</v>
      </c>
      <c r="X1196" s="4" t="s">
        <v>97</v>
      </c>
    </row>
    <row r="1197" spans="1:24">
      <c r="A1197" s="4" t="s">
        <v>1685</v>
      </c>
      <c r="B1197" s="8">
        <v>45703</v>
      </c>
      <c r="C1197" s="4" t="s">
        <v>395</v>
      </c>
      <c r="D1197" s="4" t="s">
        <v>148</v>
      </c>
      <c r="E1197" s="4" t="s">
        <v>47</v>
      </c>
      <c r="F1197" s="4" t="s">
        <v>276</v>
      </c>
      <c r="G1197" s="4" t="s">
        <v>235</v>
      </c>
      <c r="H1197" s="9">
        <v>24</v>
      </c>
      <c r="I1197" s="10">
        <v>22.79</v>
      </c>
      <c r="J1197" s="10">
        <v>546.96</v>
      </c>
      <c r="K1197" s="5">
        <v>0.12564623250509038</v>
      </c>
      <c r="L1197" s="10">
        <v>68.723463330984245</v>
      </c>
      <c r="M1197" s="10">
        <v>478.23653666901578</v>
      </c>
      <c r="N1197" s="10">
        <v>12.51</v>
      </c>
      <c r="O1197" s="10">
        <v>300.24</v>
      </c>
      <c r="P1197" s="10">
        <v>177.99653666901577</v>
      </c>
      <c r="Q1197" s="5">
        <v>0.37219351308619475</v>
      </c>
      <c r="R1197" s="5">
        <v>2.3E-2</v>
      </c>
      <c r="S1197" s="10">
        <v>10.999440343387363</v>
      </c>
      <c r="T1197" s="10">
        <v>0</v>
      </c>
      <c r="U1197" s="10">
        <v>166.99709632562841</v>
      </c>
      <c r="V1197" s="5">
        <v>0.34919351308619473</v>
      </c>
      <c r="W1197" s="4" t="s">
        <v>491</v>
      </c>
      <c r="X1197" s="4" t="s">
        <v>97</v>
      </c>
    </row>
    <row r="1198" spans="1:24">
      <c r="A1198" s="4" t="s">
        <v>1686</v>
      </c>
      <c r="B1198" s="8">
        <v>46132</v>
      </c>
      <c r="C1198" s="4" t="s">
        <v>243</v>
      </c>
      <c r="D1198" s="4" t="s">
        <v>176</v>
      </c>
      <c r="E1198" s="4" t="s">
        <v>36</v>
      </c>
      <c r="F1198" s="4" t="s">
        <v>234</v>
      </c>
      <c r="G1198" s="4" t="s">
        <v>111</v>
      </c>
      <c r="H1198" s="9">
        <v>60</v>
      </c>
      <c r="I1198" s="10">
        <v>11.73</v>
      </c>
      <c r="J1198" s="10">
        <v>703.80000000000007</v>
      </c>
      <c r="K1198" s="5">
        <v>0.19565203292118996</v>
      </c>
      <c r="L1198" s="10">
        <v>137.69990076993352</v>
      </c>
      <c r="M1198" s="10">
        <v>566.10009923006658</v>
      </c>
      <c r="N1198" s="10">
        <v>5.83</v>
      </c>
      <c r="O1198" s="10">
        <v>349.8</v>
      </c>
      <c r="P1198" s="10">
        <v>216.30009923006656</v>
      </c>
      <c r="Q1198" s="5">
        <v>0.38208807863529604</v>
      </c>
      <c r="R1198" s="5">
        <v>1.7999999999999999E-2</v>
      </c>
      <c r="S1198" s="10">
        <v>10.189801786141198</v>
      </c>
      <c r="T1198" s="10">
        <v>11.82</v>
      </c>
      <c r="U1198" s="10">
        <v>194.29029744392537</v>
      </c>
      <c r="V1198" s="5">
        <v>0.34320837906259505</v>
      </c>
      <c r="W1198" s="4" t="s">
        <v>493</v>
      </c>
      <c r="X1198" s="4" t="s">
        <v>97</v>
      </c>
    </row>
    <row r="1199" spans="1:24">
      <c r="A1199" s="4" t="s">
        <v>1687</v>
      </c>
      <c r="B1199" s="8">
        <v>45682</v>
      </c>
      <c r="C1199" s="4" t="s">
        <v>285</v>
      </c>
      <c r="D1199" s="4" t="s">
        <v>158</v>
      </c>
      <c r="E1199" s="4" t="s">
        <v>39</v>
      </c>
      <c r="F1199" s="4" t="s">
        <v>273</v>
      </c>
      <c r="G1199" s="4" t="s">
        <v>111</v>
      </c>
      <c r="H1199" s="9">
        <v>52</v>
      </c>
      <c r="I1199" s="10">
        <v>7.58</v>
      </c>
      <c r="J1199" s="10">
        <v>394.16</v>
      </c>
      <c r="K1199" s="5">
        <v>0.1343488634544113</v>
      </c>
      <c r="L1199" s="10">
        <v>52.954948019190759</v>
      </c>
      <c r="M1199" s="10">
        <v>341.20505198080929</v>
      </c>
      <c r="N1199" s="10">
        <v>4.1399999999999997</v>
      </c>
      <c r="O1199" s="10">
        <v>215.27999999999997</v>
      </c>
      <c r="P1199" s="10">
        <v>125.92505198080931</v>
      </c>
      <c r="Q1199" s="5">
        <v>0.36905975233887167</v>
      </c>
      <c r="R1199" s="5">
        <v>2.1000000000000001E-2</v>
      </c>
      <c r="S1199" s="10">
        <v>7.1653060915969951</v>
      </c>
      <c r="T1199" s="10">
        <v>0</v>
      </c>
      <c r="U1199" s="10">
        <v>118.75974588921233</v>
      </c>
      <c r="V1199" s="5">
        <v>0.34805975233887171</v>
      </c>
      <c r="W1199" s="4" t="s">
        <v>491</v>
      </c>
      <c r="X1199" s="4" t="s">
        <v>97</v>
      </c>
    </row>
    <row r="1200" spans="1:24">
      <c r="A1200" s="4" t="s">
        <v>1688</v>
      </c>
      <c r="B1200" s="8">
        <v>46005</v>
      </c>
      <c r="C1200" s="4" t="s">
        <v>315</v>
      </c>
      <c r="D1200" s="4" t="s">
        <v>162</v>
      </c>
      <c r="E1200" s="4" t="s">
        <v>41</v>
      </c>
      <c r="F1200" s="4" t="s">
        <v>239</v>
      </c>
      <c r="G1200" s="4" t="s">
        <v>111</v>
      </c>
      <c r="H1200" s="9">
        <v>3</v>
      </c>
      <c r="I1200" s="10">
        <v>7.11</v>
      </c>
      <c r="J1200" s="10">
        <v>21.330000000000002</v>
      </c>
      <c r="K1200" s="5">
        <v>0.14739748684661935</v>
      </c>
      <c r="L1200" s="10">
        <v>3.1439883944383911</v>
      </c>
      <c r="M1200" s="10">
        <v>18.18601160556161</v>
      </c>
      <c r="N1200" s="10">
        <v>3.45</v>
      </c>
      <c r="O1200" s="10">
        <v>10.350000000000001</v>
      </c>
      <c r="P1200" s="10">
        <v>7.8360116055616089</v>
      </c>
      <c r="Q1200" s="5">
        <v>0.43088126058190873</v>
      </c>
      <c r="R1200" s="5">
        <v>2.5999999999999999E-2</v>
      </c>
      <c r="S1200" s="10">
        <v>0.47283630174460184</v>
      </c>
      <c r="T1200" s="10">
        <v>0</v>
      </c>
      <c r="U1200" s="10">
        <v>7.3631753038170071</v>
      </c>
      <c r="V1200" s="5">
        <v>0.40488126058190876</v>
      </c>
      <c r="W1200" s="4" t="s">
        <v>491</v>
      </c>
      <c r="X1200" s="4" t="s">
        <v>97</v>
      </c>
    </row>
    <row r="1201" spans="1:24">
      <c r="A1201" s="4" t="s">
        <v>1689</v>
      </c>
      <c r="B1201" s="8">
        <v>46280</v>
      </c>
      <c r="C1201" s="4" t="s">
        <v>303</v>
      </c>
      <c r="D1201" s="4" t="s">
        <v>206</v>
      </c>
      <c r="E1201" s="4" t="s">
        <v>41</v>
      </c>
      <c r="F1201" s="4" t="s">
        <v>239</v>
      </c>
      <c r="G1201" s="4" t="s">
        <v>235</v>
      </c>
      <c r="H1201" s="9">
        <v>252</v>
      </c>
      <c r="I1201" s="10">
        <v>4.8600000000000003</v>
      </c>
      <c r="J1201" s="10">
        <v>1224.72</v>
      </c>
      <c r="K1201" s="5">
        <v>0.16091382549968899</v>
      </c>
      <c r="L1201" s="10">
        <v>197.07438036597912</v>
      </c>
      <c r="M1201" s="10">
        <v>1027.6456196340209</v>
      </c>
      <c r="N1201" s="10">
        <v>2.7</v>
      </c>
      <c r="O1201" s="10">
        <v>680.40000000000009</v>
      </c>
      <c r="P1201" s="10">
        <v>347.24561963402084</v>
      </c>
      <c r="Q1201" s="5">
        <v>0.33790405271973684</v>
      </c>
      <c r="R1201" s="5">
        <v>2.5999999999999999E-2</v>
      </c>
      <c r="S1201" s="10">
        <v>26.718786110484544</v>
      </c>
      <c r="T1201" s="10">
        <v>0</v>
      </c>
      <c r="U1201" s="10">
        <v>320.52683352353631</v>
      </c>
      <c r="V1201" s="5">
        <v>0.31190405271973687</v>
      </c>
      <c r="W1201" s="4" t="s">
        <v>491</v>
      </c>
      <c r="X1201" s="4" t="s">
        <v>97</v>
      </c>
    </row>
    <row r="1202" spans="1:24">
      <c r="A1202" s="4" t="s">
        <v>1690</v>
      </c>
      <c r="B1202" s="8">
        <v>45811</v>
      </c>
      <c r="C1202" s="4" t="s">
        <v>232</v>
      </c>
      <c r="D1202" s="4" t="s">
        <v>197</v>
      </c>
      <c r="E1202" s="4" t="s">
        <v>36</v>
      </c>
      <c r="F1202" s="4" t="s">
        <v>234</v>
      </c>
      <c r="G1202" s="4" t="s">
        <v>235</v>
      </c>
      <c r="H1202" s="9">
        <v>20</v>
      </c>
      <c r="I1202" s="10">
        <v>15.78</v>
      </c>
      <c r="J1202" s="10">
        <v>315.59999999999997</v>
      </c>
      <c r="K1202" s="5">
        <v>0.12543720282138043</v>
      </c>
      <c r="L1202" s="10">
        <v>39.587981210427664</v>
      </c>
      <c r="M1202" s="10">
        <v>276.01201878957232</v>
      </c>
      <c r="N1202" s="10">
        <v>8.01</v>
      </c>
      <c r="O1202" s="10">
        <v>160.19999999999999</v>
      </c>
      <c r="P1202" s="10">
        <v>115.81201878957233</v>
      </c>
      <c r="Q1202" s="5">
        <v>0.41959049210051169</v>
      </c>
      <c r="R1202" s="5">
        <v>1.7999999999999999E-2</v>
      </c>
      <c r="S1202" s="10">
        <v>4.9682163382123017</v>
      </c>
      <c r="T1202" s="10">
        <v>0</v>
      </c>
      <c r="U1202" s="10">
        <v>110.84380245136003</v>
      </c>
      <c r="V1202" s="5">
        <v>0.40159049210051173</v>
      </c>
      <c r="W1202" s="4" t="s">
        <v>491</v>
      </c>
      <c r="X1202" s="4" t="s">
        <v>97</v>
      </c>
    </row>
    <row r="1203" spans="1:24">
      <c r="A1203" s="4" t="s">
        <v>1691</v>
      </c>
      <c r="B1203" s="8">
        <v>46242</v>
      </c>
      <c r="C1203" s="4" t="s">
        <v>333</v>
      </c>
      <c r="D1203" s="4" t="s">
        <v>158</v>
      </c>
      <c r="E1203" s="4" t="s">
        <v>43</v>
      </c>
      <c r="F1203" s="4" t="s">
        <v>273</v>
      </c>
      <c r="G1203" s="4" t="s">
        <v>235</v>
      </c>
      <c r="H1203" s="9">
        <v>39</v>
      </c>
      <c r="I1203" s="10">
        <v>7.85</v>
      </c>
      <c r="J1203" s="10">
        <v>306.14999999999998</v>
      </c>
      <c r="K1203" s="5">
        <v>7.2751055714787349E-2</v>
      </c>
      <c r="L1203" s="10">
        <v>22.272735707082145</v>
      </c>
      <c r="M1203" s="10">
        <v>283.87726429291786</v>
      </c>
      <c r="N1203" s="10">
        <v>4.25</v>
      </c>
      <c r="O1203" s="10">
        <v>165.75</v>
      </c>
      <c r="P1203" s="10">
        <v>118.12726429291786</v>
      </c>
      <c r="Q1203" s="5">
        <v>0.41612090558625581</v>
      </c>
      <c r="R1203" s="5">
        <v>4.4999999999999998E-2</v>
      </c>
      <c r="S1203" s="10">
        <v>12.774476893181303</v>
      </c>
      <c r="T1203" s="10">
        <v>0</v>
      </c>
      <c r="U1203" s="10">
        <v>105.35278739973656</v>
      </c>
      <c r="V1203" s="5">
        <v>0.37112090558625582</v>
      </c>
      <c r="W1203" s="4" t="s">
        <v>491</v>
      </c>
      <c r="X1203" s="4" t="s">
        <v>97</v>
      </c>
    </row>
    <row r="1204" spans="1:24">
      <c r="A1204" s="4" t="s">
        <v>1692</v>
      </c>
      <c r="B1204" s="8">
        <v>46252</v>
      </c>
      <c r="C1204" s="4" t="s">
        <v>335</v>
      </c>
      <c r="D1204" s="4" t="s">
        <v>218</v>
      </c>
      <c r="E1204" s="4" t="s">
        <v>43</v>
      </c>
      <c r="F1204" s="4" t="s">
        <v>276</v>
      </c>
      <c r="G1204" s="4" t="s">
        <v>235</v>
      </c>
      <c r="H1204" s="9">
        <v>43</v>
      </c>
      <c r="I1204" s="10">
        <v>7.57</v>
      </c>
      <c r="J1204" s="10">
        <v>325.51</v>
      </c>
      <c r="K1204" s="5">
        <v>9.6429187958185336E-2</v>
      </c>
      <c r="L1204" s="10">
        <v>31.388664972268909</v>
      </c>
      <c r="M1204" s="10">
        <v>294.12133502773111</v>
      </c>
      <c r="N1204" s="10">
        <v>4.1500000000000004</v>
      </c>
      <c r="O1204" s="10">
        <v>178.45000000000002</v>
      </c>
      <c r="P1204" s="10">
        <v>115.67133502773109</v>
      </c>
      <c r="Q1204" s="5">
        <v>0.39327760774928167</v>
      </c>
      <c r="R1204" s="5">
        <v>4.4999999999999998E-2</v>
      </c>
      <c r="S1204" s="10">
        <v>13.235460076247898</v>
      </c>
      <c r="T1204" s="10">
        <v>0</v>
      </c>
      <c r="U1204" s="10">
        <v>102.43587495148319</v>
      </c>
      <c r="V1204" s="5">
        <v>0.34827760774928163</v>
      </c>
      <c r="W1204" s="4" t="s">
        <v>491</v>
      </c>
      <c r="X1204" s="4" t="s">
        <v>97</v>
      </c>
    </row>
    <row r="1205" spans="1:24">
      <c r="A1205" s="4" t="s">
        <v>1693</v>
      </c>
      <c r="B1205" s="8">
        <v>46260</v>
      </c>
      <c r="C1205" s="4" t="s">
        <v>283</v>
      </c>
      <c r="D1205" s="4" t="s">
        <v>156</v>
      </c>
      <c r="E1205" s="4" t="s">
        <v>39</v>
      </c>
      <c r="F1205" s="4" t="s">
        <v>270</v>
      </c>
      <c r="G1205" s="4" t="s">
        <v>111</v>
      </c>
      <c r="H1205" s="9">
        <v>41</v>
      </c>
      <c r="I1205" s="10">
        <v>5.04</v>
      </c>
      <c r="J1205" s="10">
        <v>206.64000000000001</v>
      </c>
      <c r="K1205" s="5">
        <v>9.1736811230257606E-2</v>
      </c>
      <c r="L1205" s="10">
        <v>18.956494672620433</v>
      </c>
      <c r="M1205" s="10">
        <v>187.68350532737958</v>
      </c>
      <c r="N1205" s="10">
        <v>2.85</v>
      </c>
      <c r="O1205" s="10">
        <v>116.85000000000001</v>
      </c>
      <c r="P1205" s="10">
        <v>70.833505327379569</v>
      </c>
      <c r="Q1205" s="5">
        <v>0.37740932642867825</v>
      </c>
      <c r="R1205" s="5">
        <v>2.1000000000000001E-2</v>
      </c>
      <c r="S1205" s="10">
        <v>3.9413536118749715</v>
      </c>
      <c r="T1205" s="10">
        <v>0</v>
      </c>
      <c r="U1205" s="10">
        <v>66.892151715504596</v>
      </c>
      <c r="V1205" s="5">
        <v>0.35640932642867823</v>
      </c>
      <c r="W1205" s="4" t="s">
        <v>491</v>
      </c>
      <c r="X1205" s="4" t="s">
        <v>97</v>
      </c>
    </row>
    <row r="1206" spans="1:24">
      <c r="A1206" s="4" t="s">
        <v>1694</v>
      </c>
      <c r="B1206" s="8">
        <v>46177</v>
      </c>
      <c r="C1206" s="4" t="s">
        <v>333</v>
      </c>
      <c r="D1206" s="4" t="s">
        <v>113</v>
      </c>
      <c r="E1206" s="4" t="s">
        <v>43</v>
      </c>
      <c r="F1206" s="4" t="s">
        <v>273</v>
      </c>
      <c r="G1206" s="4" t="s">
        <v>235</v>
      </c>
      <c r="H1206" s="9">
        <v>99</v>
      </c>
      <c r="I1206" s="10">
        <v>16.829999999999998</v>
      </c>
      <c r="J1206" s="10">
        <v>1666.1699999999998</v>
      </c>
      <c r="K1206" s="5">
        <v>6.7359601228048599E-2</v>
      </c>
      <c r="L1206" s="10">
        <v>112.23254677813772</v>
      </c>
      <c r="M1206" s="10">
        <v>1553.9374532218621</v>
      </c>
      <c r="N1206" s="10">
        <v>8.8699999999999992</v>
      </c>
      <c r="O1206" s="10">
        <v>878.12999999999988</v>
      </c>
      <c r="P1206" s="10">
        <v>675.80745322186226</v>
      </c>
      <c r="Q1206" s="5">
        <v>0.43490003527534155</v>
      </c>
      <c r="R1206" s="5">
        <v>4.4999999999999998E-2</v>
      </c>
      <c r="S1206" s="10">
        <v>69.927185394983795</v>
      </c>
      <c r="T1206" s="10">
        <v>0</v>
      </c>
      <c r="U1206" s="10">
        <v>605.88026782687848</v>
      </c>
      <c r="V1206" s="5">
        <v>0.38990003527534156</v>
      </c>
      <c r="W1206" s="4" t="s">
        <v>491</v>
      </c>
      <c r="X1206" s="4" t="s">
        <v>97</v>
      </c>
    </row>
    <row r="1207" spans="1:24">
      <c r="A1207" s="4" t="s">
        <v>1695</v>
      </c>
      <c r="B1207" s="8">
        <v>45710</v>
      </c>
      <c r="C1207" s="4" t="s">
        <v>274</v>
      </c>
      <c r="D1207" s="4" t="s">
        <v>151</v>
      </c>
      <c r="E1207" s="4" t="s">
        <v>39</v>
      </c>
      <c r="F1207" s="4" t="s">
        <v>276</v>
      </c>
      <c r="G1207" s="4" t="s">
        <v>235</v>
      </c>
      <c r="H1207" s="9">
        <v>32</v>
      </c>
      <c r="I1207" s="10">
        <v>9.84</v>
      </c>
      <c r="J1207" s="10">
        <v>314.88</v>
      </c>
      <c r="K1207" s="5">
        <v>0.12207596703918078</v>
      </c>
      <c r="L1207" s="10">
        <v>38.43928050129724</v>
      </c>
      <c r="M1207" s="10">
        <v>276.44071949870278</v>
      </c>
      <c r="N1207" s="10">
        <v>5.87</v>
      </c>
      <c r="O1207" s="10">
        <v>187.84</v>
      </c>
      <c r="P1207" s="10">
        <v>88.600719498702773</v>
      </c>
      <c r="Q1207" s="5">
        <v>0.32050531361433005</v>
      </c>
      <c r="R1207" s="5">
        <v>2.1000000000000001E-2</v>
      </c>
      <c r="S1207" s="10">
        <v>5.8052551094727587</v>
      </c>
      <c r="T1207" s="10">
        <v>0</v>
      </c>
      <c r="U1207" s="10">
        <v>82.79546438923002</v>
      </c>
      <c r="V1207" s="5">
        <v>0.29950531361433003</v>
      </c>
      <c r="W1207" s="4" t="s">
        <v>491</v>
      </c>
      <c r="X1207" s="4" t="s">
        <v>97</v>
      </c>
    </row>
    <row r="1208" spans="1:24">
      <c r="A1208" s="4" t="s">
        <v>1696</v>
      </c>
      <c r="B1208" s="8">
        <v>45812</v>
      </c>
      <c r="C1208" s="4" t="s">
        <v>393</v>
      </c>
      <c r="D1208" s="4" t="s">
        <v>218</v>
      </c>
      <c r="E1208" s="4" t="s">
        <v>47</v>
      </c>
      <c r="F1208" s="4" t="s">
        <v>273</v>
      </c>
      <c r="G1208" s="4" t="s">
        <v>235</v>
      </c>
      <c r="H1208" s="9">
        <v>15</v>
      </c>
      <c r="I1208" s="10">
        <v>7.4</v>
      </c>
      <c r="J1208" s="10">
        <v>111</v>
      </c>
      <c r="K1208" s="5">
        <v>0.10594137503106638</v>
      </c>
      <c r="L1208" s="10">
        <v>11.759492628448367</v>
      </c>
      <c r="M1208" s="10">
        <v>99.240507371551629</v>
      </c>
      <c r="N1208" s="10">
        <v>3.98</v>
      </c>
      <c r="O1208" s="10">
        <v>59.7</v>
      </c>
      <c r="P1208" s="10">
        <v>39.540507371551627</v>
      </c>
      <c r="Q1208" s="5">
        <v>0.3984311287679525</v>
      </c>
      <c r="R1208" s="5">
        <v>2.3E-2</v>
      </c>
      <c r="S1208" s="10">
        <v>2.2825316695456874</v>
      </c>
      <c r="T1208" s="10">
        <v>0</v>
      </c>
      <c r="U1208" s="10">
        <v>37.257975702005936</v>
      </c>
      <c r="V1208" s="5">
        <v>0.37543112876795248</v>
      </c>
      <c r="W1208" s="4" t="s">
        <v>491</v>
      </c>
      <c r="X1208" s="4" t="s">
        <v>97</v>
      </c>
    </row>
    <row r="1209" spans="1:24">
      <c r="A1209" s="4" t="s">
        <v>1697</v>
      </c>
      <c r="B1209" s="8">
        <v>45841</v>
      </c>
      <c r="C1209" s="4" t="s">
        <v>361</v>
      </c>
      <c r="D1209" s="4" t="s">
        <v>191</v>
      </c>
      <c r="E1209" s="4" t="s">
        <v>45</v>
      </c>
      <c r="F1209" s="4" t="s">
        <v>234</v>
      </c>
      <c r="G1209" s="4" t="s">
        <v>235</v>
      </c>
      <c r="H1209" s="9">
        <v>30</v>
      </c>
      <c r="I1209" s="10">
        <v>10.76</v>
      </c>
      <c r="J1209" s="10">
        <v>322.8</v>
      </c>
      <c r="K1209" s="5">
        <v>0.22029254091293157</v>
      </c>
      <c r="L1209" s="10">
        <v>71.110432206694313</v>
      </c>
      <c r="M1209" s="10">
        <v>251.68956779330568</v>
      </c>
      <c r="N1209" s="10">
        <v>4.53</v>
      </c>
      <c r="O1209" s="10">
        <v>135.9</v>
      </c>
      <c r="P1209" s="10">
        <v>115.78956779330568</v>
      </c>
      <c r="Q1209" s="5">
        <v>0.46004913437014289</v>
      </c>
      <c r="R1209" s="5">
        <v>1.4999999999999999E-2</v>
      </c>
      <c r="S1209" s="10">
        <v>3.7753435168995853</v>
      </c>
      <c r="T1209" s="10">
        <v>0</v>
      </c>
      <c r="U1209" s="10">
        <v>112.0142242764061</v>
      </c>
      <c r="V1209" s="5">
        <v>0.44504913437014293</v>
      </c>
      <c r="W1209" s="4" t="s">
        <v>491</v>
      </c>
      <c r="X1209" s="4" t="s">
        <v>97</v>
      </c>
    </row>
    <row r="1210" spans="1:24">
      <c r="A1210" s="4" t="s">
        <v>1698</v>
      </c>
      <c r="B1210" s="8">
        <v>45685</v>
      </c>
      <c r="C1210" s="4" t="s">
        <v>375</v>
      </c>
      <c r="D1210" s="4" t="s">
        <v>120</v>
      </c>
      <c r="E1210" s="4" t="s">
        <v>45</v>
      </c>
      <c r="F1210" s="4" t="s">
        <v>239</v>
      </c>
      <c r="G1210" s="4" t="s">
        <v>111</v>
      </c>
      <c r="H1210" s="9">
        <v>72</v>
      </c>
      <c r="I1210" s="10">
        <v>7.97</v>
      </c>
      <c r="J1210" s="10">
        <v>573.84</v>
      </c>
      <c r="K1210" s="5">
        <v>0.15791841587242517</v>
      </c>
      <c r="L1210" s="10">
        <v>90.619903764232461</v>
      </c>
      <c r="M1210" s="10">
        <v>483.22009623576758</v>
      </c>
      <c r="N1210" s="10">
        <v>4</v>
      </c>
      <c r="O1210" s="10">
        <v>288</v>
      </c>
      <c r="P1210" s="10">
        <v>195.22009623576758</v>
      </c>
      <c r="Q1210" s="5">
        <v>0.40399829758015254</v>
      </c>
      <c r="R1210" s="5">
        <v>1.4999999999999999E-2</v>
      </c>
      <c r="S1210" s="10">
        <v>7.2483014435365138</v>
      </c>
      <c r="T1210" s="10">
        <v>0</v>
      </c>
      <c r="U1210" s="10">
        <v>187.97179479223107</v>
      </c>
      <c r="V1210" s="5">
        <v>0.38899829758015253</v>
      </c>
      <c r="W1210" s="4" t="s">
        <v>491</v>
      </c>
      <c r="X1210" s="4" t="s">
        <v>97</v>
      </c>
    </row>
    <row r="1211" spans="1:24">
      <c r="A1211" s="4" t="s">
        <v>1699</v>
      </c>
      <c r="B1211" s="8">
        <v>45786</v>
      </c>
      <c r="C1211" s="4" t="s">
        <v>307</v>
      </c>
      <c r="D1211" s="4" t="s">
        <v>160</v>
      </c>
      <c r="E1211" s="4" t="s">
        <v>41</v>
      </c>
      <c r="F1211" s="4" t="s">
        <v>234</v>
      </c>
      <c r="G1211" s="4" t="s">
        <v>111</v>
      </c>
      <c r="H1211" s="9">
        <v>4</v>
      </c>
      <c r="I1211" s="10">
        <v>4.62</v>
      </c>
      <c r="J1211" s="10">
        <v>18.48</v>
      </c>
      <c r="K1211" s="5">
        <v>0.16422807318600191</v>
      </c>
      <c r="L1211" s="10">
        <v>3.0349347924773156</v>
      </c>
      <c r="M1211" s="10">
        <v>15.445065207522685</v>
      </c>
      <c r="N1211" s="10">
        <v>2.1800000000000002</v>
      </c>
      <c r="O1211" s="10">
        <v>8.7200000000000006</v>
      </c>
      <c r="P1211" s="10">
        <v>6.7250652075226842</v>
      </c>
      <c r="Q1211" s="5">
        <v>0.43541837584778659</v>
      </c>
      <c r="R1211" s="5">
        <v>2.5999999999999999E-2</v>
      </c>
      <c r="S1211" s="10">
        <v>0.40157169539558979</v>
      </c>
      <c r="T1211" s="10">
        <v>0</v>
      </c>
      <c r="U1211" s="10">
        <v>6.3234935121270945</v>
      </c>
      <c r="V1211" s="5">
        <v>0.40941837584778656</v>
      </c>
      <c r="W1211" s="4" t="s">
        <v>491</v>
      </c>
      <c r="X1211" s="4" t="s">
        <v>97</v>
      </c>
    </row>
    <row r="1212" spans="1:24">
      <c r="A1212" s="4" t="s">
        <v>1700</v>
      </c>
      <c r="B1212" s="8">
        <v>46050</v>
      </c>
      <c r="C1212" s="4" t="s">
        <v>301</v>
      </c>
      <c r="D1212" s="4" t="s">
        <v>151</v>
      </c>
      <c r="E1212" s="4" t="s">
        <v>41</v>
      </c>
      <c r="F1212" s="4" t="s">
        <v>234</v>
      </c>
      <c r="G1212" s="4" t="s">
        <v>235</v>
      </c>
      <c r="H1212" s="9">
        <v>59</v>
      </c>
      <c r="I1212" s="10">
        <v>10.32</v>
      </c>
      <c r="J1212" s="10">
        <v>608.88</v>
      </c>
      <c r="K1212" s="5">
        <v>0.14465370843962258</v>
      </c>
      <c r="L1212" s="10">
        <v>88.076749994717403</v>
      </c>
      <c r="M1212" s="10">
        <v>520.80325000528262</v>
      </c>
      <c r="N1212" s="10">
        <v>6.15</v>
      </c>
      <c r="O1212" s="10">
        <v>362.85</v>
      </c>
      <c r="P1212" s="10">
        <v>157.9532500052826</v>
      </c>
      <c r="Q1212" s="5">
        <v>0.3032877579079632</v>
      </c>
      <c r="R1212" s="5">
        <v>2.5999999999999999E-2</v>
      </c>
      <c r="S1212" s="10">
        <v>13.540884500137347</v>
      </c>
      <c r="T1212" s="10">
        <v>0</v>
      </c>
      <c r="U1212" s="10">
        <v>144.41236550514526</v>
      </c>
      <c r="V1212" s="5">
        <v>0.27728775790796323</v>
      </c>
      <c r="W1212" s="4" t="s">
        <v>491</v>
      </c>
      <c r="X1212" s="4" t="s">
        <v>97</v>
      </c>
    </row>
    <row r="1213" spans="1:24">
      <c r="A1213" s="4" t="s">
        <v>1701</v>
      </c>
      <c r="B1213" s="8">
        <v>45979</v>
      </c>
      <c r="C1213" s="4" t="s">
        <v>375</v>
      </c>
      <c r="D1213" s="4" t="s">
        <v>179</v>
      </c>
      <c r="E1213" s="4" t="s">
        <v>45</v>
      </c>
      <c r="F1213" s="4" t="s">
        <v>239</v>
      </c>
      <c r="G1213" s="4" t="s">
        <v>111</v>
      </c>
      <c r="H1213" s="9">
        <v>15</v>
      </c>
      <c r="I1213" s="10">
        <v>17.489999999999998</v>
      </c>
      <c r="J1213" s="10">
        <v>262.34999999999997</v>
      </c>
      <c r="K1213" s="5">
        <v>0.1901291855307326</v>
      </c>
      <c r="L1213" s="10">
        <v>49.880391823987694</v>
      </c>
      <c r="M1213" s="10">
        <v>212.46960817601229</v>
      </c>
      <c r="N1213" s="10">
        <v>8.48</v>
      </c>
      <c r="O1213" s="10">
        <v>127.2</v>
      </c>
      <c r="P1213" s="10">
        <v>85.269608176012284</v>
      </c>
      <c r="Q1213" s="5">
        <v>0.40132614216228962</v>
      </c>
      <c r="R1213" s="5">
        <v>1.4999999999999999E-2</v>
      </c>
      <c r="S1213" s="10">
        <v>3.187044122640184</v>
      </c>
      <c r="T1213" s="10">
        <v>0</v>
      </c>
      <c r="U1213" s="10">
        <v>82.082564053372096</v>
      </c>
      <c r="V1213" s="5">
        <v>0.38632614216228961</v>
      </c>
      <c r="W1213" s="4" t="s">
        <v>491</v>
      </c>
      <c r="X1213" s="4" t="s">
        <v>97</v>
      </c>
    </row>
    <row r="1214" spans="1:24">
      <c r="A1214" s="4" t="s">
        <v>1702</v>
      </c>
      <c r="B1214" s="8">
        <v>45780</v>
      </c>
      <c r="C1214" s="4" t="s">
        <v>405</v>
      </c>
      <c r="D1214" s="4" t="s">
        <v>116</v>
      </c>
      <c r="E1214" s="4" t="s">
        <v>47</v>
      </c>
      <c r="F1214" s="4" t="s">
        <v>273</v>
      </c>
      <c r="G1214" s="4" t="s">
        <v>111</v>
      </c>
      <c r="H1214" s="9">
        <v>25</v>
      </c>
      <c r="I1214" s="10">
        <v>5.21</v>
      </c>
      <c r="J1214" s="10">
        <v>130.25</v>
      </c>
      <c r="K1214" s="5">
        <v>9.2459968606138157E-2</v>
      </c>
      <c r="L1214" s="10">
        <v>12.042910910949495</v>
      </c>
      <c r="M1214" s="10">
        <v>118.2070890890505</v>
      </c>
      <c r="N1214" s="10">
        <v>2.75</v>
      </c>
      <c r="O1214" s="10">
        <v>68.75</v>
      </c>
      <c r="P1214" s="10">
        <v>49.457089089050498</v>
      </c>
      <c r="Q1214" s="5">
        <v>0.41839359610481858</v>
      </c>
      <c r="R1214" s="5">
        <v>2.3E-2</v>
      </c>
      <c r="S1214" s="10">
        <v>2.7187630490481616</v>
      </c>
      <c r="T1214" s="10">
        <v>0</v>
      </c>
      <c r="U1214" s="10">
        <v>46.738326040002335</v>
      </c>
      <c r="V1214" s="5">
        <v>0.39539359610481856</v>
      </c>
      <c r="W1214" s="4" t="s">
        <v>491</v>
      </c>
      <c r="X1214" s="4" t="s">
        <v>97</v>
      </c>
    </row>
    <row r="1215" spans="1:24">
      <c r="A1215" s="4" t="s">
        <v>1703</v>
      </c>
      <c r="B1215" s="8">
        <v>45754</v>
      </c>
      <c r="C1215" s="4" t="s">
        <v>395</v>
      </c>
      <c r="D1215" s="4" t="s">
        <v>151</v>
      </c>
      <c r="E1215" s="4" t="s">
        <v>47</v>
      </c>
      <c r="F1215" s="4" t="s">
        <v>276</v>
      </c>
      <c r="G1215" s="4" t="s">
        <v>235</v>
      </c>
      <c r="H1215" s="9">
        <v>30</v>
      </c>
      <c r="I1215" s="10">
        <v>10.11</v>
      </c>
      <c r="J1215" s="10">
        <v>303.29999999999995</v>
      </c>
      <c r="K1215" s="5">
        <v>0.17251708095407528</v>
      </c>
      <c r="L1215" s="10">
        <v>52.324430653371024</v>
      </c>
      <c r="M1215" s="10">
        <v>250.97556934662893</v>
      </c>
      <c r="N1215" s="10">
        <v>5.86</v>
      </c>
      <c r="O1215" s="10">
        <v>175.8</v>
      </c>
      <c r="P1215" s="10">
        <v>75.175569346628919</v>
      </c>
      <c r="Q1215" s="5">
        <v>0.29953341491498708</v>
      </c>
      <c r="R1215" s="5">
        <v>2.3E-2</v>
      </c>
      <c r="S1215" s="10">
        <v>5.7724380949724656</v>
      </c>
      <c r="T1215" s="10">
        <v>6.58</v>
      </c>
      <c r="U1215" s="10">
        <v>62.823131251656449</v>
      </c>
      <c r="V1215" s="5">
        <v>0.25031572361885862</v>
      </c>
      <c r="W1215" s="4" t="s">
        <v>493</v>
      </c>
      <c r="X1215" s="4" t="s">
        <v>97</v>
      </c>
    </row>
    <row r="1216" spans="1:24">
      <c r="A1216" s="4" t="s">
        <v>1704</v>
      </c>
      <c r="B1216" s="8">
        <v>46089</v>
      </c>
      <c r="C1216" s="4" t="s">
        <v>287</v>
      </c>
      <c r="D1216" s="4" t="s">
        <v>187</v>
      </c>
      <c r="E1216" s="4" t="s">
        <v>39</v>
      </c>
      <c r="F1216" s="4" t="s">
        <v>276</v>
      </c>
      <c r="G1216" s="4" t="s">
        <v>111</v>
      </c>
      <c r="H1216" s="9">
        <v>30</v>
      </c>
      <c r="I1216" s="10">
        <v>8.2899999999999991</v>
      </c>
      <c r="J1216" s="10">
        <v>248.7</v>
      </c>
      <c r="K1216" s="5">
        <v>0.11996942583868848</v>
      </c>
      <c r="L1216" s="10">
        <v>29.836396206081826</v>
      </c>
      <c r="M1216" s="10">
        <v>218.86360379391817</v>
      </c>
      <c r="N1216" s="10">
        <v>3.7</v>
      </c>
      <c r="O1216" s="10">
        <v>111</v>
      </c>
      <c r="P1216" s="10">
        <v>107.86360379391817</v>
      </c>
      <c r="Q1216" s="5">
        <v>0.4928348154930432</v>
      </c>
      <c r="R1216" s="5">
        <v>2.1000000000000001E-2</v>
      </c>
      <c r="S1216" s="10">
        <v>4.5961356796722823</v>
      </c>
      <c r="T1216" s="10">
        <v>0</v>
      </c>
      <c r="U1216" s="10">
        <v>103.26746811424589</v>
      </c>
      <c r="V1216" s="5">
        <v>0.47183481549304318</v>
      </c>
      <c r="W1216" s="4" t="s">
        <v>491</v>
      </c>
      <c r="X1216" s="4" t="s">
        <v>97</v>
      </c>
    </row>
    <row r="1217" spans="1:24">
      <c r="A1217" s="4" t="s">
        <v>1705</v>
      </c>
      <c r="B1217" s="8">
        <v>45965</v>
      </c>
      <c r="C1217" s="4" t="s">
        <v>395</v>
      </c>
      <c r="D1217" s="4" t="s">
        <v>116</v>
      </c>
      <c r="E1217" s="4" t="s">
        <v>47</v>
      </c>
      <c r="F1217" s="4" t="s">
        <v>276</v>
      </c>
      <c r="G1217" s="4" t="s">
        <v>235</v>
      </c>
      <c r="H1217" s="9">
        <v>323</v>
      </c>
      <c r="I1217" s="10">
        <v>5.27</v>
      </c>
      <c r="J1217" s="10">
        <v>1702.2099999999998</v>
      </c>
      <c r="K1217" s="5">
        <v>9.3893333964933601E-2</v>
      </c>
      <c r="L1217" s="10">
        <v>159.82617200844962</v>
      </c>
      <c r="M1217" s="10">
        <v>1542.3838279915501</v>
      </c>
      <c r="N1217" s="10">
        <v>2.73</v>
      </c>
      <c r="O1217" s="10">
        <v>881.79</v>
      </c>
      <c r="P1217" s="10">
        <v>660.59382799155014</v>
      </c>
      <c r="Q1217" s="5">
        <v>0.42829405755100358</v>
      </c>
      <c r="R1217" s="5">
        <v>2.3E-2</v>
      </c>
      <c r="S1217" s="10">
        <v>35.474828043805651</v>
      </c>
      <c r="T1217" s="10">
        <v>0</v>
      </c>
      <c r="U1217" s="10">
        <v>625.11899994774444</v>
      </c>
      <c r="V1217" s="5">
        <v>0.40529405755100351</v>
      </c>
      <c r="W1217" s="4" t="s">
        <v>491</v>
      </c>
      <c r="X1217" s="4" t="s">
        <v>97</v>
      </c>
    </row>
    <row r="1218" spans="1:24">
      <c r="A1218" s="4" t="s">
        <v>1706</v>
      </c>
      <c r="B1218" s="8">
        <v>45752</v>
      </c>
      <c r="C1218" s="4" t="s">
        <v>237</v>
      </c>
      <c r="D1218" s="4" t="s">
        <v>187</v>
      </c>
      <c r="E1218" s="4" t="s">
        <v>36</v>
      </c>
      <c r="F1218" s="4" t="s">
        <v>239</v>
      </c>
      <c r="G1218" s="4" t="s">
        <v>235</v>
      </c>
      <c r="H1218" s="9">
        <v>5</v>
      </c>
      <c r="I1218" s="10">
        <v>7.94</v>
      </c>
      <c r="J1218" s="10">
        <v>39.700000000000003</v>
      </c>
      <c r="K1218" s="5">
        <v>0.16120958702906324</v>
      </c>
      <c r="L1218" s="10">
        <v>6.4000206050538111</v>
      </c>
      <c r="M1218" s="10">
        <v>33.299979394946192</v>
      </c>
      <c r="N1218" s="10">
        <v>3.46</v>
      </c>
      <c r="O1218" s="10">
        <v>17.3</v>
      </c>
      <c r="P1218" s="10">
        <v>15.999979394946191</v>
      </c>
      <c r="Q1218" s="5">
        <v>0.48048015901698865</v>
      </c>
      <c r="R1218" s="5">
        <v>1.7999999999999999E-2</v>
      </c>
      <c r="S1218" s="10">
        <v>0.59939962910903144</v>
      </c>
      <c r="T1218" s="10">
        <v>0</v>
      </c>
      <c r="U1218" s="10">
        <v>15.400579765837159</v>
      </c>
      <c r="V1218" s="5">
        <v>0.46248015901698863</v>
      </c>
      <c r="W1218" s="4" t="s">
        <v>491</v>
      </c>
      <c r="X1218" s="4" t="s">
        <v>97</v>
      </c>
    </row>
    <row r="1219" spans="1:24">
      <c r="A1219" s="4" t="s">
        <v>1707</v>
      </c>
      <c r="B1219" s="8">
        <v>45968</v>
      </c>
      <c r="C1219" s="4" t="s">
        <v>315</v>
      </c>
      <c r="D1219" s="4" t="s">
        <v>212</v>
      </c>
      <c r="E1219" s="4" t="s">
        <v>41</v>
      </c>
      <c r="F1219" s="4" t="s">
        <v>239</v>
      </c>
      <c r="G1219" s="4" t="s">
        <v>111</v>
      </c>
      <c r="H1219" s="9">
        <v>38</v>
      </c>
      <c r="I1219" s="10">
        <v>6.76</v>
      </c>
      <c r="J1219" s="10">
        <v>256.88</v>
      </c>
      <c r="K1219" s="5">
        <v>0.16728852784037229</v>
      </c>
      <c r="L1219" s="10">
        <v>42.973077031634837</v>
      </c>
      <c r="M1219" s="10">
        <v>213.90692296836517</v>
      </c>
      <c r="N1219" s="10">
        <v>3.46</v>
      </c>
      <c r="O1219" s="10">
        <v>131.47999999999999</v>
      </c>
      <c r="P1219" s="10">
        <v>82.426922968365176</v>
      </c>
      <c r="Q1219" s="5">
        <v>0.38534013684332857</v>
      </c>
      <c r="R1219" s="5">
        <v>2.5999999999999999E-2</v>
      </c>
      <c r="S1219" s="10">
        <v>5.5615799971774944</v>
      </c>
      <c r="T1219" s="10">
        <v>0</v>
      </c>
      <c r="U1219" s="10">
        <v>76.865342971187687</v>
      </c>
      <c r="V1219" s="5">
        <v>0.35934013684332861</v>
      </c>
      <c r="W1219" s="4" t="s">
        <v>491</v>
      </c>
      <c r="X1219" s="4" t="s">
        <v>97</v>
      </c>
    </row>
    <row r="1220" spans="1:24">
      <c r="A1220" s="4" t="s">
        <v>1708</v>
      </c>
      <c r="B1220" s="8">
        <v>45696</v>
      </c>
      <c r="C1220" s="4" t="s">
        <v>387</v>
      </c>
      <c r="D1220" s="4" t="s">
        <v>166</v>
      </c>
      <c r="E1220" s="4" t="s">
        <v>45</v>
      </c>
      <c r="F1220" s="4" t="s">
        <v>239</v>
      </c>
      <c r="G1220" s="4" t="s">
        <v>257</v>
      </c>
      <c r="H1220" s="9">
        <v>4</v>
      </c>
      <c r="I1220" s="10">
        <v>9.5299999999999994</v>
      </c>
      <c r="J1220" s="10">
        <v>38.119999999999997</v>
      </c>
      <c r="K1220" s="5">
        <v>0.19508875431472117</v>
      </c>
      <c r="L1220" s="10">
        <v>7.4367833144771707</v>
      </c>
      <c r="M1220" s="10">
        <v>30.683216685522826</v>
      </c>
      <c r="N1220" s="10">
        <v>4.63</v>
      </c>
      <c r="O1220" s="10">
        <v>18.52</v>
      </c>
      <c r="P1220" s="10">
        <v>12.163216685522826</v>
      </c>
      <c r="Q1220" s="5">
        <v>0.3964126972144274</v>
      </c>
      <c r="R1220" s="5">
        <v>1.4999999999999999E-2</v>
      </c>
      <c r="S1220" s="10">
        <v>0.46024825028284239</v>
      </c>
      <c r="T1220" s="10">
        <v>0</v>
      </c>
      <c r="U1220" s="10">
        <v>11.702968435239985</v>
      </c>
      <c r="V1220" s="5">
        <v>0.38141269721442744</v>
      </c>
      <c r="W1220" s="4" t="s">
        <v>491</v>
      </c>
      <c r="X1220" s="4" t="s">
        <v>97</v>
      </c>
    </row>
    <row r="1221" spans="1:24">
      <c r="A1221" s="4" t="s">
        <v>1709</v>
      </c>
      <c r="B1221" s="8">
        <v>45721</v>
      </c>
      <c r="C1221" s="4" t="s">
        <v>311</v>
      </c>
      <c r="D1221" s="4" t="s">
        <v>160</v>
      </c>
      <c r="E1221" s="4" t="s">
        <v>41</v>
      </c>
      <c r="F1221" s="4" t="s">
        <v>242</v>
      </c>
      <c r="G1221" s="4" t="s">
        <v>111</v>
      </c>
      <c r="H1221" s="9">
        <v>18</v>
      </c>
      <c r="I1221" s="10">
        <v>4.62</v>
      </c>
      <c r="J1221" s="10">
        <v>83.16</v>
      </c>
      <c r="K1221" s="5">
        <v>0.12829678288180443</v>
      </c>
      <c r="L1221" s="10">
        <v>10.669160464450856</v>
      </c>
      <c r="M1221" s="10">
        <v>72.490839535549142</v>
      </c>
      <c r="N1221" s="10">
        <v>2.2400000000000002</v>
      </c>
      <c r="O1221" s="10">
        <v>40.320000000000007</v>
      </c>
      <c r="P1221" s="10">
        <v>32.170839535549135</v>
      </c>
      <c r="Q1221" s="5">
        <v>0.44379179137210456</v>
      </c>
      <c r="R1221" s="5">
        <v>2.5999999999999999E-2</v>
      </c>
      <c r="S1221" s="10">
        <v>1.8847618279242777</v>
      </c>
      <c r="T1221" s="10">
        <v>0</v>
      </c>
      <c r="U1221" s="10">
        <v>30.286077707624855</v>
      </c>
      <c r="V1221" s="5">
        <v>0.41779179137210454</v>
      </c>
      <c r="W1221" s="4" t="s">
        <v>491</v>
      </c>
      <c r="X1221" s="4" t="s">
        <v>97</v>
      </c>
    </row>
    <row r="1222" spans="1:24">
      <c r="A1222" s="4" t="s">
        <v>1710</v>
      </c>
      <c r="B1222" s="8">
        <v>46017</v>
      </c>
      <c r="C1222" s="4" t="s">
        <v>405</v>
      </c>
      <c r="D1222" s="4" t="s">
        <v>181</v>
      </c>
      <c r="E1222" s="4" t="s">
        <v>47</v>
      </c>
      <c r="F1222" s="4" t="s">
        <v>273</v>
      </c>
      <c r="G1222" s="4" t="s">
        <v>111</v>
      </c>
      <c r="H1222" s="9">
        <v>21</v>
      </c>
      <c r="I1222" s="10">
        <v>5.57</v>
      </c>
      <c r="J1222" s="10">
        <v>116.97</v>
      </c>
      <c r="K1222" s="5">
        <v>0.11699396501172059</v>
      </c>
      <c r="L1222" s="10">
        <v>13.684784087420956</v>
      </c>
      <c r="M1222" s="10">
        <v>103.28521591257905</v>
      </c>
      <c r="N1222" s="10">
        <v>2.69</v>
      </c>
      <c r="O1222" s="10">
        <v>56.49</v>
      </c>
      <c r="P1222" s="10">
        <v>46.795215912579046</v>
      </c>
      <c r="Q1222" s="5">
        <v>0.45306790036810951</v>
      </c>
      <c r="R1222" s="5">
        <v>2.3E-2</v>
      </c>
      <c r="S1222" s="10">
        <v>2.3755599659893178</v>
      </c>
      <c r="T1222" s="10">
        <v>0</v>
      </c>
      <c r="U1222" s="10">
        <v>44.419655946589728</v>
      </c>
      <c r="V1222" s="5">
        <v>0.43006790036810955</v>
      </c>
      <c r="W1222" s="4" t="s">
        <v>491</v>
      </c>
      <c r="X1222" s="4" t="s">
        <v>97</v>
      </c>
    </row>
    <row r="1223" spans="1:24">
      <c r="A1223" s="4" t="s">
        <v>1711</v>
      </c>
      <c r="B1223" s="8">
        <v>45869</v>
      </c>
      <c r="C1223" s="4" t="s">
        <v>399</v>
      </c>
      <c r="D1223" s="4" t="s">
        <v>193</v>
      </c>
      <c r="E1223" s="4" t="s">
        <v>47</v>
      </c>
      <c r="F1223" s="4" t="s">
        <v>273</v>
      </c>
      <c r="G1223" s="4" t="s">
        <v>111</v>
      </c>
      <c r="H1223" s="9">
        <v>12</v>
      </c>
      <c r="I1223" s="10">
        <v>8.7799999999999994</v>
      </c>
      <c r="J1223" s="10">
        <v>105.35999999999999</v>
      </c>
      <c r="K1223" s="5">
        <v>7.505557876811364E-2</v>
      </c>
      <c r="L1223" s="10">
        <v>7.907855779008452</v>
      </c>
      <c r="M1223" s="10">
        <v>97.452144220991528</v>
      </c>
      <c r="N1223" s="10">
        <v>4.13</v>
      </c>
      <c r="O1223" s="10">
        <v>49.56</v>
      </c>
      <c r="P1223" s="10">
        <v>47.892144220991526</v>
      </c>
      <c r="Q1223" s="5">
        <v>0.49144269327093359</v>
      </c>
      <c r="R1223" s="5">
        <v>2.3E-2</v>
      </c>
      <c r="S1223" s="10">
        <v>2.2413993170828053</v>
      </c>
      <c r="T1223" s="10">
        <v>0</v>
      </c>
      <c r="U1223" s="10">
        <v>45.650744903908723</v>
      </c>
      <c r="V1223" s="5">
        <v>0.46844269327093363</v>
      </c>
      <c r="W1223" s="4" t="s">
        <v>491</v>
      </c>
      <c r="X1223" s="4" t="s">
        <v>97</v>
      </c>
    </row>
    <row r="1224" spans="1:24">
      <c r="A1224" s="4" t="s">
        <v>1712</v>
      </c>
      <c r="B1224" s="8">
        <v>46139</v>
      </c>
      <c r="C1224" s="4" t="s">
        <v>333</v>
      </c>
      <c r="D1224" s="4" t="s">
        <v>116</v>
      </c>
      <c r="E1224" s="4" t="s">
        <v>43</v>
      </c>
      <c r="F1224" s="4" t="s">
        <v>273</v>
      </c>
      <c r="G1224" s="4" t="s">
        <v>235</v>
      </c>
      <c r="H1224" s="9">
        <v>196</v>
      </c>
      <c r="I1224" s="10">
        <v>5.34</v>
      </c>
      <c r="J1224" s="10">
        <v>1046.6399999999999</v>
      </c>
      <c r="K1224" s="5">
        <v>8.3609249808361819E-2</v>
      </c>
      <c r="L1224" s="10">
        <v>87.5087852194238</v>
      </c>
      <c r="M1224" s="10">
        <v>959.1312147805761</v>
      </c>
      <c r="N1224" s="10">
        <v>2.83</v>
      </c>
      <c r="O1224" s="10">
        <v>554.68000000000006</v>
      </c>
      <c r="P1224" s="10">
        <v>404.45121478057604</v>
      </c>
      <c r="Q1224" s="5">
        <v>0.42168496713257714</v>
      </c>
      <c r="R1224" s="5">
        <v>4.4999999999999998E-2</v>
      </c>
      <c r="S1224" s="10">
        <v>43.160904665125926</v>
      </c>
      <c r="T1224" s="10">
        <v>0</v>
      </c>
      <c r="U1224" s="10">
        <v>361.2903101154501</v>
      </c>
      <c r="V1224" s="5">
        <v>0.37668496713257715</v>
      </c>
      <c r="W1224" s="4" t="s">
        <v>491</v>
      </c>
      <c r="X1224" s="4" t="s">
        <v>97</v>
      </c>
    </row>
    <row r="1225" spans="1:24">
      <c r="A1225" s="4" t="s">
        <v>1713</v>
      </c>
      <c r="B1225" s="8">
        <v>46198</v>
      </c>
      <c r="C1225" s="4" t="s">
        <v>341</v>
      </c>
      <c r="D1225" s="4" t="s">
        <v>158</v>
      </c>
      <c r="E1225" s="4" t="s">
        <v>43</v>
      </c>
      <c r="F1225" s="4" t="s">
        <v>276</v>
      </c>
      <c r="G1225" s="4" t="s">
        <v>111</v>
      </c>
      <c r="H1225" s="9">
        <v>12</v>
      </c>
      <c r="I1225" s="10">
        <v>7.96</v>
      </c>
      <c r="J1225" s="10">
        <v>95.52</v>
      </c>
      <c r="K1225" s="5">
        <v>6.2776507480134081E-2</v>
      </c>
      <c r="L1225" s="10">
        <v>5.9964119945024068</v>
      </c>
      <c r="M1225" s="10">
        <v>89.523588005497587</v>
      </c>
      <c r="N1225" s="10">
        <v>4.28</v>
      </c>
      <c r="O1225" s="10">
        <v>51.36</v>
      </c>
      <c r="P1225" s="10">
        <v>38.163588005497587</v>
      </c>
      <c r="Q1225" s="5">
        <v>0.42629645276453826</v>
      </c>
      <c r="R1225" s="5">
        <v>4.4999999999999998E-2</v>
      </c>
      <c r="S1225" s="10">
        <v>4.0285614602473911</v>
      </c>
      <c r="T1225" s="10">
        <v>0</v>
      </c>
      <c r="U1225" s="10">
        <v>34.135026545250199</v>
      </c>
      <c r="V1225" s="5">
        <v>0.38129645276453833</v>
      </c>
      <c r="W1225" s="4" t="s">
        <v>491</v>
      </c>
      <c r="X1225" s="4" t="s">
        <v>97</v>
      </c>
    </row>
    <row r="1226" spans="1:24">
      <c r="A1226" s="4" t="s">
        <v>1714</v>
      </c>
      <c r="B1226" s="8">
        <v>45715</v>
      </c>
      <c r="C1226" s="4" t="s">
        <v>335</v>
      </c>
      <c r="D1226" s="4" t="s">
        <v>116</v>
      </c>
      <c r="E1226" s="4" t="s">
        <v>43</v>
      </c>
      <c r="F1226" s="4" t="s">
        <v>276</v>
      </c>
      <c r="G1226" s="4" t="s">
        <v>235</v>
      </c>
      <c r="H1226" s="9">
        <v>63</v>
      </c>
      <c r="I1226" s="10">
        <v>5.18</v>
      </c>
      <c r="J1226" s="10">
        <v>326.33999999999997</v>
      </c>
      <c r="K1226" s="5">
        <v>4.6077473809284009E-2</v>
      </c>
      <c r="L1226" s="10">
        <v>15.036922802921742</v>
      </c>
      <c r="M1226" s="10">
        <v>311.30307719707821</v>
      </c>
      <c r="N1226" s="10">
        <v>2.74</v>
      </c>
      <c r="O1226" s="10">
        <v>172.62</v>
      </c>
      <c r="P1226" s="10">
        <v>138.68307719707821</v>
      </c>
      <c r="Q1226" s="5">
        <v>0.44549215011222459</v>
      </c>
      <c r="R1226" s="5">
        <v>4.4999999999999998E-2</v>
      </c>
      <c r="S1226" s="10">
        <v>14.008638473868519</v>
      </c>
      <c r="T1226" s="10">
        <v>0</v>
      </c>
      <c r="U1226" s="10">
        <v>124.67443872320969</v>
      </c>
      <c r="V1226" s="5">
        <v>0.40049215011222461</v>
      </c>
      <c r="W1226" s="4" t="s">
        <v>491</v>
      </c>
      <c r="X1226" s="4" t="s">
        <v>97</v>
      </c>
    </row>
    <row r="1227" spans="1:24">
      <c r="A1227" s="4" t="s">
        <v>1715</v>
      </c>
      <c r="B1227" s="8">
        <v>45663</v>
      </c>
      <c r="C1227" s="4" t="s">
        <v>335</v>
      </c>
      <c r="D1227" s="4" t="s">
        <v>179</v>
      </c>
      <c r="E1227" s="4" t="s">
        <v>43</v>
      </c>
      <c r="F1227" s="4" t="s">
        <v>276</v>
      </c>
      <c r="G1227" s="4" t="s">
        <v>235</v>
      </c>
      <c r="H1227" s="9">
        <v>74</v>
      </c>
      <c r="I1227" s="10">
        <v>17.79</v>
      </c>
      <c r="J1227" s="10">
        <v>1316.46</v>
      </c>
      <c r="K1227" s="5">
        <v>9.9415256263219204E-2</v>
      </c>
      <c r="L1227" s="10">
        <v>130.87620826027756</v>
      </c>
      <c r="M1227" s="10">
        <v>1185.5837917397225</v>
      </c>
      <c r="N1227" s="10">
        <v>8.64</v>
      </c>
      <c r="O1227" s="10">
        <v>639.36</v>
      </c>
      <c r="P1227" s="10">
        <v>546.22379173972251</v>
      </c>
      <c r="Q1227" s="5">
        <v>0.46072137249632533</v>
      </c>
      <c r="R1227" s="5">
        <v>4.4999999999999998E-2</v>
      </c>
      <c r="S1227" s="10">
        <v>53.351270628287509</v>
      </c>
      <c r="T1227" s="10">
        <v>0</v>
      </c>
      <c r="U1227" s="10">
        <v>492.87252111143499</v>
      </c>
      <c r="V1227" s="5">
        <v>0.41572137249632535</v>
      </c>
      <c r="W1227" s="4" t="s">
        <v>491</v>
      </c>
      <c r="X1227" s="4" t="s">
        <v>97</v>
      </c>
    </row>
    <row r="1228" spans="1:24">
      <c r="A1228" s="4" t="s">
        <v>1716</v>
      </c>
      <c r="B1228" s="8">
        <v>45714</v>
      </c>
      <c r="C1228" s="4" t="s">
        <v>251</v>
      </c>
      <c r="D1228" s="4" t="s">
        <v>174</v>
      </c>
      <c r="E1228" s="4" t="s">
        <v>36</v>
      </c>
      <c r="F1228" s="4" t="s">
        <v>239</v>
      </c>
      <c r="G1228" s="4" t="s">
        <v>111</v>
      </c>
      <c r="H1228" s="9">
        <v>10</v>
      </c>
      <c r="I1228" s="10">
        <v>21.32</v>
      </c>
      <c r="J1228" s="10">
        <v>213.2</v>
      </c>
      <c r="K1228" s="5">
        <v>0.1416675650374746</v>
      </c>
      <c r="L1228" s="10">
        <v>30.203524865989582</v>
      </c>
      <c r="M1228" s="10">
        <v>182.99647513401041</v>
      </c>
      <c r="N1228" s="10">
        <v>12.65</v>
      </c>
      <c r="O1228" s="10">
        <v>126.5</v>
      </c>
      <c r="P1228" s="10">
        <v>56.49647513401041</v>
      </c>
      <c r="Q1228" s="5">
        <v>0.30872985445559753</v>
      </c>
      <c r="R1228" s="5">
        <v>1.7999999999999999E-2</v>
      </c>
      <c r="S1228" s="10">
        <v>3.2939365524121871</v>
      </c>
      <c r="T1228" s="10">
        <v>0</v>
      </c>
      <c r="U1228" s="10">
        <v>53.202538581598226</v>
      </c>
      <c r="V1228" s="5">
        <v>0.29072985445559757</v>
      </c>
      <c r="W1228" s="4" t="s">
        <v>491</v>
      </c>
      <c r="X1228" s="4" t="s">
        <v>97</v>
      </c>
    </row>
    <row r="1229" spans="1:24">
      <c r="A1229" s="4" t="s">
        <v>1717</v>
      </c>
      <c r="B1229" s="8">
        <v>45769</v>
      </c>
      <c r="C1229" s="4" t="s">
        <v>373</v>
      </c>
      <c r="D1229" s="4" t="s">
        <v>154</v>
      </c>
      <c r="E1229" s="4" t="s">
        <v>45</v>
      </c>
      <c r="F1229" s="4" t="s">
        <v>234</v>
      </c>
      <c r="G1229" s="4" t="s">
        <v>111</v>
      </c>
      <c r="H1229" s="9">
        <v>44</v>
      </c>
      <c r="I1229" s="10">
        <v>15.48</v>
      </c>
      <c r="J1229" s="10">
        <v>681.12</v>
      </c>
      <c r="K1229" s="5">
        <v>0.18048159019444068</v>
      </c>
      <c r="L1229" s="10">
        <v>122.92962071323744</v>
      </c>
      <c r="M1229" s="10">
        <v>558.19037928676255</v>
      </c>
      <c r="N1229" s="10">
        <v>8.5399999999999991</v>
      </c>
      <c r="O1229" s="10">
        <v>375.76</v>
      </c>
      <c r="P1229" s="10">
        <v>182.43037928676256</v>
      </c>
      <c r="Q1229" s="5">
        <v>0.32682465706389663</v>
      </c>
      <c r="R1229" s="5">
        <v>1.4999999999999999E-2</v>
      </c>
      <c r="S1229" s="10">
        <v>8.3728556893014385</v>
      </c>
      <c r="T1229" s="10">
        <v>0</v>
      </c>
      <c r="U1229" s="10">
        <v>174.05752359746111</v>
      </c>
      <c r="V1229" s="5">
        <v>0.31182465706389662</v>
      </c>
      <c r="W1229" s="4" t="s">
        <v>491</v>
      </c>
      <c r="X1229" s="4" t="s">
        <v>97</v>
      </c>
    </row>
    <row r="1230" spans="1:24">
      <c r="A1230" s="4" t="s">
        <v>1718</v>
      </c>
      <c r="B1230" s="8">
        <v>45701</v>
      </c>
      <c r="C1230" s="4" t="s">
        <v>365</v>
      </c>
      <c r="D1230" s="4" t="s">
        <v>191</v>
      </c>
      <c r="E1230" s="4" t="s">
        <v>45</v>
      </c>
      <c r="F1230" s="4" t="s">
        <v>242</v>
      </c>
      <c r="G1230" s="4" t="s">
        <v>235</v>
      </c>
      <c r="H1230" s="9">
        <v>12</v>
      </c>
      <c r="I1230" s="10">
        <v>10.8</v>
      </c>
      <c r="J1230" s="10">
        <v>129.60000000000002</v>
      </c>
      <c r="K1230" s="5">
        <v>0.22663470932282484</v>
      </c>
      <c r="L1230" s="10">
        <v>29.371858328238105</v>
      </c>
      <c r="M1230" s="10">
        <v>100.22814167176192</v>
      </c>
      <c r="N1230" s="10">
        <v>4.53</v>
      </c>
      <c r="O1230" s="10">
        <v>54.36</v>
      </c>
      <c r="P1230" s="10">
        <v>45.868141671761919</v>
      </c>
      <c r="Q1230" s="5">
        <v>0.45763735520484783</v>
      </c>
      <c r="R1230" s="5">
        <v>1.4999999999999999E-2</v>
      </c>
      <c r="S1230" s="10">
        <v>1.5034221250764288</v>
      </c>
      <c r="T1230" s="10">
        <v>0</v>
      </c>
      <c r="U1230" s="10">
        <v>44.364719546685492</v>
      </c>
      <c r="V1230" s="5">
        <v>0.44263735520484787</v>
      </c>
      <c r="W1230" s="4" t="s">
        <v>491</v>
      </c>
      <c r="X1230" s="4" t="s">
        <v>97</v>
      </c>
    </row>
    <row r="1231" spans="1:24">
      <c r="A1231" s="4" t="s">
        <v>1719</v>
      </c>
      <c r="B1231" s="8">
        <v>46039</v>
      </c>
      <c r="C1231" s="4" t="s">
        <v>337</v>
      </c>
      <c r="D1231" s="4" t="s">
        <v>179</v>
      </c>
      <c r="E1231" s="4" t="s">
        <v>43</v>
      </c>
      <c r="F1231" s="4" t="s">
        <v>270</v>
      </c>
      <c r="G1231" s="4" t="s">
        <v>111</v>
      </c>
      <c r="H1231" s="9">
        <v>32</v>
      </c>
      <c r="I1231" s="10">
        <v>18.440000000000001</v>
      </c>
      <c r="J1231" s="10">
        <v>590.08000000000004</v>
      </c>
      <c r="K1231" s="5">
        <v>9.5711485019978809E-2</v>
      </c>
      <c r="L1231" s="10">
        <v>56.477433080589101</v>
      </c>
      <c r="M1231" s="10">
        <v>533.60256691941095</v>
      </c>
      <c r="N1231" s="10">
        <v>8.91</v>
      </c>
      <c r="O1231" s="10">
        <v>285.12</v>
      </c>
      <c r="P1231" s="10">
        <v>248.48256691941094</v>
      </c>
      <c r="Q1231" s="5">
        <v>0.46566973684918356</v>
      </c>
      <c r="R1231" s="5">
        <v>4.4999999999999998E-2</v>
      </c>
      <c r="S1231" s="10">
        <v>24.012115511373491</v>
      </c>
      <c r="T1231" s="10">
        <v>12.95</v>
      </c>
      <c r="U1231" s="10">
        <v>211.52045140803747</v>
      </c>
      <c r="V1231" s="5">
        <v>0.39640073815458804</v>
      </c>
      <c r="W1231" s="4" t="s">
        <v>493</v>
      </c>
      <c r="X1231" s="4" t="s">
        <v>97</v>
      </c>
    </row>
    <row r="1232" spans="1:24">
      <c r="A1232" s="4" t="s">
        <v>1720</v>
      </c>
      <c r="B1232" s="8">
        <v>45879</v>
      </c>
      <c r="C1232" s="4" t="s">
        <v>285</v>
      </c>
      <c r="D1232" s="4" t="s">
        <v>193</v>
      </c>
      <c r="E1232" s="4" t="s">
        <v>39</v>
      </c>
      <c r="F1232" s="4" t="s">
        <v>273</v>
      </c>
      <c r="G1232" s="4" t="s">
        <v>111</v>
      </c>
      <c r="H1232" s="9">
        <v>24</v>
      </c>
      <c r="I1232" s="10">
        <v>8.83</v>
      </c>
      <c r="J1232" s="10">
        <v>211.92000000000002</v>
      </c>
      <c r="K1232" s="5">
        <v>0.1275987477361947</v>
      </c>
      <c r="L1232" s="10">
        <v>27.040726620254382</v>
      </c>
      <c r="M1232" s="10">
        <v>184.87927337974563</v>
      </c>
      <c r="N1232" s="10">
        <v>4.17</v>
      </c>
      <c r="O1232" s="10">
        <v>100.08</v>
      </c>
      <c r="P1232" s="10">
        <v>84.799273379745628</v>
      </c>
      <c r="Q1232" s="5">
        <v>0.45867377034507417</v>
      </c>
      <c r="R1232" s="5">
        <v>2.1000000000000001E-2</v>
      </c>
      <c r="S1232" s="10">
        <v>3.8824647409746582</v>
      </c>
      <c r="T1232" s="10">
        <v>0</v>
      </c>
      <c r="U1232" s="10">
        <v>80.916808638770974</v>
      </c>
      <c r="V1232" s="5">
        <v>0.43767377034507415</v>
      </c>
      <c r="W1232" s="4" t="s">
        <v>491</v>
      </c>
      <c r="X1232" s="4" t="s">
        <v>97</v>
      </c>
    </row>
    <row r="1233" spans="1:24">
      <c r="A1233" s="4" t="s">
        <v>1721</v>
      </c>
      <c r="B1233" s="8">
        <v>45718</v>
      </c>
      <c r="C1233" s="4" t="s">
        <v>405</v>
      </c>
      <c r="D1233" s="4" t="s">
        <v>210</v>
      </c>
      <c r="E1233" s="4" t="s">
        <v>47</v>
      </c>
      <c r="F1233" s="4" t="s">
        <v>273</v>
      </c>
      <c r="G1233" s="4" t="s">
        <v>111</v>
      </c>
      <c r="H1233" s="9">
        <v>88</v>
      </c>
      <c r="I1233" s="10">
        <v>4.3600000000000003</v>
      </c>
      <c r="J1233" s="10">
        <v>383.68</v>
      </c>
      <c r="K1233" s="5">
        <v>9.3191997003029242E-2</v>
      </c>
      <c r="L1233" s="10">
        <v>35.75590541012226</v>
      </c>
      <c r="M1233" s="10">
        <v>347.92409458987777</v>
      </c>
      <c r="N1233" s="10">
        <v>2.33</v>
      </c>
      <c r="O1233" s="10">
        <v>205.04000000000002</v>
      </c>
      <c r="P1233" s="10">
        <v>142.88409458987775</v>
      </c>
      <c r="Q1233" s="5">
        <v>0.41067605495475995</v>
      </c>
      <c r="R1233" s="5">
        <v>2.3E-2</v>
      </c>
      <c r="S1233" s="10">
        <v>8.0022541755671881</v>
      </c>
      <c r="T1233" s="10">
        <v>0</v>
      </c>
      <c r="U1233" s="10">
        <v>134.88184041431055</v>
      </c>
      <c r="V1233" s="5">
        <v>0.38767605495475993</v>
      </c>
      <c r="W1233" s="4" t="s">
        <v>491</v>
      </c>
      <c r="X1233" s="4" t="s">
        <v>97</v>
      </c>
    </row>
    <row r="1234" spans="1:24">
      <c r="A1234" s="4" t="s">
        <v>1722</v>
      </c>
      <c r="B1234" s="8">
        <v>46038</v>
      </c>
      <c r="C1234" s="4" t="s">
        <v>369</v>
      </c>
      <c r="D1234" s="4" t="s">
        <v>170</v>
      </c>
      <c r="E1234" s="4" t="s">
        <v>45</v>
      </c>
      <c r="F1234" s="4" t="s">
        <v>239</v>
      </c>
      <c r="G1234" s="4" t="s">
        <v>111</v>
      </c>
      <c r="H1234" s="9">
        <v>47</v>
      </c>
      <c r="I1234" s="10">
        <v>8.02</v>
      </c>
      <c r="J1234" s="10">
        <v>376.94</v>
      </c>
      <c r="K1234" s="5">
        <v>0.20205965204371287</v>
      </c>
      <c r="L1234" s="10">
        <v>76.164365241357132</v>
      </c>
      <c r="M1234" s="10">
        <v>300.77563475864287</v>
      </c>
      <c r="N1234" s="10">
        <v>4.2300000000000004</v>
      </c>
      <c r="O1234" s="10">
        <v>198.81000000000003</v>
      </c>
      <c r="P1234" s="10">
        <v>101.96563475864284</v>
      </c>
      <c r="Q1234" s="5">
        <v>0.33900895875580173</v>
      </c>
      <c r="R1234" s="5">
        <v>1.4999999999999999E-2</v>
      </c>
      <c r="S1234" s="10">
        <v>4.5116345213796425</v>
      </c>
      <c r="T1234" s="10">
        <v>0</v>
      </c>
      <c r="U1234" s="10">
        <v>97.454000237263188</v>
      </c>
      <c r="V1234" s="5">
        <v>0.32400895875580166</v>
      </c>
      <c r="W1234" s="4" t="s">
        <v>491</v>
      </c>
      <c r="X1234" s="4" t="s">
        <v>97</v>
      </c>
    </row>
    <row r="1235" spans="1:24">
      <c r="A1235" s="4" t="s">
        <v>1723</v>
      </c>
      <c r="B1235" s="8">
        <v>45771</v>
      </c>
      <c r="C1235" s="4" t="s">
        <v>387</v>
      </c>
      <c r="D1235" s="4" t="s">
        <v>195</v>
      </c>
      <c r="E1235" s="4" t="s">
        <v>45</v>
      </c>
      <c r="F1235" s="4" t="s">
        <v>239</v>
      </c>
      <c r="G1235" s="4" t="s">
        <v>257</v>
      </c>
      <c r="H1235" s="9">
        <v>11</v>
      </c>
      <c r="I1235" s="10">
        <v>8.99</v>
      </c>
      <c r="J1235" s="10">
        <v>98.89</v>
      </c>
      <c r="K1235" s="5">
        <v>0.17634890958762656</v>
      </c>
      <c r="L1235" s="10">
        <v>17.439143669120391</v>
      </c>
      <c r="M1235" s="10">
        <v>81.450856330879617</v>
      </c>
      <c r="N1235" s="10">
        <v>3.98</v>
      </c>
      <c r="O1235" s="10">
        <v>43.78</v>
      </c>
      <c r="P1235" s="10">
        <v>37.670856330879616</v>
      </c>
      <c r="Q1235" s="5">
        <v>0.46249797764984152</v>
      </c>
      <c r="R1235" s="5">
        <v>1.4999999999999999E-2</v>
      </c>
      <c r="S1235" s="10">
        <v>1.2217628449631943</v>
      </c>
      <c r="T1235" s="10">
        <v>0</v>
      </c>
      <c r="U1235" s="10">
        <v>36.449093485916421</v>
      </c>
      <c r="V1235" s="5">
        <v>0.44749797764984156</v>
      </c>
      <c r="W1235" s="4" t="s">
        <v>491</v>
      </c>
      <c r="X1235" s="4" t="s">
        <v>97</v>
      </c>
    </row>
    <row r="1236" spans="1:24">
      <c r="A1236" s="4" t="s">
        <v>1724</v>
      </c>
      <c r="B1236" s="8">
        <v>46157</v>
      </c>
      <c r="C1236" s="4" t="s">
        <v>367</v>
      </c>
      <c r="D1236" s="4" t="s">
        <v>106</v>
      </c>
      <c r="E1236" s="4" t="s">
        <v>45</v>
      </c>
      <c r="F1236" s="4" t="s">
        <v>234</v>
      </c>
      <c r="G1236" s="4" t="s">
        <v>111</v>
      </c>
      <c r="H1236" s="9">
        <v>59</v>
      </c>
      <c r="I1236" s="10">
        <v>10.72</v>
      </c>
      <c r="J1236" s="10">
        <v>632.48</v>
      </c>
      <c r="K1236" s="5">
        <v>0.24557807028716278</v>
      </c>
      <c r="L1236" s="10">
        <v>155.32321789522473</v>
      </c>
      <c r="M1236" s="10">
        <v>477.15678210477529</v>
      </c>
      <c r="N1236" s="10">
        <v>5.75</v>
      </c>
      <c r="O1236" s="10">
        <v>339.25</v>
      </c>
      <c r="P1236" s="10">
        <v>137.90678210477529</v>
      </c>
      <c r="Q1236" s="5">
        <v>0.28901775533076962</v>
      </c>
      <c r="R1236" s="5">
        <v>1.4999999999999999E-2</v>
      </c>
      <c r="S1236" s="10">
        <v>7.1573517315716293</v>
      </c>
      <c r="T1236" s="10">
        <v>8.24</v>
      </c>
      <c r="U1236" s="10">
        <v>122.50943037320367</v>
      </c>
      <c r="V1236" s="5">
        <v>0.256748798231066</v>
      </c>
      <c r="W1236" s="4" t="s">
        <v>493</v>
      </c>
      <c r="X1236" s="4" t="s">
        <v>97</v>
      </c>
    </row>
    <row r="1237" spans="1:24">
      <c r="A1237" s="4" t="s">
        <v>1725</v>
      </c>
      <c r="B1237" s="8">
        <v>45948</v>
      </c>
      <c r="C1237" s="4" t="s">
        <v>331</v>
      </c>
      <c r="D1237" s="4" t="s">
        <v>179</v>
      </c>
      <c r="E1237" s="4" t="s">
        <v>43</v>
      </c>
      <c r="F1237" s="4" t="s">
        <v>270</v>
      </c>
      <c r="G1237" s="4" t="s">
        <v>235</v>
      </c>
      <c r="H1237" s="9">
        <v>56</v>
      </c>
      <c r="I1237" s="10">
        <v>17.420000000000002</v>
      </c>
      <c r="J1237" s="10">
        <v>975.5200000000001</v>
      </c>
      <c r="K1237" s="5">
        <v>4.7698893075504276E-2</v>
      </c>
      <c r="L1237" s="10">
        <v>46.531224173015936</v>
      </c>
      <c r="M1237" s="10">
        <v>928.98877582698412</v>
      </c>
      <c r="N1237" s="10">
        <v>8.41</v>
      </c>
      <c r="O1237" s="10">
        <v>470.96000000000004</v>
      </c>
      <c r="P1237" s="10">
        <v>458.02877582698409</v>
      </c>
      <c r="Q1237" s="5">
        <v>0.49304016124333438</v>
      </c>
      <c r="R1237" s="5">
        <v>4.4999999999999998E-2</v>
      </c>
      <c r="S1237" s="10">
        <v>41.804494912214281</v>
      </c>
      <c r="T1237" s="10">
        <v>0</v>
      </c>
      <c r="U1237" s="10">
        <v>416.22428091476979</v>
      </c>
      <c r="V1237" s="5">
        <v>0.4480401612433344</v>
      </c>
      <c r="W1237" s="4" t="s">
        <v>491</v>
      </c>
      <c r="X1237" s="4" t="s">
        <v>97</v>
      </c>
    </row>
    <row r="1238" spans="1:24">
      <c r="A1238" s="4" t="s">
        <v>1726</v>
      </c>
      <c r="B1238" s="8">
        <v>45861</v>
      </c>
      <c r="C1238" s="4" t="s">
        <v>268</v>
      </c>
      <c r="D1238" s="4" t="s">
        <v>164</v>
      </c>
      <c r="E1238" s="4" t="s">
        <v>39</v>
      </c>
      <c r="F1238" s="4" t="s">
        <v>270</v>
      </c>
      <c r="G1238" s="4" t="s">
        <v>235</v>
      </c>
      <c r="H1238" s="9">
        <v>16</v>
      </c>
      <c r="I1238" s="10">
        <v>5.99</v>
      </c>
      <c r="J1238" s="10">
        <v>95.84</v>
      </c>
      <c r="K1238" s="5">
        <v>0.13035656366275081</v>
      </c>
      <c r="L1238" s="10">
        <v>12.493373061438037</v>
      </c>
      <c r="M1238" s="10">
        <v>83.346626938561968</v>
      </c>
      <c r="N1238" s="10">
        <v>2.85</v>
      </c>
      <c r="O1238" s="10">
        <v>45.6</v>
      </c>
      <c r="P1238" s="10">
        <v>37.746626938561967</v>
      </c>
      <c r="Q1238" s="5">
        <v>0.45288727720662852</v>
      </c>
      <c r="R1238" s="5">
        <v>2.1000000000000001E-2</v>
      </c>
      <c r="S1238" s="10">
        <v>1.7502791657098014</v>
      </c>
      <c r="T1238" s="10">
        <v>0</v>
      </c>
      <c r="U1238" s="10">
        <v>35.996347772852168</v>
      </c>
      <c r="V1238" s="5">
        <v>0.43188727720662856</v>
      </c>
      <c r="W1238" s="4" t="s">
        <v>491</v>
      </c>
      <c r="X1238" s="4" t="s">
        <v>97</v>
      </c>
    </row>
    <row r="1239" spans="1:24">
      <c r="A1239" s="4" t="s">
        <v>1727</v>
      </c>
      <c r="B1239" s="8">
        <v>46278</v>
      </c>
      <c r="C1239" s="4" t="s">
        <v>251</v>
      </c>
      <c r="D1239" s="4" t="s">
        <v>151</v>
      </c>
      <c r="E1239" s="4" t="s">
        <v>36</v>
      </c>
      <c r="F1239" s="4" t="s">
        <v>239</v>
      </c>
      <c r="G1239" s="4" t="s">
        <v>111</v>
      </c>
      <c r="H1239" s="9">
        <v>21</v>
      </c>
      <c r="I1239" s="10">
        <v>10.24</v>
      </c>
      <c r="J1239" s="10">
        <v>215.04</v>
      </c>
      <c r="K1239" s="5">
        <v>0.16872345619697335</v>
      </c>
      <c r="L1239" s="10">
        <v>36.282292020597147</v>
      </c>
      <c r="M1239" s="10">
        <v>178.75770797940285</v>
      </c>
      <c r="N1239" s="10">
        <v>6.06</v>
      </c>
      <c r="O1239" s="10">
        <v>127.25999999999999</v>
      </c>
      <c r="P1239" s="10">
        <v>51.497707979402861</v>
      </c>
      <c r="Q1239" s="5">
        <v>0.28808664287269015</v>
      </c>
      <c r="R1239" s="5">
        <v>1.7999999999999999E-2</v>
      </c>
      <c r="S1239" s="10">
        <v>3.2176387436292511</v>
      </c>
      <c r="T1239" s="10">
        <v>0</v>
      </c>
      <c r="U1239" s="10">
        <v>48.28006923577361</v>
      </c>
      <c r="V1239" s="5">
        <v>0.27008664287269013</v>
      </c>
      <c r="W1239" s="4" t="s">
        <v>491</v>
      </c>
      <c r="X1239" s="4" t="s">
        <v>97</v>
      </c>
    </row>
    <row r="1240" spans="1:24">
      <c r="A1240" s="4" t="s">
        <v>1728</v>
      </c>
      <c r="B1240" s="8">
        <v>46220</v>
      </c>
      <c r="C1240" s="4" t="s">
        <v>274</v>
      </c>
      <c r="D1240" s="4" t="s">
        <v>170</v>
      </c>
      <c r="E1240" s="4" t="s">
        <v>39</v>
      </c>
      <c r="F1240" s="4" t="s">
        <v>276</v>
      </c>
      <c r="G1240" s="4" t="s">
        <v>235</v>
      </c>
      <c r="H1240" s="9">
        <v>2</v>
      </c>
      <c r="I1240" s="10">
        <v>8</v>
      </c>
      <c r="J1240" s="10">
        <v>16</v>
      </c>
      <c r="K1240" s="5">
        <v>0.14617413991270956</v>
      </c>
      <c r="L1240" s="10">
        <v>2.3387862386033529</v>
      </c>
      <c r="M1240" s="10">
        <v>13.661213761396647</v>
      </c>
      <c r="N1240" s="10">
        <v>4.22</v>
      </c>
      <c r="O1240" s="10">
        <v>8.44</v>
      </c>
      <c r="P1240" s="10">
        <v>5.2212137613966476</v>
      </c>
      <c r="Q1240" s="5">
        <v>0.38219252348942523</v>
      </c>
      <c r="R1240" s="5">
        <v>2.1000000000000001E-2</v>
      </c>
      <c r="S1240" s="10">
        <v>0.28688548898932958</v>
      </c>
      <c r="T1240" s="10">
        <v>0</v>
      </c>
      <c r="U1240" s="10">
        <v>4.9343282724073179</v>
      </c>
      <c r="V1240" s="5">
        <v>0.36119252348942527</v>
      </c>
      <c r="W1240" s="4" t="s">
        <v>491</v>
      </c>
      <c r="X1240" s="4" t="s">
        <v>97</v>
      </c>
    </row>
    <row r="1241" spans="1:24">
      <c r="A1241" s="4" t="s">
        <v>1729</v>
      </c>
      <c r="B1241" s="8">
        <v>45737</v>
      </c>
      <c r="C1241" s="4" t="s">
        <v>335</v>
      </c>
      <c r="D1241" s="4" t="s">
        <v>201</v>
      </c>
      <c r="E1241" s="4" t="s">
        <v>43</v>
      </c>
      <c r="F1241" s="4" t="s">
        <v>276</v>
      </c>
      <c r="G1241" s="4" t="s">
        <v>235</v>
      </c>
      <c r="H1241" s="9">
        <v>195</v>
      </c>
      <c r="I1241" s="10">
        <v>9.36</v>
      </c>
      <c r="J1241" s="10">
        <v>1825.1999999999998</v>
      </c>
      <c r="K1241" s="5">
        <v>0.10580404641725188</v>
      </c>
      <c r="L1241" s="10">
        <v>193.11354552076813</v>
      </c>
      <c r="M1241" s="10">
        <v>1632.0864544792316</v>
      </c>
      <c r="N1241" s="10">
        <v>5.52</v>
      </c>
      <c r="O1241" s="10">
        <v>1076.3999999999999</v>
      </c>
      <c r="P1241" s="10">
        <v>555.68645447923177</v>
      </c>
      <c r="Q1241" s="5">
        <v>0.34047611445714804</v>
      </c>
      <c r="R1241" s="5">
        <v>4.4999999999999998E-2</v>
      </c>
      <c r="S1241" s="10">
        <v>73.443890451565423</v>
      </c>
      <c r="T1241" s="10">
        <v>34.659999999999997</v>
      </c>
      <c r="U1241" s="10">
        <v>447.58256402766631</v>
      </c>
      <c r="V1241" s="5">
        <v>0.27423949435967937</v>
      </c>
      <c r="W1241" s="4" t="s">
        <v>493</v>
      </c>
      <c r="X1241" s="4" t="s">
        <v>97</v>
      </c>
    </row>
    <row r="1242" spans="1:24">
      <c r="A1242" s="4" t="s">
        <v>1730</v>
      </c>
      <c r="B1242" s="8">
        <v>45701</v>
      </c>
      <c r="C1242" s="4" t="s">
        <v>337</v>
      </c>
      <c r="D1242" s="4" t="s">
        <v>181</v>
      </c>
      <c r="E1242" s="4" t="s">
        <v>43</v>
      </c>
      <c r="F1242" s="4" t="s">
        <v>270</v>
      </c>
      <c r="G1242" s="4" t="s">
        <v>111</v>
      </c>
      <c r="H1242" s="9">
        <v>16</v>
      </c>
      <c r="I1242" s="10">
        <v>5.61</v>
      </c>
      <c r="J1242" s="10">
        <v>89.76</v>
      </c>
      <c r="K1242" s="5">
        <v>3.8529979952869227E-2</v>
      </c>
      <c r="L1242" s="10">
        <v>3.4584510005695419</v>
      </c>
      <c r="M1242" s="10">
        <v>86.301548999430466</v>
      </c>
      <c r="N1242" s="10">
        <v>2.73</v>
      </c>
      <c r="O1242" s="10">
        <v>43.68</v>
      </c>
      <c r="P1242" s="10">
        <v>42.621548999430466</v>
      </c>
      <c r="Q1242" s="5">
        <v>0.49386771724933631</v>
      </c>
      <c r="R1242" s="5">
        <v>4.4999999999999998E-2</v>
      </c>
      <c r="S1242" s="10">
        <v>3.8835697049743709</v>
      </c>
      <c r="T1242" s="10">
        <v>0</v>
      </c>
      <c r="U1242" s="10">
        <v>38.737979294456096</v>
      </c>
      <c r="V1242" s="5">
        <v>0.44886771724933627</v>
      </c>
      <c r="W1242" s="4" t="s">
        <v>491</v>
      </c>
      <c r="X1242" s="4" t="s">
        <v>97</v>
      </c>
    </row>
    <row r="1243" spans="1:24">
      <c r="A1243" s="4" t="s">
        <v>1731</v>
      </c>
      <c r="B1243" s="8">
        <v>46075</v>
      </c>
      <c r="C1243" s="4" t="s">
        <v>353</v>
      </c>
      <c r="D1243" s="4" t="s">
        <v>106</v>
      </c>
      <c r="E1243" s="4" t="s">
        <v>43</v>
      </c>
      <c r="F1243" s="4" t="s">
        <v>276</v>
      </c>
      <c r="G1243" s="4" t="s">
        <v>257</v>
      </c>
      <c r="H1243" s="9">
        <v>15</v>
      </c>
      <c r="I1243" s="10">
        <v>10.76</v>
      </c>
      <c r="J1243" s="10">
        <v>161.4</v>
      </c>
      <c r="K1243" s="5">
        <v>6.6701695525444249E-2</v>
      </c>
      <c r="L1243" s="10">
        <v>10.765653657806702</v>
      </c>
      <c r="M1243" s="10">
        <v>150.63434634219331</v>
      </c>
      <c r="N1243" s="10">
        <v>5.77</v>
      </c>
      <c r="O1243" s="10">
        <v>86.55</v>
      </c>
      <c r="P1243" s="10">
        <v>64.084346342193314</v>
      </c>
      <c r="Q1243" s="5">
        <v>0.42542984318207261</v>
      </c>
      <c r="R1243" s="5">
        <v>4.4999999999999998E-2</v>
      </c>
      <c r="S1243" s="10">
        <v>6.7785455853986987</v>
      </c>
      <c r="T1243" s="10">
        <v>0</v>
      </c>
      <c r="U1243" s="10">
        <v>57.305800756794618</v>
      </c>
      <c r="V1243" s="5">
        <v>0.38042984318207262</v>
      </c>
      <c r="W1243" s="4" t="s">
        <v>491</v>
      </c>
      <c r="X1243" s="4" t="s">
        <v>97</v>
      </c>
    </row>
    <row r="1244" spans="1:24">
      <c r="A1244" s="4" t="s">
        <v>1732</v>
      </c>
      <c r="B1244" s="8">
        <v>46044</v>
      </c>
      <c r="C1244" s="4" t="s">
        <v>393</v>
      </c>
      <c r="D1244" s="4" t="s">
        <v>216</v>
      </c>
      <c r="E1244" s="4" t="s">
        <v>47</v>
      </c>
      <c r="F1244" s="4" t="s">
        <v>273</v>
      </c>
      <c r="G1244" s="4" t="s">
        <v>235</v>
      </c>
      <c r="H1244" s="9">
        <v>23</v>
      </c>
      <c r="I1244" s="10">
        <v>9.3699999999999992</v>
      </c>
      <c r="J1244" s="10">
        <v>215.51</v>
      </c>
      <c r="K1244" s="5">
        <v>0.12620878447626824</v>
      </c>
      <c r="L1244" s="10">
        <v>27.199255142480567</v>
      </c>
      <c r="M1244" s="10">
        <v>188.31074485751941</v>
      </c>
      <c r="N1244" s="10">
        <v>4.6500000000000004</v>
      </c>
      <c r="O1244" s="10">
        <v>106.95</v>
      </c>
      <c r="P1244" s="10">
        <v>81.360744857519407</v>
      </c>
      <c r="Q1244" s="5">
        <v>0.43205577525105626</v>
      </c>
      <c r="R1244" s="5">
        <v>2.3E-2</v>
      </c>
      <c r="S1244" s="10">
        <v>4.331147131722946</v>
      </c>
      <c r="T1244" s="10">
        <v>3.94</v>
      </c>
      <c r="U1244" s="10">
        <v>73.089597725796466</v>
      </c>
      <c r="V1244" s="5">
        <v>0.38813291180541964</v>
      </c>
      <c r="W1244" s="4" t="s">
        <v>493</v>
      </c>
      <c r="X1244" s="4" t="s">
        <v>97</v>
      </c>
    </row>
    <row r="1245" spans="1:24">
      <c r="A1245" s="4" t="s">
        <v>1733</v>
      </c>
      <c r="B1245" s="8">
        <v>45720</v>
      </c>
      <c r="C1245" s="4" t="s">
        <v>299</v>
      </c>
      <c r="D1245" s="4" t="s">
        <v>181</v>
      </c>
      <c r="E1245" s="4" t="s">
        <v>39</v>
      </c>
      <c r="F1245" s="4" t="s">
        <v>276</v>
      </c>
      <c r="G1245" s="4" t="s">
        <v>257</v>
      </c>
      <c r="H1245" s="9">
        <v>57</v>
      </c>
      <c r="I1245" s="10">
        <v>5.66</v>
      </c>
      <c r="J1245" s="10">
        <v>322.62</v>
      </c>
      <c r="K1245" s="5">
        <v>0.1034031836115395</v>
      </c>
      <c r="L1245" s="10">
        <v>33.359935096754874</v>
      </c>
      <c r="M1245" s="10">
        <v>289.26006490324511</v>
      </c>
      <c r="N1245" s="10">
        <v>2.7</v>
      </c>
      <c r="O1245" s="10">
        <v>153.9</v>
      </c>
      <c r="P1245" s="10">
        <v>135.3600649032451</v>
      </c>
      <c r="Q1245" s="5">
        <v>0.46795282628634488</v>
      </c>
      <c r="R1245" s="5">
        <v>2.1000000000000001E-2</v>
      </c>
      <c r="S1245" s="10">
        <v>6.0744613629681474</v>
      </c>
      <c r="T1245" s="10">
        <v>0</v>
      </c>
      <c r="U1245" s="10">
        <v>129.28560354027695</v>
      </c>
      <c r="V1245" s="5">
        <v>0.44695282628634486</v>
      </c>
      <c r="W1245" s="4" t="s">
        <v>491</v>
      </c>
      <c r="X1245" s="4" t="s">
        <v>97</v>
      </c>
    </row>
    <row r="1246" spans="1:24">
      <c r="A1246" s="4" t="s">
        <v>1734</v>
      </c>
      <c r="B1246" s="8">
        <v>45930</v>
      </c>
      <c r="C1246" s="4" t="s">
        <v>258</v>
      </c>
      <c r="D1246" s="4" t="s">
        <v>154</v>
      </c>
      <c r="E1246" s="4" t="s">
        <v>36</v>
      </c>
      <c r="F1246" s="4" t="s">
        <v>239</v>
      </c>
      <c r="G1246" s="4" t="s">
        <v>257</v>
      </c>
      <c r="H1246" s="9">
        <v>19</v>
      </c>
      <c r="I1246" s="10">
        <v>15.37</v>
      </c>
      <c r="J1246" s="10">
        <v>292.02999999999997</v>
      </c>
      <c r="K1246" s="5">
        <v>9.2830259082615926E-2</v>
      </c>
      <c r="L1246" s="10">
        <v>27.109220559896325</v>
      </c>
      <c r="M1246" s="10">
        <v>264.92077944010367</v>
      </c>
      <c r="N1246" s="10">
        <v>8.51</v>
      </c>
      <c r="O1246" s="10">
        <v>161.69</v>
      </c>
      <c r="P1246" s="10">
        <v>103.23077944010367</v>
      </c>
      <c r="Q1246" s="5">
        <v>0.38966660017487709</v>
      </c>
      <c r="R1246" s="5">
        <v>1.7999999999999999E-2</v>
      </c>
      <c r="S1246" s="10">
        <v>4.768574029921866</v>
      </c>
      <c r="T1246" s="10">
        <v>0</v>
      </c>
      <c r="U1246" s="10">
        <v>98.462205410181809</v>
      </c>
      <c r="V1246" s="5">
        <v>0.37166660017487707</v>
      </c>
      <c r="W1246" s="4" t="s">
        <v>491</v>
      </c>
      <c r="X1246" s="4" t="s">
        <v>97</v>
      </c>
    </row>
    <row r="1247" spans="1:24">
      <c r="A1247" s="4" t="s">
        <v>1735</v>
      </c>
      <c r="B1247" s="8">
        <v>45719</v>
      </c>
      <c r="C1247" s="4" t="s">
        <v>297</v>
      </c>
      <c r="D1247" s="4" t="s">
        <v>166</v>
      </c>
      <c r="E1247" s="4" t="s">
        <v>39</v>
      </c>
      <c r="F1247" s="4" t="s">
        <v>273</v>
      </c>
      <c r="G1247" s="4" t="s">
        <v>257</v>
      </c>
      <c r="H1247" s="9">
        <v>4</v>
      </c>
      <c r="I1247" s="10">
        <v>9.3000000000000007</v>
      </c>
      <c r="J1247" s="10">
        <v>37.200000000000003</v>
      </c>
      <c r="K1247" s="5">
        <v>6.997845880721093E-2</v>
      </c>
      <c r="L1247" s="10">
        <v>2.6031986676282468</v>
      </c>
      <c r="M1247" s="10">
        <v>34.596801332371754</v>
      </c>
      <c r="N1247" s="10">
        <v>4.57</v>
      </c>
      <c r="O1247" s="10">
        <v>18.28</v>
      </c>
      <c r="P1247" s="10">
        <v>16.316801332371753</v>
      </c>
      <c r="Q1247" s="5">
        <v>0.47162745409947321</v>
      </c>
      <c r="R1247" s="5">
        <v>2.1000000000000001E-2</v>
      </c>
      <c r="S1247" s="10">
        <v>0.72653282797980689</v>
      </c>
      <c r="T1247" s="10">
        <v>0</v>
      </c>
      <c r="U1247" s="10">
        <v>15.590268504391947</v>
      </c>
      <c r="V1247" s="5">
        <v>0.45062745409947325</v>
      </c>
      <c r="W1247" s="4" t="s">
        <v>491</v>
      </c>
      <c r="X1247" s="4" t="s">
        <v>97</v>
      </c>
    </row>
    <row r="1248" spans="1:24">
      <c r="A1248" s="4" t="s">
        <v>1736</v>
      </c>
      <c r="B1248" s="8">
        <v>45991</v>
      </c>
      <c r="C1248" s="4" t="s">
        <v>391</v>
      </c>
      <c r="D1248" s="4" t="s">
        <v>208</v>
      </c>
      <c r="E1248" s="4" t="s">
        <v>47</v>
      </c>
      <c r="F1248" s="4" t="s">
        <v>270</v>
      </c>
      <c r="G1248" s="4" t="s">
        <v>235</v>
      </c>
      <c r="H1248" s="9">
        <v>43</v>
      </c>
      <c r="I1248" s="10">
        <v>7.24</v>
      </c>
      <c r="J1248" s="10">
        <v>311.32</v>
      </c>
      <c r="K1248" s="5">
        <v>0.12614886553555305</v>
      </c>
      <c r="L1248" s="10">
        <v>39.272664818528376</v>
      </c>
      <c r="M1248" s="10">
        <v>272.04733518147162</v>
      </c>
      <c r="N1248" s="10">
        <v>4.28</v>
      </c>
      <c r="O1248" s="10">
        <v>184.04000000000002</v>
      </c>
      <c r="P1248" s="10">
        <v>88.007335181471603</v>
      </c>
      <c r="Q1248" s="5">
        <v>0.32350008178821349</v>
      </c>
      <c r="R1248" s="5">
        <v>2.3E-2</v>
      </c>
      <c r="S1248" s="10">
        <v>6.2570887091738472</v>
      </c>
      <c r="T1248" s="10">
        <v>0</v>
      </c>
      <c r="U1248" s="10">
        <v>81.750246472297761</v>
      </c>
      <c r="V1248" s="5">
        <v>0.30050008178821352</v>
      </c>
      <c r="W1248" s="4" t="s">
        <v>491</v>
      </c>
      <c r="X1248" s="4" t="s">
        <v>97</v>
      </c>
    </row>
    <row r="1249" spans="1:24">
      <c r="A1249" s="4" t="s">
        <v>1737</v>
      </c>
      <c r="B1249" s="8">
        <v>45755</v>
      </c>
      <c r="C1249" s="4" t="s">
        <v>240</v>
      </c>
      <c r="D1249" s="4" t="s">
        <v>222</v>
      </c>
      <c r="E1249" s="4" t="s">
        <v>36</v>
      </c>
      <c r="F1249" s="4" t="s">
        <v>242</v>
      </c>
      <c r="G1249" s="4" t="s">
        <v>235</v>
      </c>
      <c r="H1249" s="9">
        <v>25</v>
      </c>
      <c r="I1249" s="10">
        <v>13.08</v>
      </c>
      <c r="J1249" s="10">
        <v>327</v>
      </c>
      <c r="K1249" s="5">
        <v>0.17029314807469467</v>
      </c>
      <c r="L1249" s="10">
        <v>55.68585942042516</v>
      </c>
      <c r="M1249" s="10">
        <v>271.31414057957483</v>
      </c>
      <c r="N1249" s="10">
        <v>8.0399999999999991</v>
      </c>
      <c r="O1249" s="10">
        <v>200.99999999999997</v>
      </c>
      <c r="P1249" s="10">
        <v>70.314140579574854</v>
      </c>
      <c r="Q1249" s="5">
        <v>0.25916135601842005</v>
      </c>
      <c r="R1249" s="5">
        <v>1.7999999999999999E-2</v>
      </c>
      <c r="S1249" s="10">
        <v>4.8836545304323469</v>
      </c>
      <c r="T1249" s="10">
        <v>0</v>
      </c>
      <c r="U1249" s="10">
        <v>65.430486049142502</v>
      </c>
      <c r="V1249" s="5">
        <v>0.24116135601842001</v>
      </c>
      <c r="W1249" s="4" t="s">
        <v>491</v>
      </c>
      <c r="X1249" s="4" t="s">
        <v>97</v>
      </c>
    </row>
    <row r="1250" spans="1:24">
      <c r="A1250" s="4" t="s">
        <v>1738</v>
      </c>
      <c r="B1250" s="8">
        <v>46103</v>
      </c>
      <c r="C1250" s="4" t="s">
        <v>397</v>
      </c>
      <c r="D1250" s="4" t="s">
        <v>170</v>
      </c>
      <c r="E1250" s="4" t="s">
        <v>47</v>
      </c>
      <c r="F1250" s="4" t="s">
        <v>270</v>
      </c>
      <c r="G1250" s="4" t="s">
        <v>111</v>
      </c>
      <c r="H1250" s="9">
        <v>23</v>
      </c>
      <c r="I1250" s="10">
        <v>8.17</v>
      </c>
      <c r="J1250" s="10">
        <v>187.91</v>
      </c>
      <c r="K1250" s="5">
        <v>0.11054923570972582</v>
      </c>
      <c r="L1250" s="10">
        <v>20.773306882214577</v>
      </c>
      <c r="M1250" s="10">
        <v>167.13669311778543</v>
      </c>
      <c r="N1250" s="10">
        <v>4.22</v>
      </c>
      <c r="O1250" s="10">
        <v>97.059999999999988</v>
      </c>
      <c r="P1250" s="10">
        <v>70.076693117785439</v>
      </c>
      <c r="Q1250" s="5">
        <v>0.41927772896883053</v>
      </c>
      <c r="R1250" s="5">
        <v>2.3E-2</v>
      </c>
      <c r="S1250" s="10">
        <v>3.8441439417090648</v>
      </c>
      <c r="T1250" s="10">
        <v>0</v>
      </c>
      <c r="U1250" s="10">
        <v>66.232549176076375</v>
      </c>
      <c r="V1250" s="5">
        <v>0.39627772896883051</v>
      </c>
      <c r="W1250" s="4" t="s">
        <v>491</v>
      </c>
      <c r="X1250" s="4" t="s">
        <v>97</v>
      </c>
    </row>
    <row r="1251" spans="1:24">
      <c r="A1251" s="4" t="s">
        <v>1739</v>
      </c>
      <c r="B1251" s="8">
        <v>45664</v>
      </c>
      <c r="C1251" s="4" t="s">
        <v>341</v>
      </c>
      <c r="D1251" s="4" t="s">
        <v>183</v>
      </c>
      <c r="E1251" s="4" t="s">
        <v>43</v>
      </c>
      <c r="F1251" s="4" t="s">
        <v>276</v>
      </c>
      <c r="G1251" s="4" t="s">
        <v>111</v>
      </c>
      <c r="H1251" s="9">
        <v>113</v>
      </c>
      <c r="I1251" s="10">
        <v>8.7799999999999994</v>
      </c>
      <c r="J1251" s="10">
        <v>992.13999999999987</v>
      </c>
      <c r="K1251" s="5">
        <v>3.1750206096267136E-2</v>
      </c>
      <c r="L1251" s="10">
        <v>31.500649476350471</v>
      </c>
      <c r="M1251" s="10">
        <v>960.63935052364945</v>
      </c>
      <c r="N1251" s="10">
        <v>4.1900000000000004</v>
      </c>
      <c r="O1251" s="10">
        <v>473.47</v>
      </c>
      <c r="P1251" s="10">
        <v>487.16935052364943</v>
      </c>
      <c r="Q1251" s="5">
        <v>0.50713032966855975</v>
      </c>
      <c r="R1251" s="5">
        <v>4.4999999999999998E-2</v>
      </c>
      <c r="S1251" s="10">
        <v>43.228770773564221</v>
      </c>
      <c r="T1251" s="10">
        <v>0</v>
      </c>
      <c r="U1251" s="10">
        <v>443.94057975008519</v>
      </c>
      <c r="V1251" s="5">
        <v>0.46213032966855971</v>
      </c>
      <c r="W1251" s="4" t="s">
        <v>491</v>
      </c>
      <c r="X1251" s="4" t="s">
        <v>97</v>
      </c>
    </row>
    <row r="1252" spans="1:24">
      <c r="A1252" s="4" t="s">
        <v>1740</v>
      </c>
      <c r="B1252" s="8">
        <v>45731</v>
      </c>
      <c r="C1252" s="4" t="s">
        <v>287</v>
      </c>
      <c r="D1252" s="4" t="s">
        <v>183</v>
      </c>
      <c r="E1252" s="4" t="s">
        <v>39</v>
      </c>
      <c r="F1252" s="4" t="s">
        <v>276</v>
      </c>
      <c r="G1252" s="4" t="s">
        <v>111</v>
      </c>
      <c r="H1252" s="9">
        <v>151</v>
      </c>
      <c r="I1252" s="10">
        <v>8.82</v>
      </c>
      <c r="J1252" s="10">
        <v>1331.82</v>
      </c>
      <c r="K1252" s="5">
        <v>8.1008221572663436E-2</v>
      </c>
      <c r="L1252" s="10">
        <v>107.88836965490461</v>
      </c>
      <c r="M1252" s="10">
        <v>1223.9316303450953</v>
      </c>
      <c r="N1252" s="10">
        <v>4.1900000000000004</v>
      </c>
      <c r="O1252" s="10">
        <v>632.69000000000005</v>
      </c>
      <c r="P1252" s="10">
        <v>591.24163034509525</v>
      </c>
      <c r="Q1252" s="5">
        <v>0.48306753064171642</v>
      </c>
      <c r="R1252" s="5">
        <v>2.1000000000000001E-2</v>
      </c>
      <c r="S1252" s="10">
        <v>25.702564237247003</v>
      </c>
      <c r="T1252" s="10">
        <v>0</v>
      </c>
      <c r="U1252" s="10">
        <v>565.53906610784827</v>
      </c>
      <c r="V1252" s="5">
        <v>0.46206753064171641</v>
      </c>
      <c r="W1252" s="4" t="s">
        <v>491</v>
      </c>
      <c r="X1252" s="4" t="s">
        <v>97</v>
      </c>
    </row>
    <row r="1253" spans="1:24">
      <c r="A1253" s="4" t="s">
        <v>1741</v>
      </c>
      <c r="B1253" s="8">
        <v>46017</v>
      </c>
      <c r="C1253" s="4" t="s">
        <v>345</v>
      </c>
      <c r="D1253" s="4" t="s">
        <v>130</v>
      </c>
      <c r="E1253" s="4" t="s">
        <v>43</v>
      </c>
      <c r="F1253" s="4" t="s">
        <v>273</v>
      </c>
      <c r="G1253" s="4" t="s">
        <v>111</v>
      </c>
      <c r="H1253" s="9">
        <v>18</v>
      </c>
      <c r="I1253" s="10">
        <v>6.41</v>
      </c>
      <c r="J1253" s="10">
        <v>115.38</v>
      </c>
      <c r="K1253" s="5">
        <v>6.1949810868841416E-2</v>
      </c>
      <c r="L1253" s="10">
        <v>7.1477691780469224</v>
      </c>
      <c r="M1253" s="10">
        <v>108.23223082195307</v>
      </c>
      <c r="N1253" s="10">
        <v>2.99</v>
      </c>
      <c r="O1253" s="10">
        <v>53.820000000000007</v>
      </c>
      <c r="P1253" s="10">
        <v>54.412230821953059</v>
      </c>
      <c r="Q1253" s="5">
        <v>0.50273592633846431</v>
      </c>
      <c r="R1253" s="5">
        <v>4.4999999999999998E-2</v>
      </c>
      <c r="S1253" s="10">
        <v>4.8704503869878879</v>
      </c>
      <c r="T1253" s="10">
        <v>0</v>
      </c>
      <c r="U1253" s="10">
        <v>49.541780434965169</v>
      </c>
      <c r="V1253" s="5">
        <v>0.45773592633846427</v>
      </c>
      <c r="W1253" s="4" t="s">
        <v>491</v>
      </c>
      <c r="X1253" s="4" t="s">
        <v>97</v>
      </c>
    </row>
    <row r="1254" spans="1:24">
      <c r="A1254" s="4" t="s">
        <v>1742</v>
      </c>
      <c r="B1254" s="8">
        <v>45925</v>
      </c>
      <c r="C1254" s="4" t="s">
        <v>375</v>
      </c>
      <c r="D1254" s="4" t="s">
        <v>181</v>
      </c>
      <c r="E1254" s="4" t="s">
        <v>45</v>
      </c>
      <c r="F1254" s="4" t="s">
        <v>239</v>
      </c>
      <c r="G1254" s="4" t="s">
        <v>111</v>
      </c>
      <c r="H1254" s="9">
        <v>24</v>
      </c>
      <c r="I1254" s="10">
        <v>5.58</v>
      </c>
      <c r="J1254" s="10">
        <v>133.92000000000002</v>
      </c>
      <c r="K1254" s="5">
        <v>0.2151889309084522</v>
      </c>
      <c r="L1254" s="10">
        <v>28.818101627259921</v>
      </c>
      <c r="M1254" s="10">
        <v>105.1018983727401</v>
      </c>
      <c r="N1254" s="10">
        <v>2.69</v>
      </c>
      <c r="O1254" s="10">
        <v>64.56</v>
      </c>
      <c r="P1254" s="10">
        <v>40.541898372740093</v>
      </c>
      <c r="Q1254" s="5">
        <v>0.38573897332434198</v>
      </c>
      <c r="R1254" s="5">
        <v>1.4999999999999999E-2</v>
      </c>
      <c r="S1254" s="10">
        <v>1.5765284755911013</v>
      </c>
      <c r="T1254" s="10">
        <v>0</v>
      </c>
      <c r="U1254" s="10">
        <v>38.965369897148989</v>
      </c>
      <c r="V1254" s="5">
        <v>0.37073897332434197</v>
      </c>
      <c r="W1254" s="4" t="s">
        <v>491</v>
      </c>
      <c r="X1254" s="4" t="s">
        <v>97</v>
      </c>
    </row>
    <row r="1255" spans="1:24">
      <c r="A1255" s="4" t="s">
        <v>1743</v>
      </c>
      <c r="B1255" s="8">
        <v>45992</v>
      </c>
      <c r="C1255" s="4" t="s">
        <v>333</v>
      </c>
      <c r="D1255" s="4" t="s">
        <v>135</v>
      </c>
      <c r="E1255" s="4" t="s">
        <v>43</v>
      </c>
      <c r="F1255" s="4" t="s">
        <v>273</v>
      </c>
      <c r="G1255" s="4" t="s">
        <v>235</v>
      </c>
      <c r="H1255" s="9">
        <v>38</v>
      </c>
      <c r="I1255" s="10">
        <v>9.83</v>
      </c>
      <c r="J1255" s="10">
        <v>373.54</v>
      </c>
      <c r="K1255" s="5">
        <v>8.2083662610133654E-2</v>
      </c>
      <c r="L1255" s="10">
        <v>30.661531331389327</v>
      </c>
      <c r="M1255" s="10">
        <v>342.87846866861071</v>
      </c>
      <c r="N1255" s="10">
        <v>4.62</v>
      </c>
      <c r="O1255" s="10">
        <v>175.56</v>
      </c>
      <c r="P1255" s="10">
        <v>167.31846866861071</v>
      </c>
      <c r="Q1255" s="5">
        <v>0.4879818476742051</v>
      </c>
      <c r="R1255" s="5">
        <v>4.4999999999999998E-2</v>
      </c>
      <c r="S1255" s="10">
        <v>15.429531090087481</v>
      </c>
      <c r="T1255" s="10">
        <v>3.4</v>
      </c>
      <c r="U1255" s="10">
        <v>148.48893757852321</v>
      </c>
      <c r="V1255" s="5">
        <v>0.43306579778865195</v>
      </c>
      <c r="W1255" s="4" t="s">
        <v>493</v>
      </c>
      <c r="X1255" s="4" t="s">
        <v>97</v>
      </c>
    </row>
    <row r="1256" spans="1:24">
      <c r="A1256" s="4" t="s">
        <v>1744</v>
      </c>
      <c r="B1256" s="8">
        <v>46215</v>
      </c>
      <c r="C1256" s="4" t="s">
        <v>331</v>
      </c>
      <c r="D1256" s="4" t="s">
        <v>179</v>
      </c>
      <c r="E1256" s="4" t="s">
        <v>43</v>
      </c>
      <c r="F1256" s="4" t="s">
        <v>270</v>
      </c>
      <c r="G1256" s="4" t="s">
        <v>235</v>
      </c>
      <c r="H1256" s="9">
        <v>44</v>
      </c>
      <c r="I1256" s="10">
        <v>18.39</v>
      </c>
      <c r="J1256" s="10">
        <v>809.16000000000008</v>
      </c>
      <c r="K1256" s="5">
        <v>0.10397418598165523</v>
      </c>
      <c r="L1256" s="10">
        <v>84.13175232891615</v>
      </c>
      <c r="M1256" s="10">
        <v>725.02824767108393</v>
      </c>
      <c r="N1256" s="10">
        <v>8.9</v>
      </c>
      <c r="O1256" s="10">
        <v>391.6</v>
      </c>
      <c r="P1256" s="10">
        <v>333.42824767108391</v>
      </c>
      <c r="Q1256" s="5">
        <v>0.45988311316436714</v>
      </c>
      <c r="R1256" s="5">
        <v>4.4999999999999998E-2</v>
      </c>
      <c r="S1256" s="10">
        <v>32.626271145198778</v>
      </c>
      <c r="T1256" s="10">
        <v>0</v>
      </c>
      <c r="U1256" s="10">
        <v>300.80197652588515</v>
      </c>
      <c r="V1256" s="5">
        <v>0.41488311316436716</v>
      </c>
      <c r="W1256" s="4" t="s">
        <v>491</v>
      </c>
      <c r="X1256" s="4" t="s">
        <v>97</v>
      </c>
    </row>
    <row r="1257" spans="1:24">
      <c r="A1257" s="4" t="s">
        <v>1745</v>
      </c>
      <c r="B1257" s="8">
        <v>46235</v>
      </c>
      <c r="C1257" s="4" t="s">
        <v>377</v>
      </c>
      <c r="D1257" s="4" t="s">
        <v>170</v>
      </c>
      <c r="E1257" s="4" t="s">
        <v>45</v>
      </c>
      <c r="F1257" s="4" t="s">
        <v>242</v>
      </c>
      <c r="G1257" s="4" t="s">
        <v>111</v>
      </c>
      <c r="H1257" s="9">
        <v>33</v>
      </c>
      <c r="I1257" s="10">
        <v>7.94</v>
      </c>
      <c r="J1257" s="10">
        <v>262.02000000000004</v>
      </c>
      <c r="K1257" s="5">
        <v>0.15308308052870426</v>
      </c>
      <c r="L1257" s="10">
        <v>40.110828760131092</v>
      </c>
      <c r="M1257" s="10">
        <v>221.90917123986895</v>
      </c>
      <c r="N1257" s="10">
        <v>4.1500000000000004</v>
      </c>
      <c r="O1257" s="10">
        <v>136.95000000000002</v>
      </c>
      <c r="P1257" s="10">
        <v>84.959171239868937</v>
      </c>
      <c r="Q1257" s="5">
        <v>0.38285561054181833</v>
      </c>
      <c r="R1257" s="5">
        <v>1.4999999999999999E-2</v>
      </c>
      <c r="S1257" s="10">
        <v>3.3286375685980341</v>
      </c>
      <c r="T1257" s="10">
        <v>0</v>
      </c>
      <c r="U1257" s="10">
        <v>81.630533671270896</v>
      </c>
      <c r="V1257" s="5">
        <v>0.36785561054181826</v>
      </c>
      <c r="W1257" s="4" t="s">
        <v>491</v>
      </c>
      <c r="X1257" s="4" t="s">
        <v>97</v>
      </c>
    </row>
    <row r="1258" spans="1:24">
      <c r="A1258" s="4" t="s">
        <v>1746</v>
      </c>
      <c r="B1258" s="8">
        <v>46204</v>
      </c>
      <c r="C1258" s="4" t="s">
        <v>335</v>
      </c>
      <c r="D1258" s="4" t="s">
        <v>166</v>
      </c>
      <c r="E1258" s="4" t="s">
        <v>43</v>
      </c>
      <c r="F1258" s="4" t="s">
        <v>276</v>
      </c>
      <c r="G1258" s="4" t="s">
        <v>235</v>
      </c>
      <c r="H1258" s="9">
        <v>22</v>
      </c>
      <c r="I1258" s="10">
        <v>9.66</v>
      </c>
      <c r="J1258" s="10">
        <v>212.52</v>
      </c>
      <c r="K1258" s="5">
        <v>8.2780071417097242E-2</v>
      </c>
      <c r="L1258" s="10">
        <v>17.592420777561507</v>
      </c>
      <c r="M1258" s="10">
        <v>194.92757922243851</v>
      </c>
      <c r="N1258" s="10">
        <v>4.78</v>
      </c>
      <c r="O1258" s="10">
        <v>105.16000000000001</v>
      </c>
      <c r="P1258" s="10">
        <v>89.767579222438499</v>
      </c>
      <c r="Q1258" s="5">
        <v>0.4605175910998292</v>
      </c>
      <c r="R1258" s="5">
        <v>4.4999999999999998E-2</v>
      </c>
      <c r="S1258" s="10">
        <v>8.7717410650097332</v>
      </c>
      <c r="T1258" s="10">
        <v>1.93</v>
      </c>
      <c r="U1258" s="10">
        <v>79.065838157428757</v>
      </c>
      <c r="V1258" s="5">
        <v>0.40561647804184769</v>
      </c>
      <c r="W1258" s="4" t="s">
        <v>493</v>
      </c>
      <c r="X1258" s="4" t="s">
        <v>97</v>
      </c>
    </row>
    <row r="1259" spans="1:24">
      <c r="A1259" s="4" t="s">
        <v>1747</v>
      </c>
      <c r="B1259" s="8">
        <v>45850</v>
      </c>
      <c r="C1259" s="4" t="s">
        <v>391</v>
      </c>
      <c r="D1259" s="4" t="s">
        <v>220</v>
      </c>
      <c r="E1259" s="4" t="s">
        <v>47</v>
      </c>
      <c r="F1259" s="4" t="s">
        <v>270</v>
      </c>
      <c r="G1259" s="4" t="s">
        <v>235</v>
      </c>
      <c r="H1259" s="9">
        <v>19</v>
      </c>
      <c r="I1259" s="10">
        <v>7.41</v>
      </c>
      <c r="J1259" s="10">
        <v>140.79</v>
      </c>
      <c r="K1259" s="5">
        <v>0.1180201716089791</v>
      </c>
      <c r="L1259" s="10">
        <v>16.616059960828167</v>
      </c>
      <c r="M1259" s="10">
        <v>124.17394003917182</v>
      </c>
      <c r="N1259" s="10">
        <v>4.29</v>
      </c>
      <c r="O1259" s="10">
        <v>81.510000000000005</v>
      </c>
      <c r="P1259" s="10">
        <v>42.66394003917182</v>
      </c>
      <c r="Q1259" s="5">
        <v>0.34358207547987191</v>
      </c>
      <c r="R1259" s="5">
        <v>2.3E-2</v>
      </c>
      <c r="S1259" s="10">
        <v>2.8560006209009519</v>
      </c>
      <c r="T1259" s="10">
        <v>0</v>
      </c>
      <c r="U1259" s="10">
        <v>39.80793941827087</v>
      </c>
      <c r="V1259" s="5">
        <v>0.32058207547987189</v>
      </c>
      <c r="W1259" s="4" t="s">
        <v>491</v>
      </c>
      <c r="X1259" s="4" t="s">
        <v>97</v>
      </c>
    </row>
    <row r="1260" spans="1:24">
      <c r="A1260" s="4" t="s">
        <v>1748</v>
      </c>
      <c r="B1260" s="8">
        <v>45929</v>
      </c>
      <c r="C1260" s="4" t="s">
        <v>253</v>
      </c>
      <c r="D1260" s="4" t="s">
        <v>195</v>
      </c>
      <c r="E1260" s="4" t="s">
        <v>36</v>
      </c>
      <c r="F1260" s="4" t="s">
        <v>242</v>
      </c>
      <c r="G1260" s="4" t="s">
        <v>111</v>
      </c>
      <c r="H1260" s="9">
        <v>16</v>
      </c>
      <c r="I1260" s="10">
        <v>8.8699999999999992</v>
      </c>
      <c r="J1260" s="10">
        <v>141.91999999999999</v>
      </c>
      <c r="K1260" s="5">
        <v>0.13978754234658569</v>
      </c>
      <c r="L1260" s="10">
        <v>19.838648009827441</v>
      </c>
      <c r="M1260" s="10">
        <v>122.08135199017255</v>
      </c>
      <c r="N1260" s="10">
        <v>4.01</v>
      </c>
      <c r="O1260" s="10">
        <v>64.16</v>
      </c>
      <c r="P1260" s="10">
        <v>57.921351990172553</v>
      </c>
      <c r="Q1260" s="5">
        <v>0.47444880848661619</v>
      </c>
      <c r="R1260" s="5">
        <v>1.7999999999999999E-2</v>
      </c>
      <c r="S1260" s="10">
        <v>2.1974643358231059</v>
      </c>
      <c r="T1260" s="10">
        <v>0</v>
      </c>
      <c r="U1260" s="10">
        <v>55.723887654349447</v>
      </c>
      <c r="V1260" s="5">
        <v>0.45644880848661618</v>
      </c>
      <c r="W1260" s="4" t="s">
        <v>491</v>
      </c>
      <c r="X1260" s="4" t="s">
        <v>97</v>
      </c>
    </row>
    <row r="1261" spans="1:24">
      <c r="A1261" s="4" t="s">
        <v>1749</v>
      </c>
      <c r="B1261" s="8">
        <v>46186</v>
      </c>
      <c r="C1261" s="4" t="s">
        <v>279</v>
      </c>
      <c r="D1261" s="4" t="s">
        <v>216</v>
      </c>
      <c r="E1261" s="4" t="s">
        <v>39</v>
      </c>
      <c r="F1261" s="4" t="s">
        <v>273</v>
      </c>
      <c r="G1261" s="4" t="s">
        <v>111</v>
      </c>
      <c r="H1261" s="9">
        <v>16</v>
      </c>
      <c r="I1261" s="10">
        <v>9.2899999999999991</v>
      </c>
      <c r="J1261" s="10">
        <v>148.63999999999999</v>
      </c>
      <c r="K1261" s="5">
        <v>0.13787908722560632</v>
      </c>
      <c r="L1261" s="10">
        <v>20.494347525214121</v>
      </c>
      <c r="M1261" s="10">
        <v>128.14565247478586</v>
      </c>
      <c r="N1261" s="10">
        <v>4.57</v>
      </c>
      <c r="O1261" s="10">
        <v>73.12</v>
      </c>
      <c r="P1261" s="10">
        <v>55.025652474785858</v>
      </c>
      <c r="Q1261" s="5">
        <v>0.42939929222813694</v>
      </c>
      <c r="R1261" s="5">
        <v>2.1000000000000001E-2</v>
      </c>
      <c r="S1261" s="10">
        <v>2.6910587019705035</v>
      </c>
      <c r="T1261" s="10">
        <v>0</v>
      </c>
      <c r="U1261" s="10">
        <v>52.334593772815353</v>
      </c>
      <c r="V1261" s="5">
        <v>0.40839929222813698</v>
      </c>
      <c r="W1261" s="4" t="s">
        <v>491</v>
      </c>
      <c r="X1261" s="4" t="s">
        <v>97</v>
      </c>
    </row>
    <row r="1262" spans="1:24">
      <c r="A1262" s="4" t="s">
        <v>1750</v>
      </c>
      <c r="B1262" s="8">
        <v>46244</v>
      </c>
      <c r="C1262" s="4" t="s">
        <v>240</v>
      </c>
      <c r="D1262" s="4" t="s">
        <v>130</v>
      </c>
      <c r="E1262" s="4" t="s">
        <v>36</v>
      </c>
      <c r="F1262" s="4" t="s">
        <v>242</v>
      </c>
      <c r="G1262" s="4" t="s">
        <v>235</v>
      </c>
      <c r="H1262" s="9">
        <v>76</v>
      </c>
      <c r="I1262" s="10">
        <v>6.71</v>
      </c>
      <c r="J1262" s="10">
        <v>509.96</v>
      </c>
      <c r="K1262" s="5">
        <v>0.1434539188799962</v>
      </c>
      <c r="L1262" s="10">
        <v>73.155760472042857</v>
      </c>
      <c r="M1262" s="10">
        <v>436.80423952795712</v>
      </c>
      <c r="N1262" s="10">
        <v>3.1</v>
      </c>
      <c r="O1262" s="10">
        <v>235.6</v>
      </c>
      <c r="P1262" s="10">
        <v>201.20423952795713</v>
      </c>
      <c r="Q1262" s="5">
        <v>0.46062794570261789</v>
      </c>
      <c r="R1262" s="5">
        <v>1.7999999999999999E-2</v>
      </c>
      <c r="S1262" s="10">
        <v>7.8624763115032277</v>
      </c>
      <c r="T1262" s="10">
        <v>0</v>
      </c>
      <c r="U1262" s="10">
        <v>193.3417632164539</v>
      </c>
      <c r="V1262" s="5">
        <v>0.44262794570261788</v>
      </c>
      <c r="W1262" s="4" t="s">
        <v>491</v>
      </c>
      <c r="X1262" s="4" t="s">
        <v>97</v>
      </c>
    </row>
    <row r="1263" spans="1:24">
      <c r="A1263" s="4" t="s">
        <v>1751</v>
      </c>
      <c r="B1263" s="8">
        <v>45834</v>
      </c>
      <c r="C1263" s="4" t="s">
        <v>289</v>
      </c>
      <c r="D1263" s="4" t="s">
        <v>204</v>
      </c>
      <c r="E1263" s="4" t="s">
        <v>39</v>
      </c>
      <c r="F1263" s="4" t="s">
        <v>270</v>
      </c>
      <c r="G1263" s="4" t="s">
        <v>257</v>
      </c>
      <c r="H1263" s="9">
        <v>37</v>
      </c>
      <c r="I1263" s="10">
        <v>14.86</v>
      </c>
      <c r="J1263" s="10">
        <v>549.81999999999994</v>
      </c>
      <c r="K1263" s="5">
        <v>9.7827667714111985E-2</v>
      </c>
      <c r="L1263" s="10">
        <v>53.787608262573045</v>
      </c>
      <c r="M1263" s="10">
        <v>496.03239173742691</v>
      </c>
      <c r="N1263" s="10">
        <v>9.07</v>
      </c>
      <c r="O1263" s="10">
        <v>335.59000000000003</v>
      </c>
      <c r="P1263" s="10">
        <v>160.44239173742687</v>
      </c>
      <c r="Q1263" s="5">
        <v>0.32345144069211618</v>
      </c>
      <c r="R1263" s="5">
        <v>2.1000000000000001E-2</v>
      </c>
      <c r="S1263" s="10">
        <v>10.416680226485965</v>
      </c>
      <c r="T1263" s="10">
        <v>0</v>
      </c>
      <c r="U1263" s="10">
        <v>150.02571151094091</v>
      </c>
      <c r="V1263" s="5">
        <v>0.30245144069211616</v>
      </c>
      <c r="W1263" s="4" t="s">
        <v>491</v>
      </c>
      <c r="X1263" s="4" t="s">
        <v>97</v>
      </c>
    </row>
    <row r="1264" spans="1:24">
      <c r="A1264" s="4" t="s">
        <v>1752</v>
      </c>
      <c r="B1264" s="8">
        <v>46253</v>
      </c>
      <c r="C1264" s="4" t="s">
        <v>264</v>
      </c>
      <c r="D1264" s="4" t="s">
        <v>120</v>
      </c>
      <c r="E1264" s="4" t="s">
        <v>36</v>
      </c>
      <c r="F1264" s="4" t="s">
        <v>239</v>
      </c>
      <c r="G1264" s="4" t="s">
        <v>257</v>
      </c>
      <c r="H1264" s="9">
        <v>18</v>
      </c>
      <c r="I1264" s="10">
        <v>8.4600000000000009</v>
      </c>
      <c r="J1264" s="10">
        <v>152.28000000000003</v>
      </c>
      <c r="K1264" s="5">
        <v>0.12766338632329033</v>
      </c>
      <c r="L1264" s="10">
        <v>19.440580469310657</v>
      </c>
      <c r="M1264" s="10">
        <v>132.83941953068938</v>
      </c>
      <c r="N1264" s="10">
        <v>4.3</v>
      </c>
      <c r="O1264" s="10">
        <v>77.399999999999991</v>
      </c>
      <c r="P1264" s="10">
        <v>55.439419530689392</v>
      </c>
      <c r="Q1264" s="5">
        <v>0.41734162740662561</v>
      </c>
      <c r="R1264" s="5">
        <v>1.7999999999999999E-2</v>
      </c>
      <c r="S1264" s="10">
        <v>2.3911095515524088</v>
      </c>
      <c r="T1264" s="10">
        <v>0</v>
      </c>
      <c r="U1264" s="10">
        <v>53.048309979136981</v>
      </c>
      <c r="V1264" s="5">
        <v>0.3993416274066256</v>
      </c>
      <c r="W1264" s="4" t="s">
        <v>491</v>
      </c>
      <c r="X1264" s="4" t="s">
        <v>97</v>
      </c>
    </row>
    <row r="1265" spans="1:24">
      <c r="A1265" s="4" t="s">
        <v>1753</v>
      </c>
      <c r="B1265" s="8">
        <v>46206</v>
      </c>
      <c r="C1265" s="4" t="s">
        <v>401</v>
      </c>
      <c r="D1265" s="4" t="s">
        <v>204</v>
      </c>
      <c r="E1265" s="4" t="s">
        <v>47</v>
      </c>
      <c r="F1265" s="4" t="s">
        <v>276</v>
      </c>
      <c r="G1265" s="4" t="s">
        <v>111</v>
      </c>
      <c r="H1265" s="9">
        <v>42</v>
      </c>
      <c r="I1265" s="10">
        <v>15.22</v>
      </c>
      <c r="J1265" s="10">
        <v>639.24</v>
      </c>
      <c r="K1265" s="5">
        <v>0.1112439989033457</v>
      </c>
      <c r="L1265" s="10">
        <v>71.111613858974707</v>
      </c>
      <c r="M1265" s="10">
        <v>568.12838614102532</v>
      </c>
      <c r="N1265" s="10">
        <v>9.4700000000000006</v>
      </c>
      <c r="O1265" s="10">
        <v>397.74</v>
      </c>
      <c r="P1265" s="10">
        <v>170.38838614102531</v>
      </c>
      <c r="Q1265" s="5">
        <v>0.29991176342794135</v>
      </c>
      <c r="R1265" s="5">
        <v>2.3E-2</v>
      </c>
      <c r="S1265" s="10">
        <v>13.066952881243582</v>
      </c>
      <c r="T1265" s="10">
        <v>0</v>
      </c>
      <c r="U1265" s="10">
        <v>157.32143325978171</v>
      </c>
      <c r="V1265" s="5">
        <v>0.27691176342794133</v>
      </c>
      <c r="W1265" s="4" t="s">
        <v>491</v>
      </c>
      <c r="X1265" s="4" t="s">
        <v>97</v>
      </c>
    </row>
    <row r="1266" spans="1:24">
      <c r="A1266" s="4" t="s">
        <v>1754</v>
      </c>
      <c r="B1266" s="8">
        <v>45804</v>
      </c>
      <c r="C1266" s="4" t="s">
        <v>305</v>
      </c>
      <c r="D1266" s="4" t="s">
        <v>168</v>
      </c>
      <c r="E1266" s="4" t="s">
        <v>41</v>
      </c>
      <c r="F1266" s="4" t="s">
        <v>242</v>
      </c>
      <c r="G1266" s="4" t="s">
        <v>235</v>
      </c>
      <c r="H1266" s="9">
        <v>15</v>
      </c>
      <c r="I1266" s="10">
        <v>7.89</v>
      </c>
      <c r="J1266" s="10">
        <v>118.35</v>
      </c>
      <c r="K1266" s="5">
        <v>0.16076097827600835</v>
      </c>
      <c r="L1266" s="10">
        <v>19.026061778965587</v>
      </c>
      <c r="M1266" s="10">
        <v>99.32393822103441</v>
      </c>
      <c r="N1266" s="10">
        <v>3.89</v>
      </c>
      <c r="O1266" s="10">
        <v>58.35</v>
      </c>
      <c r="P1266" s="10">
        <v>40.973938221034409</v>
      </c>
      <c r="Q1266" s="5">
        <v>0.41252832856719246</v>
      </c>
      <c r="R1266" s="5">
        <v>2.5999999999999999E-2</v>
      </c>
      <c r="S1266" s="10">
        <v>2.5824223937468944</v>
      </c>
      <c r="T1266" s="10">
        <v>0</v>
      </c>
      <c r="U1266" s="10">
        <v>38.391515827287513</v>
      </c>
      <c r="V1266" s="5">
        <v>0.38652832856719244</v>
      </c>
      <c r="W1266" s="4" t="s">
        <v>491</v>
      </c>
      <c r="X1266" s="4" t="s">
        <v>97</v>
      </c>
    </row>
    <row r="1267" spans="1:24">
      <c r="A1267" s="4" t="s">
        <v>1755</v>
      </c>
      <c r="B1267" s="8">
        <v>45934</v>
      </c>
      <c r="C1267" s="4" t="s">
        <v>299</v>
      </c>
      <c r="D1267" s="4" t="s">
        <v>127</v>
      </c>
      <c r="E1267" s="4" t="s">
        <v>39</v>
      </c>
      <c r="F1267" s="4" t="s">
        <v>276</v>
      </c>
      <c r="G1267" s="4" t="s">
        <v>257</v>
      </c>
      <c r="H1267" s="9">
        <v>11</v>
      </c>
      <c r="I1267" s="10">
        <v>7.54</v>
      </c>
      <c r="J1267" s="10">
        <v>82.94</v>
      </c>
      <c r="K1267" s="5">
        <v>0.10803814934804737</v>
      </c>
      <c r="L1267" s="10">
        <v>8.9606841069270491</v>
      </c>
      <c r="M1267" s="10">
        <v>73.97931589307295</v>
      </c>
      <c r="N1267" s="10">
        <v>3.61</v>
      </c>
      <c r="O1267" s="10">
        <v>39.71</v>
      </c>
      <c r="P1267" s="10">
        <v>34.26931589307295</v>
      </c>
      <c r="Q1267" s="5">
        <v>0.46322834267087021</v>
      </c>
      <c r="R1267" s="5">
        <v>2.1000000000000001E-2</v>
      </c>
      <c r="S1267" s="10">
        <v>1.553565633754532</v>
      </c>
      <c r="T1267" s="10">
        <v>0</v>
      </c>
      <c r="U1267" s="10">
        <v>32.715750259318419</v>
      </c>
      <c r="V1267" s="5">
        <v>0.44222834267087019</v>
      </c>
      <c r="W1267" s="4" t="s">
        <v>491</v>
      </c>
      <c r="X1267" s="4" t="s">
        <v>97</v>
      </c>
    </row>
    <row r="1268" spans="1:24">
      <c r="A1268" s="4" t="s">
        <v>1756</v>
      </c>
      <c r="B1268" s="8">
        <v>46269</v>
      </c>
      <c r="C1268" s="4" t="s">
        <v>365</v>
      </c>
      <c r="D1268" s="4" t="s">
        <v>191</v>
      </c>
      <c r="E1268" s="4" t="s">
        <v>45</v>
      </c>
      <c r="F1268" s="4" t="s">
        <v>242</v>
      </c>
      <c r="G1268" s="4" t="s">
        <v>235</v>
      </c>
      <c r="H1268" s="9">
        <v>44</v>
      </c>
      <c r="I1268" s="10">
        <v>11.05</v>
      </c>
      <c r="J1268" s="10">
        <v>486.20000000000005</v>
      </c>
      <c r="K1268" s="5">
        <v>0.2144249563976065</v>
      </c>
      <c r="L1268" s="10">
        <v>104.2534138005163</v>
      </c>
      <c r="M1268" s="10">
        <v>381.94658619948376</v>
      </c>
      <c r="N1268" s="10">
        <v>4.68</v>
      </c>
      <c r="O1268" s="10">
        <v>205.92</v>
      </c>
      <c r="P1268" s="10">
        <v>176.02658619948377</v>
      </c>
      <c r="Q1268" s="5">
        <v>0.46086702319037953</v>
      </c>
      <c r="R1268" s="5">
        <v>1.4999999999999999E-2</v>
      </c>
      <c r="S1268" s="10">
        <v>5.7291987929922561</v>
      </c>
      <c r="T1268" s="10">
        <v>0</v>
      </c>
      <c r="U1268" s="10">
        <v>170.29738740649151</v>
      </c>
      <c r="V1268" s="5">
        <v>0.44586702319037952</v>
      </c>
      <c r="W1268" s="4" t="s">
        <v>491</v>
      </c>
      <c r="X1268" s="4" t="s">
        <v>97</v>
      </c>
    </row>
    <row r="1269" spans="1:24">
      <c r="A1269" s="4" t="s">
        <v>1757</v>
      </c>
      <c r="B1269" s="8">
        <v>45674</v>
      </c>
      <c r="C1269" s="4" t="s">
        <v>299</v>
      </c>
      <c r="D1269" s="4" t="s">
        <v>195</v>
      </c>
      <c r="E1269" s="4" t="s">
        <v>39</v>
      </c>
      <c r="F1269" s="4" t="s">
        <v>276</v>
      </c>
      <c r="G1269" s="4" t="s">
        <v>257</v>
      </c>
      <c r="H1269" s="9">
        <v>4</v>
      </c>
      <c r="I1269" s="10">
        <v>8.86</v>
      </c>
      <c r="J1269" s="10">
        <v>35.44</v>
      </c>
      <c r="K1269" s="5">
        <v>0.11904393869604848</v>
      </c>
      <c r="L1269" s="10">
        <v>4.2189171873879578</v>
      </c>
      <c r="M1269" s="10">
        <v>31.221082812612039</v>
      </c>
      <c r="N1269" s="10">
        <v>4.0199999999999996</v>
      </c>
      <c r="O1269" s="10">
        <v>16.079999999999998</v>
      </c>
      <c r="P1269" s="10">
        <v>15.141082812612041</v>
      </c>
      <c r="Q1269" s="5">
        <v>0.48496341089411749</v>
      </c>
      <c r="R1269" s="5">
        <v>2.1000000000000001E-2</v>
      </c>
      <c r="S1269" s="10">
        <v>0.65564273906485282</v>
      </c>
      <c r="T1269" s="10">
        <v>0</v>
      </c>
      <c r="U1269" s="10">
        <v>14.485440073547188</v>
      </c>
      <c r="V1269" s="5">
        <v>0.46396341089411747</v>
      </c>
      <c r="W1269" s="4" t="s">
        <v>491</v>
      </c>
      <c r="X1269" s="4" t="s">
        <v>97</v>
      </c>
    </row>
    <row r="1270" spans="1:24">
      <c r="A1270" s="4" t="s">
        <v>1758</v>
      </c>
      <c r="B1270" s="8">
        <v>45736</v>
      </c>
      <c r="C1270" s="4" t="s">
        <v>415</v>
      </c>
      <c r="D1270" s="4" t="s">
        <v>201</v>
      </c>
      <c r="E1270" s="4" t="s">
        <v>47</v>
      </c>
      <c r="F1270" s="4" t="s">
        <v>270</v>
      </c>
      <c r="G1270" s="4" t="s">
        <v>257</v>
      </c>
      <c r="H1270" s="9">
        <v>20</v>
      </c>
      <c r="I1270" s="10">
        <v>9.52</v>
      </c>
      <c r="J1270" s="10">
        <v>190.39999999999998</v>
      </c>
      <c r="K1270" s="5">
        <v>9.2057963887395608E-2</v>
      </c>
      <c r="L1270" s="10">
        <v>17.527836324160123</v>
      </c>
      <c r="M1270" s="10">
        <v>172.87216367583986</v>
      </c>
      <c r="N1270" s="10">
        <v>5.53</v>
      </c>
      <c r="O1270" s="10">
        <v>110.60000000000001</v>
      </c>
      <c r="P1270" s="10">
        <v>62.272163675839849</v>
      </c>
      <c r="Q1270" s="5">
        <v>0.36022088433282468</v>
      </c>
      <c r="R1270" s="5">
        <v>2.3E-2</v>
      </c>
      <c r="S1270" s="10">
        <v>3.9760597645443165</v>
      </c>
      <c r="T1270" s="10">
        <v>0</v>
      </c>
      <c r="U1270" s="10">
        <v>58.296103911295532</v>
      </c>
      <c r="V1270" s="5">
        <v>0.33722088433282471</v>
      </c>
      <c r="W1270" s="4" t="s">
        <v>491</v>
      </c>
      <c r="X1270" s="4" t="s">
        <v>97</v>
      </c>
    </row>
    <row r="1271" spans="1:24">
      <c r="A1271" s="4" t="s">
        <v>1759</v>
      </c>
      <c r="B1271" s="8">
        <v>45905</v>
      </c>
      <c r="C1271" s="4" t="s">
        <v>419</v>
      </c>
      <c r="D1271" s="4" t="s">
        <v>218</v>
      </c>
      <c r="E1271" s="4" t="s">
        <v>47</v>
      </c>
      <c r="F1271" s="4" t="s">
        <v>276</v>
      </c>
      <c r="G1271" s="4" t="s">
        <v>257</v>
      </c>
      <c r="H1271" s="9">
        <v>6</v>
      </c>
      <c r="I1271" s="10">
        <v>7.4</v>
      </c>
      <c r="J1271" s="10">
        <v>44.400000000000006</v>
      </c>
      <c r="K1271" s="5">
        <v>0.10727885989150007</v>
      </c>
      <c r="L1271" s="10">
        <v>4.7631813791826039</v>
      </c>
      <c r="M1271" s="10">
        <v>39.636818620817401</v>
      </c>
      <c r="N1271" s="10">
        <v>3.98</v>
      </c>
      <c r="O1271" s="10">
        <v>23.88</v>
      </c>
      <c r="P1271" s="10">
        <v>15.756818620817402</v>
      </c>
      <c r="Q1271" s="5">
        <v>0.39752985151391196</v>
      </c>
      <c r="R1271" s="5">
        <v>2.3E-2</v>
      </c>
      <c r="S1271" s="10">
        <v>0.91164682827880017</v>
      </c>
      <c r="T1271" s="10">
        <v>0</v>
      </c>
      <c r="U1271" s="10">
        <v>14.845171792538602</v>
      </c>
      <c r="V1271" s="5">
        <v>0.37452985151391199</v>
      </c>
      <c r="W1271" s="4" t="s">
        <v>491</v>
      </c>
      <c r="X1271" s="4" t="s">
        <v>97</v>
      </c>
    </row>
    <row r="1272" spans="1:24">
      <c r="A1272" s="4" t="s">
        <v>1760</v>
      </c>
      <c r="B1272" s="8">
        <v>46150</v>
      </c>
      <c r="C1272" s="4" t="s">
        <v>281</v>
      </c>
      <c r="D1272" s="4" t="s">
        <v>138</v>
      </c>
      <c r="E1272" s="4" t="s">
        <v>39</v>
      </c>
      <c r="F1272" s="4" t="s">
        <v>276</v>
      </c>
      <c r="G1272" s="4" t="s">
        <v>111</v>
      </c>
      <c r="H1272" s="9">
        <v>9</v>
      </c>
      <c r="I1272" s="10">
        <v>8.52</v>
      </c>
      <c r="J1272" s="10">
        <v>76.679999999999993</v>
      </c>
      <c r="K1272" s="5">
        <v>0.12089231477040037</v>
      </c>
      <c r="L1272" s="10">
        <v>9.2700226965942996</v>
      </c>
      <c r="M1272" s="10">
        <v>67.409977303405697</v>
      </c>
      <c r="N1272" s="10">
        <v>4.21</v>
      </c>
      <c r="O1272" s="10">
        <v>37.89</v>
      </c>
      <c r="P1272" s="10">
        <v>29.519977303405696</v>
      </c>
      <c r="Q1272" s="5">
        <v>0.43791703371355806</v>
      </c>
      <c r="R1272" s="5">
        <v>2.1000000000000001E-2</v>
      </c>
      <c r="S1272" s="10">
        <v>1.4156095233715198</v>
      </c>
      <c r="T1272" s="10">
        <v>0</v>
      </c>
      <c r="U1272" s="10">
        <v>28.104367780034178</v>
      </c>
      <c r="V1272" s="5">
        <v>0.41691703371355809</v>
      </c>
      <c r="W1272" s="4" t="s">
        <v>491</v>
      </c>
      <c r="X1272" s="4" t="s">
        <v>97</v>
      </c>
    </row>
    <row r="1273" spans="1:24">
      <c r="A1273" s="4" t="s">
        <v>1761</v>
      </c>
      <c r="B1273" s="8">
        <v>46292</v>
      </c>
      <c r="C1273" s="4" t="s">
        <v>345</v>
      </c>
      <c r="D1273" s="4" t="s">
        <v>216</v>
      </c>
      <c r="E1273" s="4" t="s">
        <v>43</v>
      </c>
      <c r="F1273" s="4" t="s">
        <v>273</v>
      </c>
      <c r="G1273" s="4" t="s">
        <v>111</v>
      </c>
      <c r="H1273" s="9">
        <v>13</v>
      </c>
      <c r="I1273" s="10">
        <v>9.23</v>
      </c>
      <c r="J1273" s="10">
        <v>119.99000000000001</v>
      </c>
      <c r="K1273" s="5">
        <v>6.7474715310772343E-2</v>
      </c>
      <c r="L1273" s="10">
        <v>8.0962910901395748</v>
      </c>
      <c r="M1273" s="10">
        <v>111.89370890986044</v>
      </c>
      <c r="N1273" s="10">
        <v>4.66</v>
      </c>
      <c r="O1273" s="10">
        <v>60.58</v>
      </c>
      <c r="P1273" s="10">
        <v>51.313708909860438</v>
      </c>
      <c r="Q1273" s="5">
        <v>0.45859333299245486</v>
      </c>
      <c r="R1273" s="5">
        <v>4.4999999999999998E-2</v>
      </c>
      <c r="S1273" s="10">
        <v>5.0352169009437198</v>
      </c>
      <c r="T1273" s="10">
        <v>2.42</v>
      </c>
      <c r="U1273" s="10">
        <v>43.858492008916713</v>
      </c>
      <c r="V1273" s="5">
        <v>0.39196566488155582</v>
      </c>
      <c r="W1273" s="4" t="s">
        <v>493</v>
      </c>
      <c r="X1273" s="4" t="s">
        <v>97</v>
      </c>
    </row>
    <row r="1274" spans="1:24">
      <c r="A1274" s="4" t="s">
        <v>1762</v>
      </c>
      <c r="B1274" s="8">
        <v>45980</v>
      </c>
      <c r="C1274" s="4" t="s">
        <v>415</v>
      </c>
      <c r="D1274" s="4" t="s">
        <v>166</v>
      </c>
      <c r="E1274" s="4" t="s">
        <v>47</v>
      </c>
      <c r="F1274" s="4" t="s">
        <v>270</v>
      </c>
      <c r="G1274" s="4" t="s">
        <v>257</v>
      </c>
      <c r="H1274" s="9">
        <v>2</v>
      </c>
      <c r="I1274" s="10">
        <v>9.5500000000000007</v>
      </c>
      <c r="J1274" s="10">
        <v>19.100000000000001</v>
      </c>
      <c r="K1274" s="5">
        <v>8.4422260288539996E-2</v>
      </c>
      <c r="L1274" s="10">
        <v>1.612465171511114</v>
      </c>
      <c r="M1274" s="10">
        <v>17.487534828488887</v>
      </c>
      <c r="N1274" s="10">
        <v>4.6500000000000004</v>
      </c>
      <c r="O1274" s="10">
        <v>9.3000000000000007</v>
      </c>
      <c r="P1274" s="10">
        <v>8.1875348284888858</v>
      </c>
      <c r="Q1274" s="5">
        <v>0.46819262456310307</v>
      </c>
      <c r="R1274" s="5">
        <v>2.3E-2</v>
      </c>
      <c r="S1274" s="10">
        <v>0.40221330105524439</v>
      </c>
      <c r="T1274" s="10">
        <v>0</v>
      </c>
      <c r="U1274" s="10">
        <v>7.7853215274336414</v>
      </c>
      <c r="V1274" s="5">
        <v>0.44519262456310305</v>
      </c>
      <c r="W1274" s="4" t="s">
        <v>491</v>
      </c>
      <c r="X1274" s="4" t="s">
        <v>97</v>
      </c>
    </row>
    <row r="1275" spans="1:24">
      <c r="A1275" s="4" t="s">
        <v>1763</v>
      </c>
      <c r="B1275" s="8">
        <v>45731</v>
      </c>
      <c r="C1275" s="4" t="s">
        <v>347</v>
      </c>
      <c r="D1275" s="4" t="s">
        <v>181</v>
      </c>
      <c r="E1275" s="4" t="s">
        <v>43</v>
      </c>
      <c r="F1275" s="4" t="s">
        <v>276</v>
      </c>
      <c r="G1275" s="4" t="s">
        <v>111</v>
      </c>
      <c r="H1275" s="9">
        <v>46</v>
      </c>
      <c r="I1275" s="10">
        <v>5.7</v>
      </c>
      <c r="J1275" s="10">
        <v>262.2</v>
      </c>
      <c r="K1275" s="5">
        <v>5.8194253325209243E-2</v>
      </c>
      <c r="L1275" s="10">
        <v>15.258533221869863</v>
      </c>
      <c r="M1275" s="10">
        <v>246.94146677813012</v>
      </c>
      <c r="N1275" s="10">
        <v>2.72</v>
      </c>
      <c r="O1275" s="10">
        <v>125.12</v>
      </c>
      <c r="P1275" s="10">
        <v>121.82146677813012</v>
      </c>
      <c r="Q1275" s="5">
        <v>0.49332122452963006</v>
      </c>
      <c r="R1275" s="5">
        <v>4.4999999999999998E-2</v>
      </c>
      <c r="S1275" s="10">
        <v>11.112366005015854</v>
      </c>
      <c r="T1275" s="10">
        <v>0</v>
      </c>
      <c r="U1275" s="10">
        <v>110.70910077311426</v>
      </c>
      <c r="V1275" s="5">
        <v>0.44832122452963008</v>
      </c>
      <c r="W1275" s="4" t="s">
        <v>491</v>
      </c>
      <c r="X1275" s="4" t="s">
        <v>97</v>
      </c>
    </row>
    <row r="1276" spans="1:24">
      <c r="A1276" s="4" t="s">
        <v>1764</v>
      </c>
      <c r="B1276" s="8">
        <v>45781</v>
      </c>
      <c r="C1276" s="4" t="s">
        <v>383</v>
      </c>
      <c r="D1276" s="4" t="s">
        <v>168</v>
      </c>
      <c r="E1276" s="4" t="s">
        <v>45</v>
      </c>
      <c r="F1276" s="4" t="s">
        <v>242</v>
      </c>
      <c r="G1276" s="4" t="s">
        <v>257</v>
      </c>
      <c r="H1276" s="9">
        <v>9</v>
      </c>
      <c r="I1276" s="10">
        <v>7.76</v>
      </c>
      <c r="J1276" s="10">
        <v>69.84</v>
      </c>
      <c r="K1276" s="5">
        <v>0.14355144873110456</v>
      </c>
      <c r="L1276" s="10">
        <v>10.025633179380343</v>
      </c>
      <c r="M1276" s="10">
        <v>59.814366820619661</v>
      </c>
      <c r="N1276" s="10">
        <v>3.98</v>
      </c>
      <c r="O1276" s="10">
        <v>35.82</v>
      </c>
      <c r="P1276" s="10">
        <v>23.994366820619661</v>
      </c>
      <c r="Q1276" s="5">
        <v>0.40114721756693644</v>
      </c>
      <c r="R1276" s="5">
        <v>1.4999999999999999E-2</v>
      </c>
      <c r="S1276" s="10">
        <v>0.89721550230929492</v>
      </c>
      <c r="T1276" s="10">
        <v>0</v>
      </c>
      <c r="U1276" s="10">
        <v>23.097151318310367</v>
      </c>
      <c r="V1276" s="5">
        <v>0.38614721756693648</v>
      </c>
      <c r="W1276" s="4" t="s">
        <v>491</v>
      </c>
      <c r="X1276" s="4" t="s">
        <v>97</v>
      </c>
    </row>
    <row r="1277" spans="1:24">
      <c r="A1277" s="4" t="s">
        <v>1765</v>
      </c>
      <c r="B1277" s="8">
        <v>45972</v>
      </c>
      <c r="C1277" s="4" t="s">
        <v>262</v>
      </c>
      <c r="D1277" s="4" t="s">
        <v>208</v>
      </c>
      <c r="E1277" s="4" t="s">
        <v>36</v>
      </c>
      <c r="F1277" s="4" t="s">
        <v>234</v>
      </c>
      <c r="G1277" s="4" t="s">
        <v>257</v>
      </c>
      <c r="H1277" s="9">
        <v>30</v>
      </c>
      <c r="I1277" s="10">
        <v>7.29</v>
      </c>
      <c r="J1277" s="10">
        <v>218.7</v>
      </c>
      <c r="K1277" s="5">
        <v>0.17482055384618297</v>
      </c>
      <c r="L1277" s="10">
        <v>38.233255126160216</v>
      </c>
      <c r="M1277" s="10">
        <v>180.46674487383979</v>
      </c>
      <c r="N1277" s="10">
        <v>4.2</v>
      </c>
      <c r="O1277" s="10">
        <v>126</v>
      </c>
      <c r="P1277" s="10">
        <v>54.466744873839787</v>
      </c>
      <c r="Q1277" s="5">
        <v>0.3018104244741393</v>
      </c>
      <c r="R1277" s="5">
        <v>1.7999999999999999E-2</v>
      </c>
      <c r="S1277" s="10">
        <v>3.2484014077291161</v>
      </c>
      <c r="T1277" s="10">
        <v>3.66</v>
      </c>
      <c r="U1277" s="10">
        <v>47.558343466110671</v>
      </c>
      <c r="V1277" s="5">
        <v>0.26352967966124524</v>
      </c>
      <c r="W1277" s="4" t="s">
        <v>493</v>
      </c>
      <c r="X1277" s="4" t="s">
        <v>97</v>
      </c>
    </row>
    <row r="1278" spans="1:24">
      <c r="A1278" s="4" t="s">
        <v>1766</v>
      </c>
      <c r="B1278" s="8">
        <v>46223</v>
      </c>
      <c r="C1278" s="4" t="s">
        <v>232</v>
      </c>
      <c r="D1278" s="4" t="s">
        <v>208</v>
      </c>
      <c r="E1278" s="4" t="s">
        <v>36</v>
      </c>
      <c r="F1278" s="4" t="s">
        <v>234</v>
      </c>
      <c r="G1278" s="4" t="s">
        <v>235</v>
      </c>
      <c r="H1278" s="9">
        <v>163</v>
      </c>
      <c r="I1278" s="10">
        <v>7.58</v>
      </c>
      <c r="J1278" s="10">
        <v>1235.54</v>
      </c>
      <c r="K1278" s="5">
        <v>0.17142678349119325</v>
      </c>
      <c r="L1278" s="10">
        <v>211.80464807470889</v>
      </c>
      <c r="M1278" s="10">
        <v>1023.7353519252911</v>
      </c>
      <c r="N1278" s="10">
        <v>4.43</v>
      </c>
      <c r="O1278" s="10">
        <v>722.08999999999992</v>
      </c>
      <c r="P1278" s="10">
        <v>301.64535192529115</v>
      </c>
      <c r="Q1278" s="5">
        <v>0.29465169035923289</v>
      </c>
      <c r="R1278" s="5">
        <v>1.7999999999999999E-2</v>
      </c>
      <c r="S1278" s="10">
        <v>18.427236334655237</v>
      </c>
      <c r="T1278" s="10">
        <v>0</v>
      </c>
      <c r="U1278" s="10">
        <v>283.21811559063593</v>
      </c>
      <c r="V1278" s="5">
        <v>0.27665169035923287</v>
      </c>
      <c r="W1278" s="4" t="s">
        <v>491</v>
      </c>
      <c r="X1278" s="4" t="s">
        <v>97</v>
      </c>
    </row>
    <row r="1279" spans="1:24">
      <c r="A1279" s="4" t="s">
        <v>1767</v>
      </c>
      <c r="B1279" s="8">
        <v>46045</v>
      </c>
      <c r="C1279" s="4" t="s">
        <v>371</v>
      </c>
      <c r="D1279" s="4" t="s">
        <v>208</v>
      </c>
      <c r="E1279" s="4" t="s">
        <v>45</v>
      </c>
      <c r="F1279" s="4" t="s">
        <v>242</v>
      </c>
      <c r="G1279" s="4" t="s">
        <v>111</v>
      </c>
      <c r="H1279" s="9">
        <v>81</v>
      </c>
      <c r="I1279" s="10">
        <v>7.48</v>
      </c>
      <c r="J1279" s="10">
        <v>605.88</v>
      </c>
      <c r="K1279" s="5">
        <v>0.18381546068727875</v>
      </c>
      <c r="L1279" s="10">
        <v>111.37011132120844</v>
      </c>
      <c r="M1279" s="10">
        <v>494.50988867879153</v>
      </c>
      <c r="N1279" s="10">
        <v>4.3899999999999997</v>
      </c>
      <c r="O1279" s="10">
        <v>355.59</v>
      </c>
      <c r="P1279" s="10">
        <v>138.91988867879155</v>
      </c>
      <c r="Q1279" s="5">
        <v>0.28092438970219835</v>
      </c>
      <c r="R1279" s="5">
        <v>1.4999999999999999E-2</v>
      </c>
      <c r="S1279" s="10">
        <v>7.4176483301818728</v>
      </c>
      <c r="T1279" s="10">
        <v>0</v>
      </c>
      <c r="U1279" s="10">
        <v>131.50224034860969</v>
      </c>
      <c r="V1279" s="5">
        <v>0.26592438970219834</v>
      </c>
      <c r="W1279" s="4" t="s">
        <v>491</v>
      </c>
      <c r="X1279" s="4" t="s">
        <v>97</v>
      </c>
    </row>
    <row r="1280" spans="1:24">
      <c r="A1280" s="4" t="s">
        <v>1768</v>
      </c>
      <c r="B1280" s="8">
        <v>46064</v>
      </c>
      <c r="C1280" s="4" t="s">
        <v>319</v>
      </c>
      <c r="D1280" s="4" t="s">
        <v>127</v>
      </c>
      <c r="E1280" s="4" t="s">
        <v>41</v>
      </c>
      <c r="F1280" s="4" t="s">
        <v>234</v>
      </c>
      <c r="G1280" s="4" t="s">
        <v>257</v>
      </c>
      <c r="H1280" s="9">
        <v>10</v>
      </c>
      <c r="I1280" s="10">
        <v>7.73</v>
      </c>
      <c r="J1280" s="10">
        <v>77.300000000000011</v>
      </c>
      <c r="K1280" s="5">
        <v>0.16441006587978996</v>
      </c>
      <c r="L1280" s="10">
        <v>12.708898092507766</v>
      </c>
      <c r="M1280" s="10">
        <v>64.591101907492245</v>
      </c>
      <c r="N1280" s="10">
        <v>3.74</v>
      </c>
      <c r="O1280" s="10">
        <v>37.400000000000006</v>
      </c>
      <c r="P1280" s="10">
        <v>27.191101907492239</v>
      </c>
      <c r="Q1280" s="5">
        <v>0.42097287558951224</v>
      </c>
      <c r="R1280" s="5">
        <v>2.5999999999999999E-2</v>
      </c>
      <c r="S1280" s="10">
        <v>1.6793686495947984</v>
      </c>
      <c r="T1280" s="10">
        <v>0</v>
      </c>
      <c r="U1280" s="10">
        <v>25.51173325789744</v>
      </c>
      <c r="V1280" s="5">
        <v>0.39497287558951222</v>
      </c>
      <c r="W1280" s="4" t="s">
        <v>491</v>
      </c>
      <c r="X1280" s="4" t="s">
        <v>97</v>
      </c>
    </row>
    <row r="1281" spans="1:24">
      <c r="A1281" s="4" t="s">
        <v>1769</v>
      </c>
      <c r="B1281" s="8">
        <v>45962</v>
      </c>
      <c r="C1281" s="4" t="s">
        <v>245</v>
      </c>
      <c r="D1281" s="4" t="s">
        <v>185</v>
      </c>
      <c r="E1281" s="4" t="s">
        <v>36</v>
      </c>
      <c r="F1281" s="4" t="s">
        <v>239</v>
      </c>
      <c r="G1281" s="4" t="s">
        <v>111</v>
      </c>
      <c r="H1281" s="9">
        <v>39</v>
      </c>
      <c r="I1281" s="10">
        <v>5.23</v>
      </c>
      <c r="J1281" s="10">
        <v>203.97000000000003</v>
      </c>
      <c r="K1281" s="5">
        <v>0.14827907511870936</v>
      </c>
      <c r="L1281" s="10">
        <v>30.244482951963153</v>
      </c>
      <c r="M1281" s="10">
        <v>173.72551704803686</v>
      </c>
      <c r="N1281" s="10">
        <v>2.23</v>
      </c>
      <c r="O1281" s="10">
        <v>86.97</v>
      </c>
      <c r="P1281" s="10">
        <v>86.755517048036864</v>
      </c>
      <c r="Q1281" s="5">
        <v>0.49938269588829654</v>
      </c>
      <c r="R1281" s="5">
        <v>1.7999999999999999E-2</v>
      </c>
      <c r="S1281" s="10">
        <v>3.1270593068646635</v>
      </c>
      <c r="T1281" s="10">
        <v>0</v>
      </c>
      <c r="U1281" s="10">
        <v>83.628457741172198</v>
      </c>
      <c r="V1281" s="5">
        <v>0.48138269588829652</v>
      </c>
      <c r="W1281" s="4" t="s">
        <v>491</v>
      </c>
      <c r="X1281" s="4" t="s">
        <v>97</v>
      </c>
    </row>
    <row r="1282" spans="1:24">
      <c r="A1282" s="4" t="s">
        <v>1770</v>
      </c>
      <c r="B1282" s="8">
        <v>46164</v>
      </c>
      <c r="C1282" s="4" t="s">
        <v>335</v>
      </c>
      <c r="D1282" s="4" t="s">
        <v>154</v>
      </c>
      <c r="E1282" s="4" t="s">
        <v>43</v>
      </c>
      <c r="F1282" s="4" t="s">
        <v>276</v>
      </c>
      <c r="G1282" s="4" t="s">
        <v>235</v>
      </c>
      <c r="H1282" s="9">
        <v>80</v>
      </c>
      <c r="I1282" s="10">
        <v>16.059999999999999</v>
      </c>
      <c r="J1282" s="10">
        <v>1284.8</v>
      </c>
      <c r="K1282" s="5">
        <v>4.5562622038794631E-2</v>
      </c>
      <c r="L1282" s="10">
        <v>58.538856795443337</v>
      </c>
      <c r="M1282" s="10">
        <v>1226.2611432045567</v>
      </c>
      <c r="N1282" s="10">
        <v>9.01</v>
      </c>
      <c r="O1282" s="10">
        <v>720.8</v>
      </c>
      <c r="P1282" s="10">
        <v>505.46114320455672</v>
      </c>
      <c r="Q1282" s="5">
        <v>0.41219698267829652</v>
      </c>
      <c r="R1282" s="5">
        <v>4.4999999999999998E-2</v>
      </c>
      <c r="S1282" s="10">
        <v>55.181751444205048</v>
      </c>
      <c r="T1282" s="10">
        <v>0</v>
      </c>
      <c r="U1282" s="10">
        <v>450.2793917603517</v>
      </c>
      <c r="V1282" s="5">
        <v>0.36719698267829654</v>
      </c>
      <c r="W1282" s="4" t="s">
        <v>491</v>
      </c>
      <c r="X1282" s="4" t="s">
        <v>97</v>
      </c>
    </row>
    <row r="1283" spans="1:24">
      <c r="A1283" s="4" t="s">
        <v>1771</v>
      </c>
      <c r="B1283" s="8">
        <v>46036</v>
      </c>
      <c r="C1283" s="4" t="s">
        <v>323</v>
      </c>
      <c r="D1283" s="4" t="s">
        <v>181</v>
      </c>
      <c r="E1283" s="4" t="s">
        <v>41</v>
      </c>
      <c r="F1283" s="4" t="s">
        <v>242</v>
      </c>
      <c r="G1283" s="4" t="s">
        <v>257</v>
      </c>
      <c r="H1283" s="9">
        <v>23</v>
      </c>
      <c r="I1283" s="10">
        <v>5.75</v>
      </c>
      <c r="J1283" s="10">
        <v>132.25</v>
      </c>
      <c r="K1283" s="5">
        <v>0.10719619615845814</v>
      </c>
      <c r="L1283" s="10">
        <v>14.17669694195609</v>
      </c>
      <c r="M1283" s="10">
        <v>118.0733030580439</v>
      </c>
      <c r="N1283" s="10">
        <v>2.79</v>
      </c>
      <c r="O1283" s="10">
        <v>64.17</v>
      </c>
      <c r="P1283" s="10">
        <v>53.903303058043903</v>
      </c>
      <c r="Q1283" s="5">
        <v>0.45652405465057128</v>
      </c>
      <c r="R1283" s="5">
        <v>2.5999999999999999E-2</v>
      </c>
      <c r="S1283" s="10">
        <v>3.0699058795091414</v>
      </c>
      <c r="T1283" s="10">
        <v>0</v>
      </c>
      <c r="U1283" s="10">
        <v>50.83339717853476</v>
      </c>
      <c r="V1283" s="5">
        <v>0.43052405465057131</v>
      </c>
      <c r="W1283" s="4" t="s">
        <v>491</v>
      </c>
      <c r="X1283" s="4" t="s">
        <v>97</v>
      </c>
    </row>
    <row r="1284" spans="1:24">
      <c r="A1284" s="4" t="s">
        <v>1772</v>
      </c>
      <c r="B1284" s="8">
        <v>45797</v>
      </c>
      <c r="C1284" s="4" t="s">
        <v>339</v>
      </c>
      <c r="D1284" s="4" t="s">
        <v>206</v>
      </c>
      <c r="E1284" s="4" t="s">
        <v>43</v>
      </c>
      <c r="F1284" s="4" t="s">
        <v>273</v>
      </c>
      <c r="G1284" s="4" t="s">
        <v>111</v>
      </c>
      <c r="H1284" s="9">
        <v>33</v>
      </c>
      <c r="I1284" s="10">
        <v>4.71</v>
      </c>
      <c r="J1284" s="10">
        <v>155.43</v>
      </c>
      <c r="K1284" s="5">
        <v>4.8423904785228657E-2</v>
      </c>
      <c r="L1284" s="10">
        <v>7.5265275207680906</v>
      </c>
      <c r="M1284" s="10">
        <v>147.90347247923191</v>
      </c>
      <c r="N1284" s="10">
        <v>2.61</v>
      </c>
      <c r="O1284" s="10">
        <v>86.13</v>
      </c>
      <c r="P1284" s="10">
        <v>61.773472479231913</v>
      </c>
      <c r="Q1284" s="5">
        <v>0.41766073131180831</v>
      </c>
      <c r="R1284" s="5">
        <v>4.4999999999999998E-2</v>
      </c>
      <c r="S1284" s="10">
        <v>6.6556562615654355</v>
      </c>
      <c r="T1284" s="10">
        <v>0</v>
      </c>
      <c r="U1284" s="10">
        <v>55.11781621766648</v>
      </c>
      <c r="V1284" s="5">
        <v>0.37266073131180832</v>
      </c>
      <c r="W1284" s="4" t="s">
        <v>491</v>
      </c>
      <c r="X1284" s="4" t="s">
        <v>97</v>
      </c>
    </row>
    <row r="1285" spans="1:24">
      <c r="A1285" s="4" t="s">
        <v>1773</v>
      </c>
      <c r="B1285" s="8">
        <v>46106</v>
      </c>
      <c r="C1285" s="4" t="s">
        <v>251</v>
      </c>
      <c r="D1285" s="4" t="s">
        <v>176</v>
      </c>
      <c r="E1285" s="4" t="s">
        <v>36</v>
      </c>
      <c r="F1285" s="4" t="s">
        <v>239</v>
      </c>
      <c r="G1285" s="4" t="s">
        <v>111</v>
      </c>
      <c r="H1285" s="9">
        <v>27</v>
      </c>
      <c r="I1285" s="10">
        <v>11.9</v>
      </c>
      <c r="J1285" s="10">
        <v>321.3</v>
      </c>
      <c r="K1285" s="5">
        <v>0.13233742541234647</v>
      </c>
      <c r="L1285" s="10">
        <v>42.52001478498692</v>
      </c>
      <c r="M1285" s="10">
        <v>278.77998521501308</v>
      </c>
      <c r="N1285" s="10">
        <v>5.78</v>
      </c>
      <c r="O1285" s="10">
        <v>156.06</v>
      </c>
      <c r="P1285" s="10">
        <v>122.71998521501308</v>
      </c>
      <c r="Q1285" s="5">
        <v>0.44020371519986817</v>
      </c>
      <c r="R1285" s="5">
        <v>1.7999999999999999E-2</v>
      </c>
      <c r="S1285" s="10">
        <v>5.0180397338702347</v>
      </c>
      <c r="T1285" s="10">
        <v>0</v>
      </c>
      <c r="U1285" s="10">
        <v>117.70194548114284</v>
      </c>
      <c r="V1285" s="5">
        <v>0.42220371519986816</v>
      </c>
      <c r="W1285" s="4" t="s">
        <v>491</v>
      </c>
      <c r="X1285" s="4" t="s">
        <v>97</v>
      </c>
    </row>
    <row r="1286" spans="1:24">
      <c r="A1286" s="4" t="s">
        <v>1774</v>
      </c>
      <c r="B1286" s="8">
        <v>46164</v>
      </c>
      <c r="C1286" s="4" t="s">
        <v>359</v>
      </c>
      <c r="D1286" s="4" t="s">
        <v>113</v>
      </c>
      <c r="E1286" s="4" t="s">
        <v>43</v>
      </c>
      <c r="F1286" s="4" t="s">
        <v>276</v>
      </c>
      <c r="G1286" s="4" t="s">
        <v>257</v>
      </c>
      <c r="H1286" s="9">
        <v>21</v>
      </c>
      <c r="I1286" s="10">
        <v>17.02</v>
      </c>
      <c r="J1286" s="10">
        <v>357.42</v>
      </c>
      <c r="K1286" s="5">
        <v>3.6091523362573916E-2</v>
      </c>
      <c r="L1286" s="10">
        <v>12.89983228025117</v>
      </c>
      <c r="M1286" s="10">
        <v>344.52016771974883</v>
      </c>
      <c r="N1286" s="10">
        <v>8.9700000000000006</v>
      </c>
      <c r="O1286" s="10">
        <v>188.37</v>
      </c>
      <c r="P1286" s="10">
        <v>156.15016771974882</v>
      </c>
      <c r="Q1286" s="5">
        <v>0.4532395556209346</v>
      </c>
      <c r="R1286" s="5">
        <v>4.4999999999999998E-2</v>
      </c>
      <c r="S1286" s="10">
        <v>15.503407547388697</v>
      </c>
      <c r="T1286" s="10">
        <v>0</v>
      </c>
      <c r="U1286" s="10">
        <v>140.64676017236013</v>
      </c>
      <c r="V1286" s="5">
        <v>0.40823955562093461</v>
      </c>
      <c r="W1286" s="4" t="s">
        <v>491</v>
      </c>
      <c r="X1286" s="4" t="s">
        <v>97</v>
      </c>
    </row>
    <row r="1287" spans="1:24">
      <c r="A1287" s="4" t="s">
        <v>1775</v>
      </c>
      <c r="B1287" s="8">
        <v>45917</v>
      </c>
      <c r="C1287" s="4" t="s">
        <v>407</v>
      </c>
      <c r="D1287" s="4" t="s">
        <v>120</v>
      </c>
      <c r="E1287" s="4" t="s">
        <v>47</v>
      </c>
      <c r="F1287" s="4" t="s">
        <v>276</v>
      </c>
      <c r="G1287" s="4" t="s">
        <v>111</v>
      </c>
      <c r="H1287" s="9">
        <v>104</v>
      </c>
      <c r="I1287" s="10">
        <v>8.11</v>
      </c>
      <c r="J1287" s="10">
        <v>843.43999999999994</v>
      </c>
      <c r="K1287" s="5">
        <v>8.540310829981132E-2</v>
      </c>
      <c r="L1287" s="10">
        <v>72.03239766439286</v>
      </c>
      <c r="M1287" s="10">
        <v>771.40760233560707</v>
      </c>
      <c r="N1287" s="10">
        <v>4.05</v>
      </c>
      <c r="O1287" s="10">
        <v>421.2</v>
      </c>
      <c r="P1287" s="10">
        <v>350.20760233560708</v>
      </c>
      <c r="Q1287" s="5">
        <v>0.45398515813854584</v>
      </c>
      <c r="R1287" s="5">
        <v>2.3E-2</v>
      </c>
      <c r="S1287" s="10">
        <v>17.742374853718964</v>
      </c>
      <c r="T1287" s="10">
        <v>0</v>
      </c>
      <c r="U1287" s="10">
        <v>332.46522748188812</v>
      </c>
      <c r="V1287" s="5">
        <v>0.43098515813854588</v>
      </c>
      <c r="W1287" s="4" t="s">
        <v>491</v>
      </c>
      <c r="X1287" s="4" t="s">
        <v>97</v>
      </c>
    </row>
    <row r="1288" spans="1:24">
      <c r="A1288" s="4" t="s">
        <v>1776</v>
      </c>
      <c r="B1288" s="8">
        <v>45915</v>
      </c>
      <c r="C1288" s="4" t="s">
        <v>331</v>
      </c>
      <c r="D1288" s="4" t="s">
        <v>127</v>
      </c>
      <c r="E1288" s="4" t="s">
        <v>43</v>
      </c>
      <c r="F1288" s="4" t="s">
        <v>270</v>
      </c>
      <c r="G1288" s="4" t="s">
        <v>235</v>
      </c>
      <c r="H1288" s="9">
        <v>114</v>
      </c>
      <c r="I1288" s="10">
        <v>7.33</v>
      </c>
      <c r="J1288" s="10">
        <v>835.62</v>
      </c>
      <c r="K1288" s="5">
        <v>4.519798814851364E-2</v>
      </c>
      <c r="L1288" s="10">
        <v>37.768342856660965</v>
      </c>
      <c r="M1288" s="10">
        <v>797.85165714333903</v>
      </c>
      <c r="N1288" s="10">
        <v>3.67</v>
      </c>
      <c r="O1288" s="10">
        <v>418.38</v>
      </c>
      <c r="P1288" s="10">
        <v>379.47165714333903</v>
      </c>
      <c r="Q1288" s="5">
        <v>0.47561680638981813</v>
      </c>
      <c r="R1288" s="5">
        <v>4.4999999999999998E-2</v>
      </c>
      <c r="S1288" s="10">
        <v>35.903324571450256</v>
      </c>
      <c r="T1288" s="10">
        <v>0</v>
      </c>
      <c r="U1288" s="10">
        <v>343.56833257188879</v>
      </c>
      <c r="V1288" s="5">
        <v>0.43061680638981814</v>
      </c>
      <c r="W1288" s="4" t="s">
        <v>491</v>
      </c>
      <c r="X1288" s="4" t="s">
        <v>97</v>
      </c>
    </row>
    <row r="1289" spans="1:24">
      <c r="A1289" s="4" t="s">
        <v>1777</v>
      </c>
      <c r="B1289" s="8">
        <v>45764</v>
      </c>
      <c r="C1289" s="4" t="s">
        <v>347</v>
      </c>
      <c r="D1289" s="4" t="s">
        <v>185</v>
      </c>
      <c r="E1289" s="4" t="s">
        <v>43</v>
      </c>
      <c r="F1289" s="4" t="s">
        <v>276</v>
      </c>
      <c r="G1289" s="4" t="s">
        <v>111</v>
      </c>
      <c r="H1289" s="9">
        <v>7</v>
      </c>
      <c r="I1289" s="10">
        <v>5.15</v>
      </c>
      <c r="J1289" s="10">
        <v>36.050000000000004</v>
      </c>
      <c r="K1289" s="5">
        <v>8.6833772013971383E-2</v>
      </c>
      <c r="L1289" s="10">
        <v>3.1303574811036685</v>
      </c>
      <c r="M1289" s="10">
        <v>32.919642518896339</v>
      </c>
      <c r="N1289" s="10">
        <v>2.21</v>
      </c>
      <c r="O1289" s="10">
        <v>15.469999999999999</v>
      </c>
      <c r="P1289" s="10">
        <v>17.44964251889634</v>
      </c>
      <c r="Q1289" s="5">
        <v>0.53006780097566364</v>
      </c>
      <c r="R1289" s="5">
        <v>4.4999999999999998E-2</v>
      </c>
      <c r="S1289" s="10">
        <v>1.4813839133503353</v>
      </c>
      <c r="T1289" s="10">
        <v>0</v>
      </c>
      <c r="U1289" s="10">
        <v>15.968258605546005</v>
      </c>
      <c r="V1289" s="5">
        <v>0.48506780097566365</v>
      </c>
      <c r="W1289" s="4" t="s">
        <v>491</v>
      </c>
      <c r="X1289" s="4" t="s">
        <v>97</v>
      </c>
    </row>
    <row r="1290" spans="1:24">
      <c r="A1290" s="4" t="s">
        <v>1778</v>
      </c>
      <c r="B1290" s="8">
        <v>46259</v>
      </c>
      <c r="C1290" s="4" t="s">
        <v>363</v>
      </c>
      <c r="D1290" s="4" t="s">
        <v>216</v>
      </c>
      <c r="E1290" s="4" t="s">
        <v>45</v>
      </c>
      <c r="F1290" s="4" t="s">
        <v>239</v>
      </c>
      <c r="G1290" s="4" t="s">
        <v>235</v>
      </c>
      <c r="H1290" s="9">
        <v>16</v>
      </c>
      <c r="I1290" s="10">
        <v>9.1300000000000008</v>
      </c>
      <c r="J1290" s="10">
        <v>146.08000000000001</v>
      </c>
      <c r="K1290" s="5">
        <v>0.17382774820953403</v>
      </c>
      <c r="L1290" s="10">
        <v>25.392757458448735</v>
      </c>
      <c r="M1290" s="10">
        <v>120.68724254155129</v>
      </c>
      <c r="N1290" s="10">
        <v>4.53</v>
      </c>
      <c r="O1290" s="10">
        <v>72.48</v>
      </c>
      <c r="P1290" s="10">
        <v>48.207242541551281</v>
      </c>
      <c r="Q1290" s="5">
        <v>0.39943942314328756</v>
      </c>
      <c r="R1290" s="5">
        <v>1.4999999999999999E-2</v>
      </c>
      <c r="S1290" s="10">
        <v>1.8103086381232691</v>
      </c>
      <c r="T1290" s="10">
        <v>0</v>
      </c>
      <c r="U1290" s="10">
        <v>46.396933903428014</v>
      </c>
      <c r="V1290" s="5">
        <v>0.38443942314328761</v>
      </c>
      <c r="W1290" s="4" t="s">
        <v>491</v>
      </c>
      <c r="X1290" s="4" t="s">
        <v>97</v>
      </c>
    </row>
    <row r="1291" spans="1:24">
      <c r="A1291" s="4" t="s">
        <v>1779</v>
      </c>
      <c r="B1291" s="8">
        <v>45714</v>
      </c>
      <c r="C1291" s="4" t="s">
        <v>391</v>
      </c>
      <c r="D1291" s="4" t="s">
        <v>222</v>
      </c>
      <c r="E1291" s="4" t="s">
        <v>47</v>
      </c>
      <c r="F1291" s="4" t="s">
        <v>270</v>
      </c>
      <c r="G1291" s="4" t="s">
        <v>235</v>
      </c>
      <c r="H1291" s="9">
        <v>10</v>
      </c>
      <c r="I1291" s="10">
        <v>13.23</v>
      </c>
      <c r="J1291" s="10">
        <v>132.30000000000001</v>
      </c>
      <c r="K1291" s="5">
        <v>0.11468704028408372</v>
      </c>
      <c r="L1291" s="10">
        <v>15.173095429584277</v>
      </c>
      <c r="M1291" s="10">
        <v>117.12690457041573</v>
      </c>
      <c r="N1291" s="10">
        <v>7.98</v>
      </c>
      <c r="O1291" s="10">
        <v>79.800000000000011</v>
      </c>
      <c r="P1291" s="10">
        <v>37.326904570415721</v>
      </c>
      <c r="Q1291" s="5">
        <v>0.31868770635849164</v>
      </c>
      <c r="R1291" s="5">
        <v>2.3E-2</v>
      </c>
      <c r="S1291" s="10">
        <v>2.6939188051195617</v>
      </c>
      <c r="T1291" s="10">
        <v>0</v>
      </c>
      <c r="U1291" s="10">
        <v>34.632985765296162</v>
      </c>
      <c r="V1291" s="5">
        <v>0.29568770635849168</v>
      </c>
      <c r="W1291" s="4" t="s">
        <v>491</v>
      </c>
      <c r="X1291" s="4" t="s">
        <v>97</v>
      </c>
    </row>
    <row r="1292" spans="1:24">
      <c r="A1292" s="4" t="s">
        <v>1780</v>
      </c>
      <c r="B1292" s="8">
        <v>45943</v>
      </c>
      <c r="C1292" s="4" t="s">
        <v>381</v>
      </c>
      <c r="D1292" s="4" t="s">
        <v>214</v>
      </c>
      <c r="E1292" s="4" t="s">
        <v>45</v>
      </c>
      <c r="F1292" s="4" t="s">
        <v>239</v>
      </c>
      <c r="G1292" s="4" t="s">
        <v>257</v>
      </c>
      <c r="H1292" s="9">
        <v>44</v>
      </c>
      <c r="I1292" s="10">
        <v>5.69</v>
      </c>
      <c r="J1292" s="10">
        <v>250.36</v>
      </c>
      <c r="K1292" s="5">
        <v>0.14963266539082035</v>
      </c>
      <c r="L1292" s="10">
        <v>37.462034107245785</v>
      </c>
      <c r="M1292" s="10">
        <v>212.89796589275423</v>
      </c>
      <c r="N1292" s="10">
        <v>2.93</v>
      </c>
      <c r="O1292" s="10">
        <v>128.92000000000002</v>
      </c>
      <c r="P1292" s="10">
        <v>83.977965892754213</v>
      </c>
      <c r="Q1292" s="5">
        <v>0.3944517061992856</v>
      </c>
      <c r="R1292" s="5">
        <v>1.4999999999999999E-2</v>
      </c>
      <c r="S1292" s="10">
        <v>3.1934694883913135</v>
      </c>
      <c r="T1292" s="10">
        <v>0</v>
      </c>
      <c r="U1292" s="10">
        <v>80.784496404362898</v>
      </c>
      <c r="V1292" s="5">
        <v>0.37945170619928559</v>
      </c>
      <c r="W1292" s="4" t="s">
        <v>491</v>
      </c>
      <c r="X1292" s="4" t="s">
        <v>97</v>
      </c>
    </row>
    <row r="1293" spans="1:24">
      <c r="A1293" s="4" t="s">
        <v>1781</v>
      </c>
      <c r="B1293" s="8">
        <v>46141</v>
      </c>
      <c r="C1293" s="4" t="s">
        <v>313</v>
      </c>
      <c r="D1293" s="4" t="s">
        <v>181</v>
      </c>
      <c r="E1293" s="4" t="s">
        <v>41</v>
      </c>
      <c r="F1293" s="4" t="s">
        <v>234</v>
      </c>
      <c r="G1293" s="4" t="s">
        <v>111</v>
      </c>
      <c r="H1293" s="9">
        <v>51</v>
      </c>
      <c r="I1293" s="10">
        <v>5.9</v>
      </c>
      <c r="J1293" s="10">
        <v>300.90000000000003</v>
      </c>
      <c r="K1293" s="5">
        <v>0.12337991395839705</v>
      </c>
      <c r="L1293" s="10">
        <v>37.125016110081674</v>
      </c>
      <c r="M1293" s="10">
        <v>263.77498388991836</v>
      </c>
      <c r="N1293" s="10">
        <v>2.85</v>
      </c>
      <c r="O1293" s="10">
        <v>145.35</v>
      </c>
      <c r="P1293" s="10">
        <v>118.42498388991837</v>
      </c>
      <c r="Q1293" s="5">
        <v>0.44896215002458634</v>
      </c>
      <c r="R1293" s="5">
        <v>2.5999999999999999E-2</v>
      </c>
      <c r="S1293" s="10">
        <v>6.8581495811378774</v>
      </c>
      <c r="T1293" s="10">
        <v>0</v>
      </c>
      <c r="U1293" s="10">
        <v>111.56683430878049</v>
      </c>
      <c r="V1293" s="5">
        <v>0.42296215002458631</v>
      </c>
      <c r="W1293" s="4" t="s">
        <v>491</v>
      </c>
      <c r="X1293" s="4" t="s">
        <v>97</v>
      </c>
    </row>
    <row r="1294" spans="1:24">
      <c r="A1294" s="4" t="s">
        <v>1782</v>
      </c>
      <c r="B1294" s="8">
        <v>45828</v>
      </c>
      <c r="C1294" s="4" t="s">
        <v>411</v>
      </c>
      <c r="D1294" s="4" t="s">
        <v>154</v>
      </c>
      <c r="E1294" s="4" t="s">
        <v>47</v>
      </c>
      <c r="F1294" s="4" t="s">
        <v>273</v>
      </c>
      <c r="G1294" s="4" t="s">
        <v>257</v>
      </c>
      <c r="H1294" s="9">
        <v>11</v>
      </c>
      <c r="I1294" s="10">
        <v>15.25</v>
      </c>
      <c r="J1294" s="10">
        <v>167.75</v>
      </c>
      <c r="K1294" s="5">
        <v>8.0774995123075566E-2</v>
      </c>
      <c r="L1294" s="10">
        <v>13.550005431895926</v>
      </c>
      <c r="M1294" s="10">
        <v>154.19999456810407</v>
      </c>
      <c r="N1294" s="10">
        <v>8.56</v>
      </c>
      <c r="O1294" s="10">
        <v>94.160000000000011</v>
      </c>
      <c r="P1294" s="10">
        <v>60.039994568104063</v>
      </c>
      <c r="Q1294" s="5">
        <v>0.38936444022756928</v>
      </c>
      <c r="R1294" s="5">
        <v>2.3E-2</v>
      </c>
      <c r="S1294" s="10">
        <v>3.5465998750663936</v>
      </c>
      <c r="T1294" s="10">
        <v>0</v>
      </c>
      <c r="U1294" s="10">
        <v>56.493394693037672</v>
      </c>
      <c r="V1294" s="5">
        <v>0.36636444022756925</v>
      </c>
      <c r="W1294" s="4" t="s">
        <v>491</v>
      </c>
      <c r="X1294" s="4" t="s">
        <v>97</v>
      </c>
    </row>
    <row r="1295" spans="1:24">
      <c r="A1295" s="4" t="s">
        <v>1783</v>
      </c>
      <c r="B1295" s="8">
        <v>46080</v>
      </c>
      <c r="C1295" s="4" t="s">
        <v>375</v>
      </c>
      <c r="D1295" s="4" t="s">
        <v>142</v>
      </c>
      <c r="E1295" s="4" t="s">
        <v>45</v>
      </c>
      <c r="F1295" s="4" t="s">
        <v>239</v>
      </c>
      <c r="G1295" s="4" t="s">
        <v>111</v>
      </c>
      <c r="H1295" s="9">
        <v>5</v>
      </c>
      <c r="I1295" s="10">
        <v>8.48</v>
      </c>
      <c r="J1295" s="10">
        <v>42.400000000000006</v>
      </c>
      <c r="K1295" s="5">
        <v>0.19533519428414914</v>
      </c>
      <c r="L1295" s="10">
        <v>8.2822122376479239</v>
      </c>
      <c r="M1295" s="10">
        <v>34.11778776235208</v>
      </c>
      <c r="N1295" s="10">
        <v>4.32</v>
      </c>
      <c r="O1295" s="10">
        <v>21.6</v>
      </c>
      <c r="P1295" s="10">
        <v>12.517787762352079</v>
      </c>
      <c r="Q1295" s="5">
        <v>0.36689916267563716</v>
      </c>
      <c r="R1295" s="5">
        <v>1.4999999999999999E-2</v>
      </c>
      <c r="S1295" s="10">
        <v>0.51176681643528121</v>
      </c>
      <c r="T1295" s="10">
        <v>0</v>
      </c>
      <c r="U1295" s="10">
        <v>12.006020945916797</v>
      </c>
      <c r="V1295" s="5">
        <v>0.35189916267563714</v>
      </c>
      <c r="W1295" s="4" t="s">
        <v>491</v>
      </c>
      <c r="X1295" s="4" t="s">
        <v>97</v>
      </c>
    </row>
    <row r="1296" spans="1:24">
      <c r="A1296" s="4" t="s">
        <v>1784</v>
      </c>
      <c r="B1296" s="8">
        <v>46156</v>
      </c>
      <c r="C1296" s="4" t="s">
        <v>409</v>
      </c>
      <c r="D1296" s="4" t="s">
        <v>183</v>
      </c>
      <c r="E1296" s="4" t="s">
        <v>47</v>
      </c>
      <c r="F1296" s="4" t="s">
        <v>270</v>
      </c>
      <c r="G1296" s="4" t="s">
        <v>257</v>
      </c>
      <c r="H1296" s="9">
        <v>18</v>
      </c>
      <c r="I1296" s="10">
        <v>8.9499999999999993</v>
      </c>
      <c r="J1296" s="10">
        <v>161.1</v>
      </c>
      <c r="K1296" s="5">
        <v>9.4561368897607939E-2</v>
      </c>
      <c r="L1296" s="10">
        <v>15.233836529404638</v>
      </c>
      <c r="M1296" s="10">
        <v>145.86616347059535</v>
      </c>
      <c r="N1296" s="10">
        <v>4.4800000000000004</v>
      </c>
      <c r="O1296" s="10">
        <v>80.640000000000015</v>
      </c>
      <c r="P1296" s="10">
        <v>65.226163470595338</v>
      </c>
      <c r="Q1296" s="5">
        <v>0.447164454858265</v>
      </c>
      <c r="R1296" s="5">
        <v>2.3E-2</v>
      </c>
      <c r="S1296" s="10">
        <v>3.3549217598236929</v>
      </c>
      <c r="T1296" s="10">
        <v>0</v>
      </c>
      <c r="U1296" s="10">
        <v>61.871241710771642</v>
      </c>
      <c r="V1296" s="5">
        <v>0.42416445485826498</v>
      </c>
      <c r="W1296" s="4" t="s">
        <v>491</v>
      </c>
      <c r="X1296" s="4" t="s">
        <v>97</v>
      </c>
    </row>
    <row r="1297" spans="1:24">
      <c r="A1297" s="4" t="s">
        <v>1785</v>
      </c>
      <c r="B1297" s="8">
        <v>46149</v>
      </c>
      <c r="C1297" s="4" t="s">
        <v>331</v>
      </c>
      <c r="D1297" s="4" t="s">
        <v>218</v>
      </c>
      <c r="E1297" s="4" t="s">
        <v>43</v>
      </c>
      <c r="F1297" s="4" t="s">
        <v>270</v>
      </c>
      <c r="G1297" s="4" t="s">
        <v>235</v>
      </c>
      <c r="H1297" s="9">
        <v>45</v>
      </c>
      <c r="I1297" s="10">
        <v>7.54</v>
      </c>
      <c r="J1297" s="10">
        <v>339.3</v>
      </c>
      <c r="K1297" s="5">
        <v>0.10343348423380294</v>
      </c>
      <c r="L1297" s="10">
        <v>35.09498120052934</v>
      </c>
      <c r="M1297" s="10">
        <v>304.20501879947068</v>
      </c>
      <c r="N1297" s="10">
        <v>4.1900000000000004</v>
      </c>
      <c r="O1297" s="10">
        <v>188.55</v>
      </c>
      <c r="P1297" s="10">
        <v>115.65501879947067</v>
      </c>
      <c r="Q1297" s="5">
        <v>0.38018774067534189</v>
      </c>
      <c r="R1297" s="5">
        <v>4.4999999999999998E-2</v>
      </c>
      <c r="S1297" s="10">
        <v>13.68922584597618</v>
      </c>
      <c r="T1297" s="10">
        <v>0</v>
      </c>
      <c r="U1297" s="10">
        <v>101.96579295349449</v>
      </c>
      <c r="V1297" s="5">
        <v>0.33518774067534191</v>
      </c>
      <c r="W1297" s="4" t="s">
        <v>491</v>
      </c>
      <c r="X1297" s="4" t="s">
        <v>97</v>
      </c>
    </row>
    <row r="1298" spans="1:24">
      <c r="A1298" s="4" t="s">
        <v>1786</v>
      </c>
      <c r="B1298" s="8">
        <v>46183</v>
      </c>
      <c r="C1298" s="4" t="s">
        <v>240</v>
      </c>
      <c r="D1298" s="4" t="s">
        <v>127</v>
      </c>
      <c r="E1298" s="4" t="s">
        <v>36</v>
      </c>
      <c r="F1298" s="4" t="s">
        <v>242</v>
      </c>
      <c r="G1298" s="4" t="s">
        <v>235</v>
      </c>
      <c r="H1298" s="9">
        <v>82</v>
      </c>
      <c r="I1298" s="10">
        <v>7.74</v>
      </c>
      <c r="J1298" s="10">
        <v>634.68000000000006</v>
      </c>
      <c r="K1298" s="5">
        <v>0.12128617973751954</v>
      </c>
      <c r="L1298" s="10">
        <v>76.977912555808913</v>
      </c>
      <c r="M1298" s="10">
        <v>557.70208744419119</v>
      </c>
      <c r="N1298" s="10">
        <v>3.8</v>
      </c>
      <c r="O1298" s="10">
        <v>311.59999999999997</v>
      </c>
      <c r="P1298" s="10">
        <v>246.10208744419123</v>
      </c>
      <c r="Q1298" s="5">
        <v>0.44127876331253374</v>
      </c>
      <c r="R1298" s="5">
        <v>1.7999999999999999E-2</v>
      </c>
      <c r="S1298" s="10">
        <v>10.038637573995441</v>
      </c>
      <c r="T1298" s="10">
        <v>0</v>
      </c>
      <c r="U1298" s="10">
        <v>236.0634498701958</v>
      </c>
      <c r="V1298" s="5">
        <v>0.42327876331253372</v>
      </c>
      <c r="W1298" s="4" t="s">
        <v>491</v>
      </c>
      <c r="X1298" s="4" t="s">
        <v>97</v>
      </c>
    </row>
    <row r="1299" spans="1:24">
      <c r="A1299" s="4" t="s">
        <v>1787</v>
      </c>
      <c r="B1299" s="8">
        <v>46223</v>
      </c>
      <c r="C1299" s="4" t="s">
        <v>315</v>
      </c>
      <c r="D1299" s="4" t="s">
        <v>158</v>
      </c>
      <c r="E1299" s="4" t="s">
        <v>41</v>
      </c>
      <c r="F1299" s="4" t="s">
        <v>239</v>
      </c>
      <c r="G1299" s="4" t="s">
        <v>111</v>
      </c>
      <c r="H1299" s="9">
        <v>20</v>
      </c>
      <c r="I1299" s="10">
        <v>7.95</v>
      </c>
      <c r="J1299" s="10">
        <v>159</v>
      </c>
      <c r="K1299" s="5">
        <v>0.15149287888579938</v>
      </c>
      <c r="L1299" s="10">
        <v>24.087367742842101</v>
      </c>
      <c r="M1299" s="10">
        <v>134.9126322571579</v>
      </c>
      <c r="N1299" s="10">
        <v>4.28</v>
      </c>
      <c r="O1299" s="10">
        <v>85.600000000000009</v>
      </c>
      <c r="P1299" s="10">
        <v>49.312632257157887</v>
      </c>
      <c r="Q1299" s="5">
        <v>0.36551530744106109</v>
      </c>
      <c r="R1299" s="5">
        <v>2.5999999999999999E-2</v>
      </c>
      <c r="S1299" s="10">
        <v>3.507728438686105</v>
      </c>
      <c r="T1299" s="10">
        <v>0</v>
      </c>
      <c r="U1299" s="10">
        <v>45.804903818471779</v>
      </c>
      <c r="V1299" s="5">
        <v>0.33951530744106106</v>
      </c>
      <c r="W1299" s="4" t="s">
        <v>491</v>
      </c>
      <c r="X1299" s="4" t="s">
        <v>97</v>
      </c>
    </row>
    <row r="1300" spans="1:24">
      <c r="A1300" s="4" t="s">
        <v>1788</v>
      </c>
      <c r="B1300" s="8">
        <v>45681</v>
      </c>
      <c r="C1300" s="4" t="s">
        <v>305</v>
      </c>
      <c r="D1300" s="4" t="s">
        <v>183</v>
      </c>
      <c r="E1300" s="4" t="s">
        <v>41</v>
      </c>
      <c r="F1300" s="4" t="s">
        <v>242</v>
      </c>
      <c r="G1300" s="4" t="s">
        <v>235</v>
      </c>
      <c r="H1300" s="9">
        <v>124</v>
      </c>
      <c r="I1300" s="10">
        <v>8.82</v>
      </c>
      <c r="J1300" s="10">
        <v>1093.68</v>
      </c>
      <c r="K1300" s="5">
        <v>0.1985672406288054</v>
      </c>
      <c r="L1300" s="10">
        <v>217.16901973091191</v>
      </c>
      <c r="M1300" s="10">
        <v>876.51098026908812</v>
      </c>
      <c r="N1300" s="10">
        <v>4.2699999999999996</v>
      </c>
      <c r="O1300" s="10">
        <v>529.4799999999999</v>
      </c>
      <c r="P1300" s="10">
        <v>347.03098026908822</v>
      </c>
      <c r="Q1300" s="5">
        <v>0.39592314081741453</v>
      </c>
      <c r="R1300" s="5">
        <v>2.5999999999999999E-2</v>
      </c>
      <c r="S1300" s="10">
        <v>22.789285486996292</v>
      </c>
      <c r="T1300" s="10">
        <v>0</v>
      </c>
      <c r="U1300" s="10">
        <v>324.24169478209194</v>
      </c>
      <c r="V1300" s="5">
        <v>0.36992314081741456</v>
      </c>
      <c r="W1300" s="4" t="s">
        <v>491</v>
      </c>
      <c r="X1300" s="4" t="s">
        <v>97</v>
      </c>
    </row>
    <row r="1301" spans="1:24">
      <c r="A1301" s="4" t="s">
        <v>1789</v>
      </c>
      <c r="B1301" s="8">
        <v>45835</v>
      </c>
      <c r="C1301" s="4" t="s">
        <v>311</v>
      </c>
      <c r="D1301" s="4" t="s">
        <v>120</v>
      </c>
      <c r="E1301" s="4" t="s">
        <v>41</v>
      </c>
      <c r="F1301" s="4" t="s">
        <v>242</v>
      </c>
      <c r="G1301" s="4" t="s">
        <v>111</v>
      </c>
      <c r="H1301" s="9">
        <v>36</v>
      </c>
      <c r="I1301" s="10">
        <v>8.02</v>
      </c>
      <c r="J1301" s="10">
        <v>288.71999999999997</v>
      </c>
      <c r="K1301" s="5">
        <v>0.14943882380707296</v>
      </c>
      <c r="L1301" s="10">
        <v>43.145977209578099</v>
      </c>
      <c r="M1301" s="10">
        <v>245.57402279042188</v>
      </c>
      <c r="N1301" s="10">
        <v>4.09</v>
      </c>
      <c r="O1301" s="10">
        <v>147.24</v>
      </c>
      <c r="P1301" s="10">
        <v>98.334022790421869</v>
      </c>
      <c r="Q1301" s="5">
        <v>0.40042518208182887</v>
      </c>
      <c r="R1301" s="5">
        <v>2.5999999999999999E-2</v>
      </c>
      <c r="S1301" s="10">
        <v>6.3849245925509681</v>
      </c>
      <c r="T1301" s="10">
        <v>4.2</v>
      </c>
      <c r="U1301" s="10">
        <v>87.749098197870893</v>
      </c>
      <c r="V1301" s="5">
        <v>0.35732239591464382</v>
      </c>
      <c r="W1301" s="4" t="s">
        <v>493</v>
      </c>
      <c r="X1301" s="4" t="s">
        <v>97</v>
      </c>
    </row>
    <row r="1302" spans="1:24">
      <c r="A1302" s="4" t="s">
        <v>1790</v>
      </c>
      <c r="B1302" s="8">
        <v>45942</v>
      </c>
      <c r="C1302" s="4" t="s">
        <v>417</v>
      </c>
      <c r="D1302" s="4" t="s">
        <v>170</v>
      </c>
      <c r="E1302" s="4" t="s">
        <v>47</v>
      </c>
      <c r="F1302" s="4" t="s">
        <v>273</v>
      </c>
      <c r="G1302" s="4" t="s">
        <v>257</v>
      </c>
      <c r="H1302" s="9">
        <v>15</v>
      </c>
      <c r="I1302" s="10">
        <v>7.73</v>
      </c>
      <c r="J1302" s="10">
        <v>115.95</v>
      </c>
      <c r="K1302" s="5">
        <v>0.1001662971667662</v>
      </c>
      <c r="L1302" s="10">
        <v>11.61428215648654</v>
      </c>
      <c r="M1302" s="10">
        <v>104.33571784351346</v>
      </c>
      <c r="N1302" s="10">
        <v>4.0199999999999996</v>
      </c>
      <c r="O1302" s="10">
        <v>60.3</v>
      </c>
      <c r="P1302" s="10">
        <v>44.035717843513467</v>
      </c>
      <c r="Q1302" s="5">
        <v>0.4220579371444001</v>
      </c>
      <c r="R1302" s="5">
        <v>2.3E-2</v>
      </c>
      <c r="S1302" s="10">
        <v>2.3997215104008096</v>
      </c>
      <c r="T1302" s="10">
        <v>0</v>
      </c>
      <c r="U1302" s="10">
        <v>41.635996333112658</v>
      </c>
      <c r="V1302" s="5">
        <v>0.39905793714440008</v>
      </c>
      <c r="W1302" s="4" t="s">
        <v>491</v>
      </c>
      <c r="X1302" s="4" t="s">
        <v>97</v>
      </c>
    </row>
    <row r="1303" spans="1:24">
      <c r="A1303" s="4" t="s">
        <v>1791</v>
      </c>
      <c r="B1303" s="8">
        <v>45812</v>
      </c>
      <c r="C1303" s="4" t="s">
        <v>359</v>
      </c>
      <c r="D1303" s="4" t="s">
        <v>218</v>
      </c>
      <c r="E1303" s="4" t="s">
        <v>43</v>
      </c>
      <c r="F1303" s="4" t="s">
        <v>276</v>
      </c>
      <c r="G1303" s="4" t="s">
        <v>257</v>
      </c>
      <c r="H1303" s="9">
        <v>24</v>
      </c>
      <c r="I1303" s="10">
        <v>7.41</v>
      </c>
      <c r="J1303" s="10">
        <v>177.84</v>
      </c>
      <c r="K1303" s="5">
        <v>4.1683678482621257E-2</v>
      </c>
      <c r="L1303" s="10">
        <v>7.4130253813493647</v>
      </c>
      <c r="M1303" s="10">
        <v>170.42697461865063</v>
      </c>
      <c r="N1303" s="10">
        <v>4.05</v>
      </c>
      <c r="O1303" s="10">
        <v>97.199999999999989</v>
      </c>
      <c r="P1303" s="10">
        <v>73.226974618650644</v>
      </c>
      <c r="Q1303" s="5">
        <v>0.42966774938359475</v>
      </c>
      <c r="R1303" s="5">
        <v>4.4999999999999998E-2</v>
      </c>
      <c r="S1303" s="10">
        <v>7.6692138578392779</v>
      </c>
      <c r="T1303" s="10">
        <v>0</v>
      </c>
      <c r="U1303" s="10">
        <v>65.557760760811362</v>
      </c>
      <c r="V1303" s="5">
        <v>0.38466774938359471</v>
      </c>
      <c r="W1303" s="4" t="s">
        <v>491</v>
      </c>
      <c r="X1303" s="4" t="s">
        <v>97</v>
      </c>
    </row>
    <row r="1304" spans="1:24">
      <c r="A1304" s="4" t="s">
        <v>1792</v>
      </c>
      <c r="B1304" s="8">
        <v>46291</v>
      </c>
      <c r="C1304" s="4" t="s">
        <v>333</v>
      </c>
      <c r="D1304" s="4" t="s">
        <v>216</v>
      </c>
      <c r="E1304" s="4" t="s">
        <v>43</v>
      </c>
      <c r="F1304" s="4" t="s">
        <v>273</v>
      </c>
      <c r="G1304" s="4" t="s">
        <v>235</v>
      </c>
      <c r="H1304" s="9">
        <v>36</v>
      </c>
      <c r="I1304" s="10">
        <v>9.2799999999999994</v>
      </c>
      <c r="J1304" s="10">
        <v>334.08</v>
      </c>
      <c r="K1304" s="5">
        <v>7.7436545169229348E-2</v>
      </c>
      <c r="L1304" s="10">
        <v>25.870001010136139</v>
      </c>
      <c r="M1304" s="10">
        <v>308.20999898986383</v>
      </c>
      <c r="N1304" s="10">
        <v>4.63</v>
      </c>
      <c r="O1304" s="10">
        <v>166.68</v>
      </c>
      <c r="P1304" s="10">
        <v>141.52999898986383</v>
      </c>
      <c r="Q1304" s="5">
        <v>0.45919989440225251</v>
      </c>
      <c r="R1304" s="5">
        <v>4.4999999999999998E-2</v>
      </c>
      <c r="S1304" s="10">
        <v>13.869449954543873</v>
      </c>
      <c r="T1304" s="10">
        <v>0</v>
      </c>
      <c r="U1304" s="10">
        <v>127.66054903531996</v>
      </c>
      <c r="V1304" s="5">
        <v>0.41419989440225252</v>
      </c>
      <c r="W1304" s="4" t="s">
        <v>491</v>
      </c>
      <c r="X1304" s="4" t="s">
        <v>97</v>
      </c>
    </row>
    <row r="1305" spans="1:24">
      <c r="A1305" s="4" t="s">
        <v>1793</v>
      </c>
      <c r="B1305" s="8">
        <v>45858</v>
      </c>
      <c r="C1305" s="4" t="s">
        <v>341</v>
      </c>
      <c r="D1305" s="4" t="s">
        <v>138</v>
      </c>
      <c r="E1305" s="4" t="s">
        <v>43</v>
      </c>
      <c r="F1305" s="4" t="s">
        <v>276</v>
      </c>
      <c r="G1305" s="4" t="s">
        <v>111</v>
      </c>
      <c r="H1305" s="9">
        <v>13</v>
      </c>
      <c r="I1305" s="10">
        <v>8.16</v>
      </c>
      <c r="J1305" s="10">
        <v>106.08</v>
      </c>
      <c r="K1305" s="5">
        <v>4.6668498437291032E-2</v>
      </c>
      <c r="L1305" s="10">
        <v>4.9505943142278328</v>
      </c>
      <c r="M1305" s="10">
        <v>101.12940568577217</v>
      </c>
      <c r="N1305" s="10">
        <v>3.97</v>
      </c>
      <c r="O1305" s="10">
        <v>51.61</v>
      </c>
      <c r="P1305" s="10">
        <v>49.519405685772171</v>
      </c>
      <c r="Q1305" s="5">
        <v>0.48966376643840026</v>
      </c>
      <c r="R1305" s="5">
        <v>4.4999999999999998E-2</v>
      </c>
      <c r="S1305" s="10">
        <v>4.5508232558597479</v>
      </c>
      <c r="T1305" s="10">
        <v>0</v>
      </c>
      <c r="U1305" s="10">
        <v>44.968582429912423</v>
      </c>
      <c r="V1305" s="5">
        <v>0.44466376643840028</v>
      </c>
      <c r="W1305" s="4" t="s">
        <v>491</v>
      </c>
      <c r="X1305" s="4" t="s">
        <v>97</v>
      </c>
    </row>
    <row r="1306" spans="1:24">
      <c r="A1306" s="4" t="s">
        <v>1794</v>
      </c>
      <c r="B1306" s="8">
        <v>45799</v>
      </c>
      <c r="C1306" s="4" t="s">
        <v>299</v>
      </c>
      <c r="D1306" s="4" t="s">
        <v>204</v>
      </c>
      <c r="E1306" s="4" t="s">
        <v>39</v>
      </c>
      <c r="F1306" s="4" t="s">
        <v>276</v>
      </c>
      <c r="G1306" s="4" t="s">
        <v>257</v>
      </c>
      <c r="H1306" s="9">
        <v>5</v>
      </c>
      <c r="I1306" s="10">
        <v>14.49</v>
      </c>
      <c r="J1306" s="10">
        <v>72.45</v>
      </c>
      <c r="K1306" s="5">
        <v>7.980380764166814E-2</v>
      </c>
      <c r="L1306" s="10">
        <v>5.7817858636388566</v>
      </c>
      <c r="M1306" s="10">
        <v>66.668214136361144</v>
      </c>
      <c r="N1306" s="10">
        <v>9</v>
      </c>
      <c r="O1306" s="10">
        <v>45</v>
      </c>
      <c r="P1306" s="10">
        <v>21.668214136361144</v>
      </c>
      <c r="Q1306" s="5">
        <v>0.32501566776697566</v>
      </c>
      <c r="R1306" s="5">
        <v>2.1000000000000001E-2</v>
      </c>
      <c r="S1306" s="10">
        <v>1.400032496863584</v>
      </c>
      <c r="T1306" s="10">
        <v>0</v>
      </c>
      <c r="U1306" s="10">
        <v>20.268181639497559</v>
      </c>
      <c r="V1306" s="5">
        <v>0.30401566776697564</v>
      </c>
      <c r="W1306" s="4" t="s">
        <v>491</v>
      </c>
      <c r="X1306" s="4" t="s">
        <v>97</v>
      </c>
    </row>
    <row r="1307" spans="1:24">
      <c r="A1307" s="4" t="s">
        <v>1795</v>
      </c>
      <c r="B1307" s="8">
        <v>45810</v>
      </c>
      <c r="C1307" s="4" t="s">
        <v>309</v>
      </c>
      <c r="D1307" s="4" t="s">
        <v>127</v>
      </c>
      <c r="E1307" s="4" t="s">
        <v>41</v>
      </c>
      <c r="F1307" s="4" t="s">
        <v>239</v>
      </c>
      <c r="G1307" s="4" t="s">
        <v>111</v>
      </c>
      <c r="H1307" s="9">
        <v>26</v>
      </c>
      <c r="I1307" s="10">
        <v>7.54</v>
      </c>
      <c r="J1307" s="10">
        <v>196.04</v>
      </c>
      <c r="K1307" s="5">
        <v>0.18879787933460457</v>
      </c>
      <c r="L1307" s="10">
        <v>37.011936264755875</v>
      </c>
      <c r="M1307" s="10">
        <v>159.02806373524413</v>
      </c>
      <c r="N1307" s="10">
        <v>3.62</v>
      </c>
      <c r="O1307" s="10">
        <v>94.12</v>
      </c>
      <c r="P1307" s="10">
        <v>64.908063735244127</v>
      </c>
      <c r="Q1307" s="5">
        <v>0.40815477602308925</v>
      </c>
      <c r="R1307" s="5">
        <v>2.5999999999999999E-2</v>
      </c>
      <c r="S1307" s="10">
        <v>4.1347296571163472</v>
      </c>
      <c r="T1307" s="10">
        <v>0</v>
      </c>
      <c r="U1307" s="10">
        <v>60.773334078127782</v>
      </c>
      <c r="V1307" s="5">
        <v>0.38215477602308923</v>
      </c>
      <c r="W1307" s="4" t="s">
        <v>491</v>
      </c>
      <c r="X1307" s="4" t="s">
        <v>97</v>
      </c>
    </row>
    <row r="1308" spans="1:24">
      <c r="A1308" s="4" t="s">
        <v>1796</v>
      </c>
      <c r="B1308" s="8">
        <v>46046</v>
      </c>
      <c r="C1308" s="4" t="s">
        <v>341</v>
      </c>
      <c r="D1308" s="4" t="s">
        <v>164</v>
      </c>
      <c r="E1308" s="4" t="s">
        <v>43</v>
      </c>
      <c r="F1308" s="4" t="s">
        <v>276</v>
      </c>
      <c r="G1308" s="4" t="s">
        <v>111</v>
      </c>
      <c r="H1308" s="9">
        <v>6</v>
      </c>
      <c r="I1308" s="10">
        <v>6.28</v>
      </c>
      <c r="J1308" s="10">
        <v>37.68</v>
      </c>
      <c r="K1308" s="5">
        <v>8.8138275040340941E-2</v>
      </c>
      <c r="L1308" s="10">
        <v>3.3210502035200467</v>
      </c>
      <c r="M1308" s="10">
        <v>34.358949796479955</v>
      </c>
      <c r="N1308" s="10">
        <v>3</v>
      </c>
      <c r="O1308" s="10">
        <v>18</v>
      </c>
      <c r="P1308" s="10">
        <v>16.358949796479955</v>
      </c>
      <c r="Q1308" s="5">
        <v>0.47611902847379567</v>
      </c>
      <c r="R1308" s="5">
        <v>4.4999999999999998E-2</v>
      </c>
      <c r="S1308" s="10">
        <v>1.5461527408415978</v>
      </c>
      <c r="T1308" s="10">
        <v>0</v>
      </c>
      <c r="U1308" s="10">
        <v>14.812797055638358</v>
      </c>
      <c r="V1308" s="5">
        <v>0.43111902847379568</v>
      </c>
      <c r="W1308" s="4" t="s">
        <v>491</v>
      </c>
      <c r="X1308" s="4" t="s">
        <v>97</v>
      </c>
    </row>
    <row r="1309" spans="1:24">
      <c r="A1309" s="4" t="s">
        <v>1797</v>
      </c>
      <c r="B1309" s="8">
        <v>45813</v>
      </c>
      <c r="C1309" s="4" t="s">
        <v>343</v>
      </c>
      <c r="D1309" s="4" t="s">
        <v>201</v>
      </c>
      <c r="E1309" s="4" t="s">
        <v>43</v>
      </c>
      <c r="F1309" s="4" t="s">
        <v>270</v>
      </c>
      <c r="G1309" s="4" t="s">
        <v>111</v>
      </c>
      <c r="H1309" s="9">
        <v>18</v>
      </c>
      <c r="I1309" s="10">
        <v>9.52</v>
      </c>
      <c r="J1309" s="10">
        <v>171.35999999999999</v>
      </c>
      <c r="K1309" s="5">
        <v>8.9353307029069282E-2</v>
      </c>
      <c r="L1309" s="10">
        <v>15.311582692501311</v>
      </c>
      <c r="M1309" s="10">
        <v>156.04841730749868</v>
      </c>
      <c r="N1309" s="10">
        <v>5.57</v>
      </c>
      <c r="O1309" s="10">
        <v>100.26</v>
      </c>
      <c r="P1309" s="10">
        <v>55.788417307498676</v>
      </c>
      <c r="Q1309" s="5">
        <v>0.35750710112980971</v>
      </c>
      <c r="R1309" s="5">
        <v>4.4999999999999998E-2</v>
      </c>
      <c r="S1309" s="10">
        <v>7.0221787788374401</v>
      </c>
      <c r="T1309" s="10">
        <v>0</v>
      </c>
      <c r="U1309" s="10">
        <v>48.766238528661233</v>
      </c>
      <c r="V1309" s="5">
        <v>0.31250710112980967</v>
      </c>
      <c r="W1309" s="4" t="s">
        <v>491</v>
      </c>
      <c r="X1309" s="4" t="s">
        <v>97</v>
      </c>
    </row>
    <row r="1310" spans="1:24">
      <c r="A1310" s="4" t="s">
        <v>1798</v>
      </c>
      <c r="B1310" s="8">
        <v>45687</v>
      </c>
      <c r="C1310" s="4" t="s">
        <v>277</v>
      </c>
      <c r="D1310" s="4" t="s">
        <v>201</v>
      </c>
      <c r="E1310" s="4" t="s">
        <v>39</v>
      </c>
      <c r="F1310" s="4" t="s">
        <v>270</v>
      </c>
      <c r="G1310" s="4" t="s">
        <v>111</v>
      </c>
      <c r="H1310" s="9">
        <v>104</v>
      </c>
      <c r="I1310" s="10">
        <v>9.51</v>
      </c>
      <c r="J1310" s="10">
        <v>989.04</v>
      </c>
      <c r="K1310" s="5">
        <v>0.14830209748603579</v>
      </c>
      <c r="L1310" s="10">
        <v>146.67670649758884</v>
      </c>
      <c r="M1310" s="10">
        <v>842.36329350241112</v>
      </c>
      <c r="N1310" s="10">
        <v>5.49</v>
      </c>
      <c r="O1310" s="10">
        <v>570.96</v>
      </c>
      <c r="P1310" s="10">
        <v>271.40329350241109</v>
      </c>
      <c r="Q1310" s="5">
        <v>0.32219268763950981</v>
      </c>
      <c r="R1310" s="5">
        <v>2.1000000000000001E-2</v>
      </c>
      <c r="S1310" s="10">
        <v>17.689629163550634</v>
      </c>
      <c r="T1310" s="10">
        <v>17.13</v>
      </c>
      <c r="U1310" s="10">
        <v>236.58366433886044</v>
      </c>
      <c r="V1310" s="5">
        <v>0.2808570437051971</v>
      </c>
      <c r="W1310" s="4" t="s">
        <v>493</v>
      </c>
      <c r="X1310" s="4" t="s">
        <v>97</v>
      </c>
    </row>
    <row r="1311" spans="1:24">
      <c r="A1311" s="4" t="s">
        <v>1799</v>
      </c>
      <c r="B1311" s="8">
        <v>46071</v>
      </c>
      <c r="C1311" s="4" t="s">
        <v>343</v>
      </c>
      <c r="D1311" s="4" t="s">
        <v>179</v>
      </c>
      <c r="E1311" s="4" t="s">
        <v>43</v>
      </c>
      <c r="F1311" s="4" t="s">
        <v>270</v>
      </c>
      <c r="G1311" s="4" t="s">
        <v>111</v>
      </c>
      <c r="H1311" s="9">
        <v>33</v>
      </c>
      <c r="I1311" s="10">
        <v>17.989999999999998</v>
      </c>
      <c r="J1311" s="10">
        <v>593.66999999999996</v>
      </c>
      <c r="K1311" s="5">
        <v>4.207102546332054E-2</v>
      </c>
      <c r="L1311" s="10">
        <v>24.976305686809503</v>
      </c>
      <c r="M1311" s="10">
        <v>568.69369431319046</v>
      </c>
      <c r="N1311" s="10">
        <v>8.94</v>
      </c>
      <c r="O1311" s="10">
        <v>295.02</v>
      </c>
      <c r="P1311" s="10">
        <v>273.67369431319048</v>
      </c>
      <c r="Q1311" s="5">
        <v>0.48123215898095251</v>
      </c>
      <c r="R1311" s="5">
        <v>4.4999999999999998E-2</v>
      </c>
      <c r="S1311" s="10">
        <v>25.59121624409357</v>
      </c>
      <c r="T1311" s="10">
        <v>0</v>
      </c>
      <c r="U1311" s="10">
        <v>248.08247806909691</v>
      </c>
      <c r="V1311" s="5">
        <v>0.43623215898095252</v>
      </c>
      <c r="W1311" s="4" t="s">
        <v>491</v>
      </c>
      <c r="X1311" s="4" t="s">
        <v>97</v>
      </c>
    </row>
    <row r="1312" spans="1:24">
      <c r="A1312" s="4" t="s">
        <v>1800</v>
      </c>
      <c r="B1312" s="8">
        <v>46087</v>
      </c>
      <c r="C1312" s="4" t="s">
        <v>285</v>
      </c>
      <c r="D1312" s="4" t="s">
        <v>212</v>
      </c>
      <c r="E1312" s="4" t="s">
        <v>39</v>
      </c>
      <c r="F1312" s="4" t="s">
        <v>273</v>
      </c>
      <c r="G1312" s="4" t="s">
        <v>111</v>
      </c>
      <c r="H1312" s="9">
        <v>23</v>
      </c>
      <c r="I1312" s="10">
        <v>6.88</v>
      </c>
      <c r="J1312" s="10">
        <v>158.24</v>
      </c>
      <c r="K1312" s="5">
        <v>0.12442462426190241</v>
      </c>
      <c r="L1312" s="10">
        <v>19.688952543203438</v>
      </c>
      <c r="M1312" s="10">
        <v>138.55104745679657</v>
      </c>
      <c r="N1312" s="10">
        <v>3.57</v>
      </c>
      <c r="O1312" s="10">
        <v>82.11</v>
      </c>
      <c r="P1312" s="10">
        <v>56.441047456796568</v>
      </c>
      <c r="Q1312" s="5">
        <v>0.40736644358027102</v>
      </c>
      <c r="R1312" s="5">
        <v>2.1000000000000001E-2</v>
      </c>
      <c r="S1312" s="10">
        <v>2.909571996592728</v>
      </c>
      <c r="T1312" s="10">
        <v>0</v>
      </c>
      <c r="U1312" s="10">
        <v>53.531475460203836</v>
      </c>
      <c r="V1312" s="5">
        <v>0.38636644358027095</v>
      </c>
      <c r="W1312" s="4" t="s">
        <v>491</v>
      </c>
      <c r="X1312" s="4" t="s">
        <v>97</v>
      </c>
    </row>
    <row r="1313" spans="1:24">
      <c r="A1313" s="4" t="s">
        <v>1801</v>
      </c>
      <c r="B1313" s="8">
        <v>46237</v>
      </c>
      <c r="C1313" s="4" t="s">
        <v>240</v>
      </c>
      <c r="D1313" s="4" t="s">
        <v>204</v>
      </c>
      <c r="E1313" s="4" t="s">
        <v>36</v>
      </c>
      <c r="F1313" s="4" t="s">
        <v>242</v>
      </c>
      <c r="G1313" s="4" t="s">
        <v>235</v>
      </c>
      <c r="H1313" s="9">
        <v>39</v>
      </c>
      <c r="I1313" s="10">
        <v>15.29</v>
      </c>
      <c r="J1313" s="10">
        <v>596.30999999999995</v>
      </c>
      <c r="K1313" s="5">
        <v>0.14939684813119605</v>
      </c>
      <c r="L1313" s="10">
        <v>89.086834509113515</v>
      </c>
      <c r="M1313" s="10">
        <v>507.22316549088646</v>
      </c>
      <c r="N1313" s="10">
        <v>9.3699999999999992</v>
      </c>
      <c r="O1313" s="10">
        <v>365.42999999999995</v>
      </c>
      <c r="P1313" s="10">
        <v>141.79316549088651</v>
      </c>
      <c r="Q1313" s="5">
        <v>0.27954788964273791</v>
      </c>
      <c r="R1313" s="5">
        <v>1.7999999999999999E-2</v>
      </c>
      <c r="S1313" s="10">
        <v>9.1300169788359558</v>
      </c>
      <c r="T1313" s="10">
        <v>0</v>
      </c>
      <c r="U1313" s="10">
        <v>132.66314851205055</v>
      </c>
      <c r="V1313" s="5">
        <v>0.2615478896427379</v>
      </c>
      <c r="W1313" s="4" t="s">
        <v>491</v>
      </c>
      <c r="X1313" s="4" t="s">
        <v>97</v>
      </c>
    </row>
    <row r="1314" spans="1:24">
      <c r="A1314" s="4" t="s">
        <v>1802</v>
      </c>
      <c r="B1314" s="8">
        <v>46139</v>
      </c>
      <c r="C1314" s="4" t="s">
        <v>407</v>
      </c>
      <c r="D1314" s="4" t="s">
        <v>185</v>
      </c>
      <c r="E1314" s="4" t="s">
        <v>47</v>
      </c>
      <c r="F1314" s="4" t="s">
        <v>276</v>
      </c>
      <c r="G1314" s="4" t="s">
        <v>111</v>
      </c>
      <c r="H1314" s="9">
        <v>28</v>
      </c>
      <c r="I1314" s="10">
        <v>5.3</v>
      </c>
      <c r="J1314" s="10">
        <v>148.4</v>
      </c>
      <c r="K1314" s="5">
        <v>9.6971660107284474E-2</v>
      </c>
      <c r="L1314" s="10">
        <v>14.390594359921016</v>
      </c>
      <c r="M1314" s="10">
        <v>134.009405640079</v>
      </c>
      <c r="N1314" s="10">
        <v>2.31</v>
      </c>
      <c r="O1314" s="10">
        <v>64.680000000000007</v>
      </c>
      <c r="P1314" s="10">
        <v>69.329405640078988</v>
      </c>
      <c r="Q1314" s="5">
        <v>0.51734731087669439</v>
      </c>
      <c r="R1314" s="5">
        <v>2.3E-2</v>
      </c>
      <c r="S1314" s="10">
        <v>3.0822163297218168</v>
      </c>
      <c r="T1314" s="10">
        <v>0</v>
      </c>
      <c r="U1314" s="10">
        <v>66.247189310357172</v>
      </c>
      <c r="V1314" s="5">
        <v>0.49434731087669437</v>
      </c>
      <c r="W1314" s="4" t="s">
        <v>491</v>
      </c>
      <c r="X1314" s="4" t="s">
        <v>97</v>
      </c>
    </row>
    <row r="1315" spans="1:24">
      <c r="A1315" s="4" t="s">
        <v>1803</v>
      </c>
      <c r="B1315" s="8">
        <v>46088</v>
      </c>
      <c r="C1315" s="4" t="s">
        <v>373</v>
      </c>
      <c r="D1315" s="4" t="s">
        <v>123</v>
      </c>
      <c r="E1315" s="4" t="s">
        <v>45</v>
      </c>
      <c r="F1315" s="4" t="s">
        <v>234</v>
      </c>
      <c r="G1315" s="4" t="s">
        <v>111</v>
      </c>
      <c r="H1315" s="9">
        <v>44</v>
      </c>
      <c r="I1315" s="10">
        <v>5.01</v>
      </c>
      <c r="J1315" s="10">
        <v>220.44</v>
      </c>
      <c r="K1315" s="5">
        <v>0.21049288577968911</v>
      </c>
      <c r="L1315" s="10">
        <v>46.401051741274664</v>
      </c>
      <c r="M1315" s="10">
        <v>174.03894825872533</v>
      </c>
      <c r="N1315" s="10">
        <v>2.39</v>
      </c>
      <c r="O1315" s="10">
        <v>105.16000000000001</v>
      </c>
      <c r="P1315" s="10">
        <v>68.878948258725316</v>
      </c>
      <c r="Q1315" s="5">
        <v>0.39576743566807965</v>
      </c>
      <c r="R1315" s="5">
        <v>1.4999999999999999E-2</v>
      </c>
      <c r="S1315" s="10">
        <v>2.6105842238808799</v>
      </c>
      <c r="T1315" s="10">
        <v>0</v>
      </c>
      <c r="U1315" s="10">
        <v>66.268364034844438</v>
      </c>
      <c r="V1315" s="5">
        <v>0.38076743566807963</v>
      </c>
      <c r="W1315" s="4" t="s">
        <v>491</v>
      </c>
      <c r="X1315" s="4" t="s">
        <v>97</v>
      </c>
    </row>
    <row r="1316" spans="1:24">
      <c r="A1316" s="4" t="s">
        <v>1804</v>
      </c>
      <c r="B1316" s="8">
        <v>46012</v>
      </c>
      <c r="C1316" s="4" t="s">
        <v>383</v>
      </c>
      <c r="D1316" s="4" t="s">
        <v>201</v>
      </c>
      <c r="E1316" s="4" t="s">
        <v>45</v>
      </c>
      <c r="F1316" s="4" t="s">
        <v>242</v>
      </c>
      <c r="G1316" s="4" t="s">
        <v>257</v>
      </c>
      <c r="H1316" s="9">
        <v>14</v>
      </c>
      <c r="I1316" s="10">
        <v>9.48</v>
      </c>
      <c r="J1316" s="10">
        <v>132.72</v>
      </c>
      <c r="K1316" s="5">
        <v>0.19628311280405855</v>
      </c>
      <c r="L1316" s="10">
        <v>26.05069473135465</v>
      </c>
      <c r="M1316" s="10">
        <v>106.66930526864535</v>
      </c>
      <c r="N1316" s="10">
        <v>5.58</v>
      </c>
      <c r="O1316" s="10">
        <v>78.12</v>
      </c>
      <c r="P1316" s="10">
        <v>28.549305268645341</v>
      </c>
      <c r="Q1316" s="5">
        <v>0.26764311623427434</v>
      </c>
      <c r="R1316" s="5">
        <v>1.4999999999999999E-2</v>
      </c>
      <c r="S1316" s="10">
        <v>1.6000395790296802</v>
      </c>
      <c r="T1316" s="10">
        <v>0</v>
      </c>
      <c r="U1316" s="10">
        <v>26.949265689615661</v>
      </c>
      <c r="V1316" s="5">
        <v>0.25264311623427438</v>
      </c>
      <c r="W1316" s="4" t="s">
        <v>491</v>
      </c>
      <c r="X1316" s="4" t="s">
        <v>97</v>
      </c>
    </row>
    <row r="1317" spans="1:24">
      <c r="A1317" s="4" t="s">
        <v>1805</v>
      </c>
      <c r="B1317" s="8">
        <v>45814</v>
      </c>
      <c r="C1317" s="4" t="s">
        <v>353</v>
      </c>
      <c r="D1317" s="4" t="s">
        <v>179</v>
      </c>
      <c r="E1317" s="4" t="s">
        <v>43</v>
      </c>
      <c r="F1317" s="4" t="s">
        <v>276</v>
      </c>
      <c r="G1317" s="4" t="s">
        <v>257</v>
      </c>
      <c r="H1317" s="9">
        <v>9</v>
      </c>
      <c r="I1317" s="10">
        <v>17.48</v>
      </c>
      <c r="J1317" s="10">
        <v>157.32</v>
      </c>
      <c r="K1317" s="5">
        <v>4.2646008366355688E-2</v>
      </c>
      <c r="L1317" s="10">
        <v>6.7090700361950768</v>
      </c>
      <c r="M1317" s="10">
        <v>150.61092996380492</v>
      </c>
      <c r="N1317" s="10">
        <v>8.51</v>
      </c>
      <c r="O1317" s="10">
        <v>76.59</v>
      </c>
      <c r="P1317" s="10">
        <v>74.020929963804917</v>
      </c>
      <c r="Q1317" s="5">
        <v>0.49147116999804569</v>
      </c>
      <c r="R1317" s="5">
        <v>4.4999999999999998E-2</v>
      </c>
      <c r="S1317" s="10">
        <v>6.7774918483712208</v>
      </c>
      <c r="T1317" s="10">
        <v>0</v>
      </c>
      <c r="U1317" s="10">
        <v>67.24343811543369</v>
      </c>
      <c r="V1317" s="5">
        <v>0.44647116999804565</v>
      </c>
      <c r="W1317" s="4" t="s">
        <v>491</v>
      </c>
      <c r="X1317" s="4" t="s">
        <v>97</v>
      </c>
    </row>
    <row r="1318" spans="1:24">
      <c r="A1318" s="4" t="s">
        <v>1806</v>
      </c>
      <c r="B1318" s="8">
        <v>45846</v>
      </c>
      <c r="C1318" s="4" t="s">
        <v>331</v>
      </c>
      <c r="D1318" s="4" t="s">
        <v>156</v>
      </c>
      <c r="E1318" s="4" t="s">
        <v>43</v>
      </c>
      <c r="F1318" s="4" t="s">
        <v>270</v>
      </c>
      <c r="G1318" s="4" t="s">
        <v>235</v>
      </c>
      <c r="H1318" s="9">
        <v>51</v>
      </c>
      <c r="I1318" s="10">
        <v>5.01</v>
      </c>
      <c r="J1318" s="10">
        <v>255.51</v>
      </c>
      <c r="K1318" s="5">
        <v>8.7289460218380577E-2</v>
      </c>
      <c r="L1318" s="10">
        <v>22.30332998039842</v>
      </c>
      <c r="M1318" s="10">
        <v>233.20667001960157</v>
      </c>
      <c r="N1318" s="10">
        <v>2.76</v>
      </c>
      <c r="O1318" s="10">
        <v>140.76</v>
      </c>
      <c r="P1318" s="10">
        <v>92.446670019601584</v>
      </c>
      <c r="Q1318" s="5">
        <v>0.39641520549918757</v>
      </c>
      <c r="R1318" s="5">
        <v>4.4999999999999998E-2</v>
      </c>
      <c r="S1318" s="10">
        <v>10.49430015088207</v>
      </c>
      <c r="T1318" s="10">
        <v>0</v>
      </c>
      <c r="U1318" s="10">
        <v>81.952369868719515</v>
      </c>
      <c r="V1318" s="5">
        <v>0.35141520549918759</v>
      </c>
      <c r="W1318" s="4" t="s">
        <v>491</v>
      </c>
      <c r="X1318" s="4" t="s">
        <v>97</v>
      </c>
    </row>
    <row r="1319" spans="1:24">
      <c r="A1319" s="4" t="s">
        <v>1807</v>
      </c>
      <c r="B1319" s="8">
        <v>46096</v>
      </c>
      <c r="C1319" s="4" t="s">
        <v>333</v>
      </c>
      <c r="D1319" s="4" t="s">
        <v>113</v>
      </c>
      <c r="E1319" s="4" t="s">
        <v>43</v>
      </c>
      <c r="F1319" s="4" t="s">
        <v>273</v>
      </c>
      <c r="G1319" s="4" t="s">
        <v>235</v>
      </c>
      <c r="H1319" s="9">
        <v>96</v>
      </c>
      <c r="I1319" s="10">
        <v>16.68</v>
      </c>
      <c r="J1319" s="10">
        <v>1601.28</v>
      </c>
      <c r="K1319" s="5">
        <v>6.8434308701576407E-2</v>
      </c>
      <c r="L1319" s="10">
        <v>109.58248983766026</v>
      </c>
      <c r="M1319" s="10">
        <v>1491.6975101623398</v>
      </c>
      <c r="N1319" s="10">
        <v>9.01</v>
      </c>
      <c r="O1319" s="10">
        <v>864.96</v>
      </c>
      <c r="P1319" s="10">
        <v>626.73751016233973</v>
      </c>
      <c r="Q1319" s="5">
        <v>0.42015053715155198</v>
      </c>
      <c r="R1319" s="5">
        <v>4.4999999999999998E-2</v>
      </c>
      <c r="S1319" s="10">
        <v>67.126387957305283</v>
      </c>
      <c r="T1319" s="10">
        <v>0</v>
      </c>
      <c r="U1319" s="10">
        <v>559.61112220503446</v>
      </c>
      <c r="V1319" s="5">
        <v>0.375150537151552</v>
      </c>
      <c r="W1319" s="4" t="s">
        <v>491</v>
      </c>
      <c r="X1319" s="4" t="s">
        <v>97</v>
      </c>
    </row>
    <row r="1320" spans="1:24">
      <c r="A1320" s="4" t="s">
        <v>1808</v>
      </c>
      <c r="B1320" s="8">
        <v>45931</v>
      </c>
      <c r="C1320" s="4" t="s">
        <v>361</v>
      </c>
      <c r="D1320" s="4" t="s">
        <v>116</v>
      </c>
      <c r="E1320" s="4" t="s">
        <v>45</v>
      </c>
      <c r="F1320" s="4" t="s">
        <v>234</v>
      </c>
      <c r="G1320" s="4" t="s">
        <v>235</v>
      </c>
      <c r="H1320" s="9">
        <v>48</v>
      </c>
      <c r="I1320" s="10">
        <v>5.17</v>
      </c>
      <c r="J1320" s="10">
        <v>248.16</v>
      </c>
      <c r="K1320" s="5">
        <v>0.17519834867767012</v>
      </c>
      <c r="L1320" s="10">
        <v>43.477222207850616</v>
      </c>
      <c r="M1320" s="10">
        <v>204.68277779214938</v>
      </c>
      <c r="N1320" s="10">
        <v>2.78</v>
      </c>
      <c r="O1320" s="10">
        <v>133.44</v>
      </c>
      <c r="P1320" s="10">
        <v>71.242777792149383</v>
      </c>
      <c r="Q1320" s="5">
        <v>0.34806434894339167</v>
      </c>
      <c r="R1320" s="5">
        <v>1.4999999999999999E-2</v>
      </c>
      <c r="S1320" s="10">
        <v>3.0702416668822408</v>
      </c>
      <c r="T1320" s="10">
        <v>0</v>
      </c>
      <c r="U1320" s="10">
        <v>68.172536125267143</v>
      </c>
      <c r="V1320" s="5">
        <v>0.33306434894339171</v>
      </c>
      <c r="W1320" s="4" t="s">
        <v>491</v>
      </c>
      <c r="X1320" s="4" t="s">
        <v>97</v>
      </c>
    </row>
    <row r="1321" spans="1:24">
      <c r="A1321" s="4" t="s">
        <v>1809</v>
      </c>
      <c r="B1321" s="8">
        <v>46248</v>
      </c>
      <c r="C1321" s="4" t="s">
        <v>271</v>
      </c>
      <c r="D1321" s="4" t="s">
        <v>222</v>
      </c>
      <c r="E1321" s="4" t="s">
        <v>39</v>
      </c>
      <c r="F1321" s="4" t="s">
        <v>273</v>
      </c>
      <c r="G1321" s="4" t="s">
        <v>235</v>
      </c>
      <c r="H1321" s="9">
        <v>9</v>
      </c>
      <c r="I1321" s="10">
        <v>13.36</v>
      </c>
      <c r="J1321" s="10">
        <v>120.24</v>
      </c>
      <c r="K1321" s="5">
        <v>0.12130446607609568</v>
      </c>
      <c r="L1321" s="10">
        <v>14.585649000989745</v>
      </c>
      <c r="M1321" s="10">
        <v>105.65435099901025</v>
      </c>
      <c r="N1321" s="10">
        <v>8.3000000000000007</v>
      </c>
      <c r="O1321" s="10">
        <v>74.7</v>
      </c>
      <c r="P1321" s="10">
        <v>30.954350999010245</v>
      </c>
      <c r="Q1321" s="5">
        <v>0.29297753198351689</v>
      </c>
      <c r="R1321" s="5">
        <v>2.1000000000000001E-2</v>
      </c>
      <c r="S1321" s="10">
        <v>2.2187413709792154</v>
      </c>
      <c r="T1321" s="10">
        <v>0</v>
      </c>
      <c r="U1321" s="10">
        <v>28.735609628031028</v>
      </c>
      <c r="V1321" s="5">
        <v>0.27197753198351687</v>
      </c>
      <c r="W1321" s="4" t="s">
        <v>491</v>
      </c>
      <c r="X1321" s="4" t="s">
        <v>97</v>
      </c>
    </row>
    <row r="1322" spans="1:24">
      <c r="A1322" s="4" t="s">
        <v>1810</v>
      </c>
      <c r="B1322" s="8">
        <v>46280</v>
      </c>
      <c r="C1322" s="4" t="s">
        <v>391</v>
      </c>
      <c r="D1322" s="4" t="s">
        <v>210</v>
      </c>
      <c r="E1322" s="4" t="s">
        <v>47</v>
      </c>
      <c r="F1322" s="4" t="s">
        <v>270</v>
      </c>
      <c r="G1322" s="4" t="s">
        <v>235</v>
      </c>
      <c r="H1322" s="9">
        <v>23</v>
      </c>
      <c r="I1322" s="10">
        <v>4.5</v>
      </c>
      <c r="J1322" s="10">
        <v>103.5</v>
      </c>
      <c r="K1322" s="5">
        <v>0.10523181980924223</v>
      </c>
      <c r="L1322" s="10">
        <v>10.891493350256571</v>
      </c>
      <c r="M1322" s="10">
        <v>92.608506649743433</v>
      </c>
      <c r="N1322" s="10">
        <v>2.4500000000000002</v>
      </c>
      <c r="O1322" s="10">
        <v>56.35</v>
      </c>
      <c r="P1322" s="10">
        <v>36.258506649743431</v>
      </c>
      <c r="Q1322" s="5">
        <v>0.39152457977621308</v>
      </c>
      <c r="R1322" s="5">
        <v>2.3E-2</v>
      </c>
      <c r="S1322" s="10">
        <v>2.1299956529440989</v>
      </c>
      <c r="T1322" s="10">
        <v>0</v>
      </c>
      <c r="U1322" s="10">
        <v>34.128510996799335</v>
      </c>
      <c r="V1322" s="5">
        <v>0.36852457977621311</v>
      </c>
      <c r="W1322" s="4" t="s">
        <v>491</v>
      </c>
      <c r="X1322" s="4" t="s">
        <v>97</v>
      </c>
    </row>
    <row r="1323" spans="1:24">
      <c r="A1323" s="4" t="s">
        <v>1811</v>
      </c>
      <c r="B1323" s="8">
        <v>45858</v>
      </c>
      <c r="C1323" s="4" t="s">
        <v>415</v>
      </c>
      <c r="D1323" s="4" t="s">
        <v>123</v>
      </c>
      <c r="E1323" s="4" t="s">
        <v>47</v>
      </c>
      <c r="F1323" s="4" t="s">
        <v>270</v>
      </c>
      <c r="G1323" s="4" t="s">
        <v>257</v>
      </c>
      <c r="H1323" s="9">
        <v>6</v>
      </c>
      <c r="I1323" s="10">
        <v>4.7699999999999996</v>
      </c>
      <c r="J1323" s="10">
        <v>28.619999999999997</v>
      </c>
      <c r="K1323" s="5">
        <v>6.4749407569621123E-2</v>
      </c>
      <c r="L1323" s="10">
        <v>1.8531280446425564</v>
      </c>
      <c r="M1323" s="10">
        <v>26.766871955357441</v>
      </c>
      <c r="N1323" s="10">
        <v>2.3199999999999998</v>
      </c>
      <c r="O1323" s="10">
        <v>13.919999999999998</v>
      </c>
      <c r="P1323" s="10">
        <v>12.846871955357443</v>
      </c>
      <c r="Q1323" s="5">
        <v>0.47995417532477552</v>
      </c>
      <c r="R1323" s="5">
        <v>2.3E-2</v>
      </c>
      <c r="S1323" s="10">
        <v>0.6156380549732211</v>
      </c>
      <c r="T1323" s="10">
        <v>0</v>
      </c>
      <c r="U1323" s="10">
        <v>12.231233900384222</v>
      </c>
      <c r="V1323" s="5">
        <v>0.45695417532477556</v>
      </c>
      <c r="W1323" s="4" t="s">
        <v>491</v>
      </c>
      <c r="X1323" s="4" t="s">
        <v>97</v>
      </c>
    </row>
    <row r="1324" spans="1:24">
      <c r="A1324" s="4" t="s">
        <v>1812</v>
      </c>
      <c r="B1324" s="8">
        <v>46116</v>
      </c>
      <c r="C1324" s="4" t="s">
        <v>299</v>
      </c>
      <c r="D1324" s="4" t="s">
        <v>176</v>
      </c>
      <c r="E1324" s="4" t="s">
        <v>39</v>
      </c>
      <c r="F1324" s="4" t="s">
        <v>276</v>
      </c>
      <c r="G1324" s="4" t="s">
        <v>257</v>
      </c>
      <c r="H1324" s="9">
        <v>16</v>
      </c>
      <c r="I1324" s="10">
        <v>11.81</v>
      </c>
      <c r="J1324" s="10">
        <v>188.96</v>
      </c>
      <c r="K1324" s="5">
        <v>8.0682460905139822E-2</v>
      </c>
      <c r="L1324" s="10">
        <v>15.245757812635221</v>
      </c>
      <c r="M1324" s="10">
        <v>173.71424218736479</v>
      </c>
      <c r="N1324" s="10">
        <v>5.73</v>
      </c>
      <c r="O1324" s="10">
        <v>91.68</v>
      </c>
      <c r="P1324" s="10">
        <v>82.034242187364782</v>
      </c>
      <c r="Q1324" s="5">
        <v>0.47223670986564387</v>
      </c>
      <c r="R1324" s="5">
        <v>2.1000000000000001E-2</v>
      </c>
      <c r="S1324" s="10">
        <v>3.6479990859346607</v>
      </c>
      <c r="T1324" s="10">
        <v>0</v>
      </c>
      <c r="U1324" s="10">
        <v>78.386243101430125</v>
      </c>
      <c r="V1324" s="5">
        <v>0.4512367098656439</v>
      </c>
      <c r="W1324" s="4" t="s">
        <v>491</v>
      </c>
      <c r="X1324" s="4" t="s">
        <v>97</v>
      </c>
    </row>
    <row r="1325" spans="1:24">
      <c r="A1325" s="4" t="s">
        <v>1813</v>
      </c>
      <c r="B1325" s="8">
        <v>46244</v>
      </c>
      <c r="C1325" s="4" t="s">
        <v>369</v>
      </c>
      <c r="D1325" s="4" t="s">
        <v>195</v>
      </c>
      <c r="E1325" s="4" t="s">
        <v>45</v>
      </c>
      <c r="F1325" s="4" t="s">
        <v>239</v>
      </c>
      <c r="G1325" s="4" t="s">
        <v>111</v>
      </c>
      <c r="H1325" s="9">
        <v>33</v>
      </c>
      <c r="I1325" s="10">
        <v>9.1199999999999992</v>
      </c>
      <c r="J1325" s="10">
        <v>300.95999999999998</v>
      </c>
      <c r="K1325" s="5">
        <v>0.14114128634520595</v>
      </c>
      <c r="L1325" s="10">
        <v>42.477881538453182</v>
      </c>
      <c r="M1325" s="10">
        <v>258.4821184615468</v>
      </c>
      <c r="N1325" s="10">
        <v>4.1399999999999997</v>
      </c>
      <c r="O1325" s="10">
        <v>136.61999999999998</v>
      </c>
      <c r="P1325" s="10">
        <v>121.86211846154683</v>
      </c>
      <c r="Q1325" s="5">
        <v>0.47145279985654287</v>
      </c>
      <c r="R1325" s="5">
        <v>1.4999999999999999E-2</v>
      </c>
      <c r="S1325" s="10">
        <v>3.8772317769232019</v>
      </c>
      <c r="T1325" s="10">
        <v>0</v>
      </c>
      <c r="U1325" s="10">
        <v>117.98488668462363</v>
      </c>
      <c r="V1325" s="5">
        <v>0.45645279985654286</v>
      </c>
      <c r="W1325" s="4" t="s">
        <v>491</v>
      </c>
      <c r="X1325" s="4" t="s">
        <v>97</v>
      </c>
    </row>
    <row r="1326" spans="1:24">
      <c r="A1326" s="4" t="s">
        <v>1814</v>
      </c>
      <c r="B1326" s="8">
        <v>45750</v>
      </c>
      <c r="C1326" s="4" t="s">
        <v>363</v>
      </c>
      <c r="D1326" s="4" t="s">
        <v>201</v>
      </c>
      <c r="E1326" s="4" t="s">
        <v>45</v>
      </c>
      <c r="F1326" s="4" t="s">
        <v>239</v>
      </c>
      <c r="G1326" s="4" t="s">
        <v>235</v>
      </c>
      <c r="H1326" s="9">
        <v>76</v>
      </c>
      <c r="I1326" s="10">
        <v>9.3699999999999992</v>
      </c>
      <c r="J1326" s="10">
        <v>712.11999999999989</v>
      </c>
      <c r="K1326" s="5">
        <v>0.22828923098322215</v>
      </c>
      <c r="L1326" s="10">
        <v>162.56932716777214</v>
      </c>
      <c r="M1326" s="10">
        <v>549.55067283222775</v>
      </c>
      <c r="N1326" s="10">
        <v>5.48</v>
      </c>
      <c r="O1326" s="10">
        <v>416.48</v>
      </c>
      <c r="P1326" s="10">
        <v>133.07067283222773</v>
      </c>
      <c r="Q1326" s="5">
        <v>0.24214449988100162</v>
      </c>
      <c r="R1326" s="5">
        <v>1.4999999999999999E-2</v>
      </c>
      <c r="S1326" s="10">
        <v>8.2432600924834158</v>
      </c>
      <c r="T1326" s="10">
        <v>0</v>
      </c>
      <c r="U1326" s="10">
        <v>124.82741273974432</v>
      </c>
      <c r="V1326" s="5">
        <v>0.22714449988100163</v>
      </c>
      <c r="W1326" s="4" t="s">
        <v>491</v>
      </c>
      <c r="X1326" s="4" t="s">
        <v>97</v>
      </c>
    </row>
    <row r="1327" spans="1:24">
      <c r="A1327" s="4" t="s">
        <v>1815</v>
      </c>
      <c r="B1327" s="8">
        <v>46255</v>
      </c>
      <c r="C1327" s="4" t="s">
        <v>305</v>
      </c>
      <c r="D1327" s="4" t="s">
        <v>164</v>
      </c>
      <c r="E1327" s="4" t="s">
        <v>41</v>
      </c>
      <c r="F1327" s="4" t="s">
        <v>242</v>
      </c>
      <c r="G1327" s="4" t="s">
        <v>235</v>
      </c>
      <c r="H1327" s="9">
        <v>64</v>
      </c>
      <c r="I1327" s="10">
        <v>6.36</v>
      </c>
      <c r="J1327" s="10">
        <v>407.04</v>
      </c>
      <c r="K1327" s="5">
        <v>0.13663893245282205</v>
      </c>
      <c r="L1327" s="10">
        <v>55.617511065596688</v>
      </c>
      <c r="M1327" s="10">
        <v>351.4224889344033</v>
      </c>
      <c r="N1327" s="10">
        <v>2.98</v>
      </c>
      <c r="O1327" s="10">
        <v>190.72</v>
      </c>
      <c r="P1327" s="10">
        <v>160.70248893440331</v>
      </c>
      <c r="Q1327" s="5">
        <v>0.45729141985674149</v>
      </c>
      <c r="R1327" s="5">
        <v>2.5999999999999999E-2</v>
      </c>
      <c r="S1327" s="10">
        <v>9.1369847122944847</v>
      </c>
      <c r="T1327" s="10">
        <v>0</v>
      </c>
      <c r="U1327" s="10">
        <v>151.56550422210881</v>
      </c>
      <c r="V1327" s="5">
        <v>0.43129141985674146</v>
      </c>
      <c r="W1327" s="4" t="s">
        <v>491</v>
      </c>
      <c r="X1327" s="4" t="s">
        <v>97</v>
      </c>
    </row>
    <row r="1328" spans="1:24">
      <c r="A1328" s="4" t="s">
        <v>1816</v>
      </c>
      <c r="B1328" s="8">
        <v>46039</v>
      </c>
      <c r="C1328" s="4" t="s">
        <v>331</v>
      </c>
      <c r="D1328" s="4" t="s">
        <v>164</v>
      </c>
      <c r="E1328" s="4" t="s">
        <v>43</v>
      </c>
      <c r="F1328" s="4" t="s">
        <v>270</v>
      </c>
      <c r="G1328" s="4" t="s">
        <v>235</v>
      </c>
      <c r="H1328" s="9">
        <v>12</v>
      </c>
      <c r="I1328" s="10">
        <v>6.33</v>
      </c>
      <c r="J1328" s="10">
        <v>75.960000000000008</v>
      </c>
      <c r="K1328" s="5">
        <v>6.3289340073882316E-2</v>
      </c>
      <c r="L1328" s="10">
        <v>4.8074582720121013</v>
      </c>
      <c r="M1328" s="10">
        <v>71.152541727987909</v>
      </c>
      <c r="N1328" s="10">
        <v>3.03</v>
      </c>
      <c r="O1328" s="10">
        <v>36.36</v>
      </c>
      <c r="P1328" s="10">
        <v>34.79254172798791</v>
      </c>
      <c r="Q1328" s="5">
        <v>0.48898522643081122</v>
      </c>
      <c r="R1328" s="5">
        <v>4.4999999999999998E-2</v>
      </c>
      <c r="S1328" s="10">
        <v>3.2018643777594558</v>
      </c>
      <c r="T1328" s="10">
        <v>0</v>
      </c>
      <c r="U1328" s="10">
        <v>31.590677350228454</v>
      </c>
      <c r="V1328" s="5">
        <v>0.44398522643081118</v>
      </c>
      <c r="W1328" s="4" t="s">
        <v>491</v>
      </c>
      <c r="X1328" s="4" t="s">
        <v>97</v>
      </c>
    </row>
    <row r="1329" spans="1:24">
      <c r="A1329" s="4" t="s">
        <v>1817</v>
      </c>
      <c r="B1329" s="8">
        <v>45984</v>
      </c>
      <c r="C1329" s="4" t="s">
        <v>361</v>
      </c>
      <c r="D1329" s="4" t="s">
        <v>151</v>
      </c>
      <c r="E1329" s="4" t="s">
        <v>45</v>
      </c>
      <c r="F1329" s="4" t="s">
        <v>234</v>
      </c>
      <c r="G1329" s="4" t="s">
        <v>235</v>
      </c>
      <c r="H1329" s="9">
        <v>33</v>
      </c>
      <c r="I1329" s="10">
        <v>9.92</v>
      </c>
      <c r="J1329" s="10">
        <v>327.36</v>
      </c>
      <c r="K1329" s="5">
        <v>0.21688781932556778</v>
      </c>
      <c r="L1329" s="10">
        <v>71.000396534417874</v>
      </c>
      <c r="M1329" s="10">
        <v>256.35960346558215</v>
      </c>
      <c r="N1329" s="10">
        <v>5.87</v>
      </c>
      <c r="O1329" s="10">
        <v>193.71</v>
      </c>
      <c r="P1329" s="10">
        <v>62.649603465582146</v>
      </c>
      <c r="Q1329" s="5">
        <v>0.24438173026739465</v>
      </c>
      <c r="R1329" s="5">
        <v>1.4999999999999999E-2</v>
      </c>
      <c r="S1329" s="10">
        <v>3.8453940519837322</v>
      </c>
      <c r="T1329" s="10">
        <v>0</v>
      </c>
      <c r="U1329" s="10">
        <v>58.804209413598414</v>
      </c>
      <c r="V1329" s="5">
        <v>0.22938173026739464</v>
      </c>
      <c r="W1329" s="4" t="s">
        <v>491</v>
      </c>
      <c r="X1329" s="4" t="s">
        <v>97</v>
      </c>
    </row>
    <row r="1330" spans="1:24">
      <c r="A1330" s="4" t="s">
        <v>1818</v>
      </c>
      <c r="B1330" s="8">
        <v>46106</v>
      </c>
      <c r="C1330" s="4" t="s">
        <v>311</v>
      </c>
      <c r="D1330" s="4" t="s">
        <v>127</v>
      </c>
      <c r="E1330" s="4" t="s">
        <v>41</v>
      </c>
      <c r="F1330" s="4" t="s">
        <v>242</v>
      </c>
      <c r="G1330" s="4" t="s">
        <v>111</v>
      </c>
      <c r="H1330" s="9">
        <v>14</v>
      </c>
      <c r="I1330" s="10">
        <v>7.77</v>
      </c>
      <c r="J1330" s="10">
        <v>108.78</v>
      </c>
      <c r="K1330" s="5">
        <v>0.11178702474588698</v>
      </c>
      <c r="L1330" s="10">
        <v>12.160192551857586</v>
      </c>
      <c r="M1330" s="10">
        <v>96.61980744814241</v>
      </c>
      <c r="N1330" s="10">
        <v>3.78</v>
      </c>
      <c r="O1330" s="10">
        <v>52.919999999999995</v>
      </c>
      <c r="P1330" s="10">
        <v>43.699807448142415</v>
      </c>
      <c r="Q1330" s="5">
        <v>0.45228621958905152</v>
      </c>
      <c r="R1330" s="5">
        <v>2.5999999999999999E-2</v>
      </c>
      <c r="S1330" s="10">
        <v>2.5121149936517027</v>
      </c>
      <c r="T1330" s="10">
        <v>0</v>
      </c>
      <c r="U1330" s="10">
        <v>41.187692454490715</v>
      </c>
      <c r="V1330" s="5">
        <v>0.42628621958905155</v>
      </c>
      <c r="W1330" s="4" t="s">
        <v>491</v>
      </c>
      <c r="X1330" s="4" t="s">
        <v>97</v>
      </c>
    </row>
    <row r="1331" spans="1:24">
      <c r="A1331" s="4" t="s">
        <v>1819</v>
      </c>
      <c r="B1331" s="8">
        <v>46216</v>
      </c>
      <c r="C1331" s="4" t="s">
        <v>405</v>
      </c>
      <c r="D1331" s="4" t="s">
        <v>179</v>
      </c>
      <c r="E1331" s="4" t="s">
        <v>47</v>
      </c>
      <c r="F1331" s="4" t="s">
        <v>273</v>
      </c>
      <c r="G1331" s="4" t="s">
        <v>111</v>
      </c>
      <c r="H1331" s="9">
        <v>21</v>
      </c>
      <c r="I1331" s="10">
        <v>18.170000000000002</v>
      </c>
      <c r="J1331" s="10">
        <v>381.57000000000005</v>
      </c>
      <c r="K1331" s="5">
        <v>7.4377718814937183E-2</v>
      </c>
      <c r="L1331" s="10">
        <v>28.380306168215583</v>
      </c>
      <c r="M1331" s="10">
        <v>353.18969383178444</v>
      </c>
      <c r="N1331" s="10">
        <v>8.83</v>
      </c>
      <c r="O1331" s="10">
        <v>185.43</v>
      </c>
      <c r="P1331" s="10">
        <v>167.75969383178443</v>
      </c>
      <c r="Q1331" s="5">
        <v>0.47498468036183483</v>
      </c>
      <c r="R1331" s="5">
        <v>2.3E-2</v>
      </c>
      <c r="S1331" s="10">
        <v>8.1233629581310414</v>
      </c>
      <c r="T1331" s="10">
        <v>0</v>
      </c>
      <c r="U1331" s="10">
        <v>159.63633087365338</v>
      </c>
      <c r="V1331" s="5">
        <v>0.45198468036183476</v>
      </c>
      <c r="W1331" s="4" t="s">
        <v>491</v>
      </c>
      <c r="X1331" s="4" t="s">
        <v>97</v>
      </c>
    </row>
    <row r="1332" spans="1:24">
      <c r="A1332" s="4" t="s">
        <v>1820</v>
      </c>
      <c r="B1332" s="8">
        <v>46034</v>
      </c>
      <c r="C1332" s="4" t="s">
        <v>367</v>
      </c>
      <c r="D1332" s="4" t="s">
        <v>160</v>
      </c>
      <c r="E1332" s="4" t="s">
        <v>45</v>
      </c>
      <c r="F1332" s="4" t="s">
        <v>234</v>
      </c>
      <c r="G1332" s="4" t="s">
        <v>111</v>
      </c>
      <c r="H1332" s="9">
        <v>14</v>
      </c>
      <c r="I1332" s="10">
        <v>4.79</v>
      </c>
      <c r="J1332" s="10">
        <v>67.06</v>
      </c>
      <c r="K1332" s="5">
        <v>0.19299965239113076</v>
      </c>
      <c r="L1332" s="10">
        <v>12.94255668934923</v>
      </c>
      <c r="M1332" s="10">
        <v>54.117443310650771</v>
      </c>
      <c r="N1332" s="10">
        <v>2.2999999999999998</v>
      </c>
      <c r="O1332" s="10">
        <v>32.199999999999996</v>
      </c>
      <c r="P1332" s="10">
        <v>21.917443310650775</v>
      </c>
      <c r="Q1332" s="5">
        <v>0.40499775986899283</v>
      </c>
      <c r="R1332" s="5">
        <v>1.4999999999999999E-2</v>
      </c>
      <c r="S1332" s="10">
        <v>0.8117616496597615</v>
      </c>
      <c r="T1332" s="10">
        <v>1.65</v>
      </c>
      <c r="U1332" s="10">
        <v>19.455681660991015</v>
      </c>
      <c r="V1332" s="5">
        <v>0.35950851464488848</v>
      </c>
      <c r="W1332" s="4" t="s">
        <v>493</v>
      </c>
      <c r="X1332" s="4" t="s">
        <v>97</v>
      </c>
    </row>
    <row r="1333" spans="1:24">
      <c r="A1333" s="4" t="s">
        <v>1821</v>
      </c>
      <c r="B1333" s="8">
        <v>45767</v>
      </c>
      <c r="C1333" s="4" t="s">
        <v>345</v>
      </c>
      <c r="D1333" s="4" t="s">
        <v>187</v>
      </c>
      <c r="E1333" s="4" t="s">
        <v>43</v>
      </c>
      <c r="F1333" s="4" t="s">
        <v>273</v>
      </c>
      <c r="G1333" s="4" t="s">
        <v>111</v>
      </c>
      <c r="H1333" s="9">
        <v>53</v>
      </c>
      <c r="I1333" s="10">
        <v>8.15</v>
      </c>
      <c r="J1333" s="10">
        <v>431.95000000000005</v>
      </c>
      <c r="K1333" s="5">
        <v>4.2505300185851337E-2</v>
      </c>
      <c r="L1333" s="10">
        <v>18.360164415278486</v>
      </c>
      <c r="M1333" s="10">
        <v>413.58983558472158</v>
      </c>
      <c r="N1333" s="10">
        <v>3.43</v>
      </c>
      <c r="O1333" s="10">
        <v>181.79000000000002</v>
      </c>
      <c r="P1333" s="10">
        <v>231.79983558472156</v>
      </c>
      <c r="Q1333" s="5">
        <v>0.56045825027834528</v>
      </c>
      <c r="R1333" s="5">
        <v>4.4999999999999998E-2</v>
      </c>
      <c r="S1333" s="10">
        <v>18.611542601312472</v>
      </c>
      <c r="T1333" s="10">
        <v>0</v>
      </c>
      <c r="U1333" s="10">
        <v>213.1882929834091</v>
      </c>
      <c r="V1333" s="5">
        <v>0.51545825027834524</v>
      </c>
      <c r="W1333" s="4" t="s">
        <v>491</v>
      </c>
      <c r="X1333" s="4" t="s">
        <v>97</v>
      </c>
    </row>
    <row r="1334" spans="1:24">
      <c r="A1334" s="4" t="s">
        <v>1822</v>
      </c>
      <c r="B1334" s="8">
        <v>45728</v>
      </c>
      <c r="C1334" s="4" t="s">
        <v>247</v>
      </c>
      <c r="D1334" s="4" t="s">
        <v>191</v>
      </c>
      <c r="E1334" s="4" t="s">
        <v>36</v>
      </c>
      <c r="F1334" s="4" t="s">
        <v>242</v>
      </c>
      <c r="G1334" s="4" t="s">
        <v>111</v>
      </c>
      <c r="H1334" s="9">
        <v>18</v>
      </c>
      <c r="I1334" s="10">
        <v>10.75</v>
      </c>
      <c r="J1334" s="10">
        <v>193.5</v>
      </c>
      <c r="K1334" s="5">
        <v>0.16854783344527124</v>
      </c>
      <c r="L1334" s="10">
        <v>32.614005771659983</v>
      </c>
      <c r="M1334" s="10">
        <v>160.88599422834002</v>
      </c>
      <c r="N1334" s="10">
        <v>4.53</v>
      </c>
      <c r="O1334" s="10">
        <v>81.540000000000006</v>
      </c>
      <c r="P1334" s="10">
        <v>79.345994228340018</v>
      </c>
      <c r="Q1334" s="5">
        <v>0.49318148922103777</v>
      </c>
      <c r="R1334" s="5">
        <v>1.7999999999999999E-2</v>
      </c>
      <c r="S1334" s="10">
        <v>2.8959478961101204</v>
      </c>
      <c r="T1334" s="10">
        <v>2.2999999999999998</v>
      </c>
      <c r="U1334" s="10">
        <v>74.150046332229905</v>
      </c>
      <c r="V1334" s="5">
        <v>0.46088565190448627</v>
      </c>
      <c r="W1334" s="4" t="s">
        <v>493</v>
      </c>
      <c r="X1334" s="4" t="s">
        <v>97</v>
      </c>
    </row>
    <row r="1335" spans="1:24">
      <c r="A1335" s="4" t="s">
        <v>1823</v>
      </c>
      <c r="B1335" s="8">
        <v>46036</v>
      </c>
      <c r="C1335" s="4" t="s">
        <v>375</v>
      </c>
      <c r="D1335" s="4" t="s">
        <v>222</v>
      </c>
      <c r="E1335" s="4" t="s">
        <v>45</v>
      </c>
      <c r="F1335" s="4" t="s">
        <v>239</v>
      </c>
      <c r="G1335" s="4" t="s">
        <v>111</v>
      </c>
      <c r="H1335" s="9">
        <v>6</v>
      </c>
      <c r="I1335" s="10">
        <v>13.39</v>
      </c>
      <c r="J1335" s="10">
        <v>80.34</v>
      </c>
      <c r="K1335" s="5">
        <v>0.1857651251504979</v>
      </c>
      <c r="L1335" s="10">
        <v>14.924370154591001</v>
      </c>
      <c r="M1335" s="10">
        <v>65.415629845409001</v>
      </c>
      <c r="N1335" s="10">
        <v>8.4</v>
      </c>
      <c r="O1335" s="10">
        <v>50.400000000000006</v>
      </c>
      <c r="P1335" s="10">
        <v>15.015629845408995</v>
      </c>
      <c r="Q1335" s="5">
        <v>0.22954192875455165</v>
      </c>
      <c r="R1335" s="5">
        <v>1.4999999999999999E-2</v>
      </c>
      <c r="S1335" s="10">
        <v>0.98123444768113499</v>
      </c>
      <c r="T1335" s="10">
        <v>0</v>
      </c>
      <c r="U1335" s="10">
        <v>14.034395397727859</v>
      </c>
      <c r="V1335" s="5">
        <v>0.21454192875455164</v>
      </c>
      <c r="W1335" s="4" t="s">
        <v>491</v>
      </c>
      <c r="X1335" s="4" t="s">
        <v>97</v>
      </c>
    </row>
    <row r="1336" spans="1:24">
      <c r="A1336" s="4" t="s">
        <v>1824</v>
      </c>
      <c r="B1336" s="8">
        <v>46165</v>
      </c>
      <c r="C1336" s="4" t="s">
        <v>255</v>
      </c>
      <c r="D1336" s="4" t="s">
        <v>216</v>
      </c>
      <c r="E1336" s="4" t="s">
        <v>36</v>
      </c>
      <c r="F1336" s="4" t="s">
        <v>234</v>
      </c>
      <c r="G1336" s="4" t="s">
        <v>257</v>
      </c>
      <c r="H1336" s="9">
        <v>6</v>
      </c>
      <c r="I1336" s="10">
        <v>9.3699999999999992</v>
      </c>
      <c r="J1336" s="10">
        <v>56.22</v>
      </c>
      <c r="K1336" s="5">
        <v>0.14275878837745581</v>
      </c>
      <c r="L1336" s="10">
        <v>8.0258990825805654</v>
      </c>
      <c r="M1336" s="10">
        <v>48.194100917419433</v>
      </c>
      <c r="N1336" s="10">
        <v>4.54</v>
      </c>
      <c r="O1336" s="10">
        <v>27.240000000000002</v>
      </c>
      <c r="P1336" s="10">
        <v>20.954100917419431</v>
      </c>
      <c r="Q1336" s="5">
        <v>0.43478559654685273</v>
      </c>
      <c r="R1336" s="5">
        <v>1.7999999999999999E-2</v>
      </c>
      <c r="S1336" s="10">
        <v>0.86749381651354973</v>
      </c>
      <c r="T1336" s="10">
        <v>0</v>
      </c>
      <c r="U1336" s="10">
        <v>20.08660710090588</v>
      </c>
      <c r="V1336" s="5">
        <v>0.41678559654685271</v>
      </c>
      <c r="W1336" s="4" t="s">
        <v>491</v>
      </c>
      <c r="X1336" s="4" t="s">
        <v>97</v>
      </c>
    </row>
    <row r="1337" spans="1:24">
      <c r="A1337" s="4" t="s">
        <v>1825</v>
      </c>
      <c r="B1337" s="8">
        <v>46031</v>
      </c>
      <c r="C1337" s="4" t="s">
        <v>287</v>
      </c>
      <c r="D1337" s="4" t="s">
        <v>208</v>
      </c>
      <c r="E1337" s="4" t="s">
        <v>39</v>
      </c>
      <c r="F1337" s="4" t="s">
        <v>276</v>
      </c>
      <c r="G1337" s="4" t="s">
        <v>111</v>
      </c>
      <c r="H1337" s="9">
        <v>43</v>
      </c>
      <c r="I1337" s="10">
        <v>7.55</v>
      </c>
      <c r="J1337" s="10">
        <v>324.64999999999998</v>
      </c>
      <c r="K1337" s="5">
        <v>8.4037950060453684E-2</v>
      </c>
      <c r="L1337" s="10">
        <v>27.282920487126287</v>
      </c>
      <c r="M1337" s="10">
        <v>297.36707951287372</v>
      </c>
      <c r="N1337" s="10">
        <v>4.47</v>
      </c>
      <c r="O1337" s="10">
        <v>192.20999999999998</v>
      </c>
      <c r="P1337" s="10">
        <v>105.15707951287374</v>
      </c>
      <c r="Q1337" s="5">
        <v>0.3536271724668878</v>
      </c>
      <c r="R1337" s="5">
        <v>2.1000000000000001E-2</v>
      </c>
      <c r="S1337" s="10">
        <v>6.2447086697703487</v>
      </c>
      <c r="T1337" s="10">
        <v>0</v>
      </c>
      <c r="U1337" s="10">
        <v>98.912370843103389</v>
      </c>
      <c r="V1337" s="5">
        <v>0.33262717246688783</v>
      </c>
      <c r="W1337" s="4" t="s">
        <v>491</v>
      </c>
      <c r="X1337" s="4" t="s">
        <v>97</v>
      </c>
    </row>
    <row r="1338" spans="1:24">
      <c r="A1338" s="4" t="s">
        <v>1826</v>
      </c>
      <c r="B1338" s="8">
        <v>45854</v>
      </c>
      <c r="C1338" s="4" t="s">
        <v>301</v>
      </c>
      <c r="D1338" s="4" t="s">
        <v>158</v>
      </c>
      <c r="E1338" s="4" t="s">
        <v>41</v>
      </c>
      <c r="F1338" s="4" t="s">
        <v>234</v>
      </c>
      <c r="G1338" s="4" t="s">
        <v>235</v>
      </c>
      <c r="H1338" s="9">
        <v>48</v>
      </c>
      <c r="I1338" s="10">
        <v>7.71</v>
      </c>
      <c r="J1338" s="10">
        <v>370.08</v>
      </c>
      <c r="K1338" s="5">
        <v>0.1787965330137378</v>
      </c>
      <c r="L1338" s="10">
        <v>66.169020937724085</v>
      </c>
      <c r="M1338" s="10">
        <v>303.91097906227589</v>
      </c>
      <c r="N1338" s="10">
        <v>4.1500000000000004</v>
      </c>
      <c r="O1338" s="10">
        <v>199.20000000000002</v>
      </c>
      <c r="P1338" s="10">
        <v>104.71097906227587</v>
      </c>
      <c r="Q1338" s="5">
        <v>0.34454490385758335</v>
      </c>
      <c r="R1338" s="5">
        <v>2.5999999999999999E-2</v>
      </c>
      <c r="S1338" s="10">
        <v>7.9016854556191722</v>
      </c>
      <c r="T1338" s="10">
        <v>7.68</v>
      </c>
      <c r="U1338" s="10">
        <v>89.129293606656688</v>
      </c>
      <c r="V1338" s="5">
        <v>0.29327434593402024</v>
      </c>
      <c r="W1338" s="4" t="s">
        <v>493</v>
      </c>
      <c r="X1338" s="4" t="s">
        <v>97</v>
      </c>
    </row>
    <row r="1339" spans="1:24">
      <c r="A1339" s="4" t="s">
        <v>1827</v>
      </c>
      <c r="B1339" s="8">
        <v>46131</v>
      </c>
      <c r="C1339" s="4" t="s">
        <v>301</v>
      </c>
      <c r="D1339" s="4" t="s">
        <v>206</v>
      </c>
      <c r="E1339" s="4" t="s">
        <v>41</v>
      </c>
      <c r="F1339" s="4" t="s">
        <v>234</v>
      </c>
      <c r="G1339" s="4" t="s">
        <v>235</v>
      </c>
      <c r="H1339" s="9">
        <v>124</v>
      </c>
      <c r="I1339" s="10">
        <v>4.87</v>
      </c>
      <c r="J1339" s="10">
        <v>603.88</v>
      </c>
      <c r="K1339" s="5">
        <v>0.17189683553839843</v>
      </c>
      <c r="L1339" s="10">
        <v>103.80506104492805</v>
      </c>
      <c r="M1339" s="10">
        <v>500.07493895507196</v>
      </c>
      <c r="N1339" s="10">
        <v>2.73</v>
      </c>
      <c r="O1339" s="10">
        <v>338.52</v>
      </c>
      <c r="P1339" s="10">
        <v>161.55493895507198</v>
      </c>
      <c r="Q1339" s="5">
        <v>0.32306145813395076</v>
      </c>
      <c r="R1339" s="5">
        <v>2.5999999999999999E-2</v>
      </c>
      <c r="S1339" s="10">
        <v>13.001948412831871</v>
      </c>
      <c r="T1339" s="10">
        <v>0</v>
      </c>
      <c r="U1339" s="10">
        <v>148.55299054224011</v>
      </c>
      <c r="V1339" s="5">
        <v>0.2970614581339508</v>
      </c>
      <c r="W1339" s="4" t="s">
        <v>491</v>
      </c>
      <c r="X1339" s="4" t="s">
        <v>97</v>
      </c>
    </row>
    <row r="1340" spans="1:24">
      <c r="A1340" s="4" t="s">
        <v>1828</v>
      </c>
      <c r="B1340" s="8">
        <v>45972</v>
      </c>
      <c r="C1340" s="4" t="s">
        <v>232</v>
      </c>
      <c r="D1340" s="4" t="s">
        <v>179</v>
      </c>
      <c r="E1340" s="4" t="s">
        <v>36</v>
      </c>
      <c r="F1340" s="4" t="s">
        <v>234</v>
      </c>
      <c r="G1340" s="4" t="s">
        <v>235</v>
      </c>
      <c r="H1340" s="9">
        <v>212</v>
      </c>
      <c r="I1340" s="10">
        <v>17.73</v>
      </c>
      <c r="J1340" s="10">
        <v>3758.76</v>
      </c>
      <c r="K1340" s="5">
        <v>0.15457151992351645</v>
      </c>
      <c r="L1340" s="10">
        <v>580.99724622771669</v>
      </c>
      <c r="M1340" s="10">
        <v>3177.7627537722838</v>
      </c>
      <c r="N1340" s="10">
        <v>8.67</v>
      </c>
      <c r="O1340" s="10">
        <v>1838.04</v>
      </c>
      <c r="P1340" s="10">
        <v>1339.7227537722838</v>
      </c>
      <c r="Q1340" s="5">
        <v>0.42159306958391252</v>
      </c>
      <c r="R1340" s="5">
        <v>1.7999999999999999E-2</v>
      </c>
      <c r="S1340" s="10">
        <v>57.199729567901102</v>
      </c>
      <c r="T1340" s="10">
        <v>0</v>
      </c>
      <c r="U1340" s="10">
        <v>1282.5230242043826</v>
      </c>
      <c r="V1340" s="5">
        <v>0.4035930695839125</v>
      </c>
      <c r="W1340" s="4" t="s">
        <v>491</v>
      </c>
      <c r="X1340" s="4" t="s">
        <v>97</v>
      </c>
    </row>
    <row r="1341" spans="1:24">
      <c r="A1341" s="4" t="s">
        <v>1829</v>
      </c>
      <c r="B1341" s="8">
        <v>46148</v>
      </c>
      <c r="C1341" s="4" t="s">
        <v>247</v>
      </c>
      <c r="D1341" s="4" t="s">
        <v>120</v>
      </c>
      <c r="E1341" s="4" t="s">
        <v>36</v>
      </c>
      <c r="F1341" s="4" t="s">
        <v>242</v>
      </c>
      <c r="G1341" s="4" t="s">
        <v>111</v>
      </c>
      <c r="H1341" s="9">
        <v>6</v>
      </c>
      <c r="I1341" s="10">
        <v>8.24</v>
      </c>
      <c r="J1341" s="10">
        <v>49.44</v>
      </c>
      <c r="K1341" s="5">
        <v>0.12606479270623958</v>
      </c>
      <c r="L1341" s="10">
        <v>6.2326433513964847</v>
      </c>
      <c r="M1341" s="10">
        <v>43.207356648603515</v>
      </c>
      <c r="N1341" s="10">
        <v>4.3099999999999996</v>
      </c>
      <c r="O1341" s="10">
        <v>25.86</v>
      </c>
      <c r="P1341" s="10">
        <v>17.347356648603515</v>
      </c>
      <c r="Q1341" s="5">
        <v>0.40149081068962339</v>
      </c>
      <c r="R1341" s="5">
        <v>1.7999999999999999E-2</v>
      </c>
      <c r="S1341" s="10">
        <v>0.77773241967486317</v>
      </c>
      <c r="T1341" s="10">
        <v>0</v>
      </c>
      <c r="U1341" s="10">
        <v>16.569624228928653</v>
      </c>
      <c r="V1341" s="5">
        <v>0.38349081068962343</v>
      </c>
      <c r="W1341" s="4" t="s">
        <v>491</v>
      </c>
      <c r="X1341" s="4" t="s">
        <v>97</v>
      </c>
    </row>
    <row r="1342" spans="1:24">
      <c r="A1342" s="4" t="s">
        <v>1830</v>
      </c>
      <c r="B1342" s="8">
        <v>46059</v>
      </c>
      <c r="C1342" s="4" t="s">
        <v>357</v>
      </c>
      <c r="D1342" s="4" t="s">
        <v>208</v>
      </c>
      <c r="E1342" s="4" t="s">
        <v>43</v>
      </c>
      <c r="F1342" s="4" t="s">
        <v>273</v>
      </c>
      <c r="G1342" s="4" t="s">
        <v>257</v>
      </c>
      <c r="H1342" s="9">
        <v>6</v>
      </c>
      <c r="I1342" s="10">
        <v>7.42</v>
      </c>
      <c r="J1342" s="10">
        <v>44.519999999999996</v>
      </c>
      <c r="K1342" s="5">
        <v>5.8239920702647947E-2</v>
      </c>
      <c r="L1342" s="10">
        <v>2.5928412696818866</v>
      </c>
      <c r="M1342" s="10">
        <v>41.927158730318112</v>
      </c>
      <c r="N1342" s="10">
        <v>4.42</v>
      </c>
      <c r="O1342" s="10">
        <v>26.52</v>
      </c>
      <c r="P1342" s="10">
        <v>15.407158730318113</v>
      </c>
      <c r="Q1342" s="5">
        <v>0.36747442938881958</v>
      </c>
      <c r="R1342" s="5">
        <v>4.4999999999999998E-2</v>
      </c>
      <c r="S1342" s="10">
        <v>1.8867221428643151</v>
      </c>
      <c r="T1342" s="10">
        <v>0</v>
      </c>
      <c r="U1342" s="10">
        <v>13.520436587453798</v>
      </c>
      <c r="V1342" s="5">
        <v>0.32247442938881954</v>
      </c>
      <c r="W1342" s="4" t="s">
        <v>491</v>
      </c>
      <c r="X1342" s="4" t="s">
        <v>97</v>
      </c>
    </row>
    <row r="1343" spans="1:24">
      <c r="A1343" s="4" t="s">
        <v>1831</v>
      </c>
      <c r="B1343" s="8">
        <v>45780</v>
      </c>
      <c r="C1343" s="4" t="s">
        <v>351</v>
      </c>
      <c r="D1343" s="4" t="s">
        <v>191</v>
      </c>
      <c r="E1343" s="4" t="s">
        <v>43</v>
      </c>
      <c r="F1343" s="4" t="s">
        <v>273</v>
      </c>
      <c r="G1343" s="4" t="s">
        <v>257</v>
      </c>
      <c r="H1343" s="9">
        <v>10</v>
      </c>
      <c r="I1343" s="10">
        <v>10.76</v>
      </c>
      <c r="J1343" s="10">
        <v>107.6</v>
      </c>
      <c r="K1343" s="5">
        <v>6.5138837250460699E-2</v>
      </c>
      <c r="L1343" s="10">
        <v>7.0089388881495704</v>
      </c>
      <c r="M1343" s="10">
        <v>100.59106111185042</v>
      </c>
      <c r="N1343" s="10">
        <v>4.4800000000000004</v>
      </c>
      <c r="O1343" s="10">
        <v>44.800000000000004</v>
      </c>
      <c r="P1343" s="10">
        <v>55.791061111850418</v>
      </c>
      <c r="Q1343" s="5">
        <v>0.55463239471959191</v>
      </c>
      <c r="R1343" s="5">
        <v>4.4999999999999998E-2</v>
      </c>
      <c r="S1343" s="10">
        <v>4.526597750033269</v>
      </c>
      <c r="T1343" s="10">
        <v>0</v>
      </c>
      <c r="U1343" s="10">
        <v>51.26446336181715</v>
      </c>
      <c r="V1343" s="5">
        <v>0.50963239471959199</v>
      </c>
      <c r="W1343" s="4" t="s">
        <v>491</v>
      </c>
      <c r="X1343" s="4" t="s">
        <v>97</v>
      </c>
    </row>
    <row r="1344" spans="1:24">
      <c r="A1344" s="4" t="s">
        <v>1832</v>
      </c>
      <c r="B1344" s="8">
        <v>45908</v>
      </c>
      <c r="C1344" s="4" t="s">
        <v>361</v>
      </c>
      <c r="D1344" s="4" t="s">
        <v>127</v>
      </c>
      <c r="E1344" s="4" t="s">
        <v>45</v>
      </c>
      <c r="F1344" s="4" t="s">
        <v>234</v>
      </c>
      <c r="G1344" s="4" t="s">
        <v>235</v>
      </c>
      <c r="H1344" s="9">
        <v>37</v>
      </c>
      <c r="I1344" s="10">
        <v>7.5</v>
      </c>
      <c r="J1344" s="10">
        <v>277.5</v>
      </c>
      <c r="K1344" s="5">
        <v>0.25699453826452223</v>
      </c>
      <c r="L1344" s="10">
        <v>71.315984368404926</v>
      </c>
      <c r="M1344" s="10">
        <v>206.18401563159506</v>
      </c>
      <c r="N1344" s="10">
        <v>3.65</v>
      </c>
      <c r="O1344" s="10">
        <v>135.04999999999998</v>
      </c>
      <c r="P1344" s="10">
        <v>71.134015631595076</v>
      </c>
      <c r="Q1344" s="5">
        <v>0.34500257167701948</v>
      </c>
      <c r="R1344" s="5">
        <v>1.4999999999999999E-2</v>
      </c>
      <c r="S1344" s="10">
        <v>3.0927602344739258</v>
      </c>
      <c r="T1344" s="10">
        <v>5.0199999999999996</v>
      </c>
      <c r="U1344" s="10">
        <v>63.021255397121152</v>
      </c>
      <c r="V1344" s="5">
        <v>0.30565538848426593</v>
      </c>
      <c r="W1344" s="4" t="s">
        <v>493</v>
      </c>
      <c r="X1344" s="4" t="s">
        <v>97</v>
      </c>
    </row>
    <row r="1345" spans="1:24">
      <c r="A1345" s="4" t="s">
        <v>1833</v>
      </c>
      <c r="B1345" s="8">
        <v>46030</v>
      </c>
      <c r="C1345" s="4" t="s">
        <v>393</v>
      </c>
      <c r="D1345" s="4" t="s">
        <v>160</v>
      </c>
      <c r="E1345" s="4" t="s">
        <v>47</v>
      </c>
      <c r="F1345" s="4" t="s">
        <v>273</v>
      </c>
      <c r="G1345" s="4" t="s">
        <v>235</v>
      </c>
      <c r="H1345" s="9">
        <v>16</v>
      </c>
      <c r="I1345" s="10">
        <v>4.78</v>
      </c>
      <c r="J1345" s="10">
        <v>76.48</v>
      </c>
      <c r="K1345" s="5">
        <v>0.13572016790970887</v>
      </c>
      <c r="L1345" s="10">
        <v>10.379878441734535</v>
      </c>
      <c r="M1345" s="10">
        <v>66.100121558265471</v>
      </c>
      <c r="N1345" s="10">
        <v>2.2999999999999998</v>
      </c>
      <c r="O1345" s="10">
        <v>36.799999999999997</v>
      </c>
      <c r="P1345" s="10">
        <v>29.300121558265474</v>
      </c>
      <c r="Q1345" s="5">
        <v>0.44326879992857815</v>
      </c>
      <c r="R1345" s="5">
        <v>2.3E-2</v>
      </c>
      <c r="S1345" s="10">
        <v>1.5203027958401059</v>
      </c>
      <c r="T1345" s="10">
        <v>0</v>
      </c>
      <c r="U1345" s="10">
        <v>27.779818762425368</v>
      </c>
      <c r="V1345" s="5">
        <v>0.42026879992857819</v>
      </c>
      <c r="W1345" s="4" t="s">
        <v>491</v>
      </c>
      <c r="X1345" s="4" t="s">
        <v>97</v>
      </c>
    </row>
    <row r="1346" spans="1:24">
      <c r="A1346" s="4" t="s">
        <v>1834</v>
      </c>
      <c r="B1346" s="8">
        <v>46236</v>
      </c>
      <c r="C1346" s="4" t="s">
        <v>307</v>
      </c>
      <c r="D1346" s="4" t="s">
        <v>116</v>
      </c>
      <c r="E1346" s="4" t="s">
        <v>41</v>
      </c>
      <c r="F1346" s="4" t="s">
        <v>234</v>
      </c>
      <c r="G1346" s="4" t="s">
        <v>111</v>
      </c>
      <c r="H1346" s="9">
        <v>36</v>
      </c>
      <c r="I1346" s="10">
        <v>5.42</v>
      </c>
      <c r="J1346" s="10">
        <v>195.12</v>
      </c>
      <c r="K1346" s="5">
        <v>0.18868267718801421</v>
      </c>
      <c r="L1346" s="10">
        <v>36.815763972925332</v>
      </c>
      <c r="M1346" s="10">
        <v>158.30423602707467</v>
      </c>
      <c r="N1346" s="10">
        <v>2.87</v>
      </c>
      <c r="O1346" s="10">
        <v>103.32000000000001</v>
      </c>
      <c r="P1346" s="10">
        <v>54.984236027074658</v>
      </c>
      <c r="Q1346" s="5">
        <v>0.34733268930131939</v>
      </c>
      <c r="R1346" s="5">
        <v>2.5999999999999999E-2</v>
      </c>
      <c r="S1346" s="10">
        <v>4.115910136703941</v>
      </c>
      <c r="T1346" s="10">
        <v>2.77</v>
      </c>
      <c r="U1346" s="10">
        <v>48.098325890370717</v>
      </c>
      <c r="V1346" s="5">
        <v>0.30383473681743106</v>
      </c>
      <c r="W1346" s="4" t="s">
        <v>493</v>
      </c>
      <c r="X1346" s="4" t="s">
        <v>97</v>
      </c>
    </row>
    <row r="1347" spans="1:24">
      <c r="A1347" s="4" t="s">
        <v>1835</v>
      </c>
      <c r="B1347" s="8">
        <v>45827</v>
      </c>
      <c r="C1347" s="4" t="s">
        <v>243</v>
      </c>
      <c r="D1347" s="4" t="s">
        <v>164</v>
      </c>
      <c r="E1347" s="4" t="s">
        <v>36</v>
      </c>
      <c r="F1347" s="4" t="s">
        <v>234</v>
      </c>
      <c r="G1347" s="4" t="s">
        <v>111</v>
      </c>
      <c r="H1347" s="9">
        <v>15</v>
      </c>
      <c r="I1347" s="10">
        <v>6.03</v>
      </c>
      <c r="J1347" s="10">
        <v>90.45</v>
      </c>
      <c r="K1347" s="5">
        <v>0.1853293228210067</v>
      </c>
      <c r="L1347" s="10">
        <v>16.763037249160057</v>
      </c>
      <c r="M1347" s="10">
        <v>73.686962750839939</v>
      </c>
      <c r="N1347" s="10">
        <v>2.83</v>
      </c>
      <c r="O1347" s="10">
        <v>42.45</v>
      </c>
      <c r="P1347" s="10">
        <v>31.236962750839936</v>
      </c>
      <c r="Q1347" s="5">
        <v>0.42391437487337436</v>
      </c>
      <c r="R1347" s="5">
        <v>1.7999999999999999E-2</v>
      </c>
      <c r="S1347" s="10">
        <v>1.3263653295151188</v>
      </c>
      <c r="T1347" s="10">
        <v>1.75</v>
      </c>
      <c r="U1347" s="10">
        <v>28.160597421324816</v>
      </c>
      <c r="V1347" s="5">
        <v>0.38216526194118133</v>
      </c>
      <c r="W1347" s="4" t="s">
        <v>493</v>
      </c>
      <c r="X1347" s="4" t="s">
        <v>97</v>
      </c>
    </row>
    <row r="1348" spans="1:24">
      <c r="A1348" s="4" t="s">
        <v>1836</v>
      </c>
      <c r="B1348" s="8">
        <v>46189</v>
      </c>
      <c r="C1348" s="4" t="s">
        <v>277</v>
      </c>
      <c r="D1348" s="4" t="s">
        <v>216</v>
      </c>
      <c r="E1348" s="4" t="s">
        <v>39</v>
      </c>
      <c r="F1348" s="4" t="s">
        <v>270</v>
      </c>
      <c r="G1348" s="4" t="s">
        <v>111</v>
      </c>
      <c r="H1348" s="9">
        <v>10</v>
      </c>
      <c r="I1348" s="10">
        <v>9.35</v>
      </c>
      <c r="J1348" s="10">
        <v>93.5</v>
      </c>
      <c r="K1348" s="5">
        <v>0.10269606913551096</v>
      </c>
      <c r="L1348" s="10">
        <v>9.6020824641702749</v>
      </c>
      <c r="M1348" s="10">
        <v>83.89791753582972</v>
      </c>
      <c r="N1348" s="10">
        <v>4.55</v>
      </c>
      <c r="O1348" s="10">
        <v>45.5</v>
      </c>
      <c r="P1348" s="10">
        <v>38.39791753582972</v>
      </c>
      <c r="Q1348" s="5">
        <v>0.45767426252780802</v>
      </c>
      <c r="R1348" s="5">
        <v>2.1000000000000001E-2</v>
      </c>
      <c r="S1348" s="10">
        <v>1.7618562682524241</v>
      </c>
      <c r="T1348" s="10">
        <v>0</v>
      </c>
      <c r="U1348" s="10">
        <v>36.636061267577297</v>
      </c>
      <c r="V1348" s="5">
        <v>0.43667426252780805</v>
      </c>
      <c r="W1348" s="4" t="s">
        <v>491</v>
      </c>
      <c r="X1348" s="4" t="s">
        <v>97</v>
      </c>
    </row>
    <row r="1349" spans="1:24">
      <c r="A1349" s="4" t="s">
        <v>1837</v>
      </c>
      <c r="B1349" s="8">
        <v>45771</v>
      </c>
      <c r="C1349" s="4" t="s">
        <v>245</v>
      </c>
      <c r="D1349" s="4" t="s">
        <v>206</v>
      </c>
      <c r="E1349" s="4" t="s">
        <v>36</v>
      </c>
      <c r="F1349" s="4" t="s">
        <v>239</v>
      </c>
      <c r="G1349" s="4" t="s">
        <v>111</v>
      </c>
      <c r="H1349" s="9">
        <v>35</v>
      </c>
      <c r="I1349" s="10">
        <v>4.72</v>
      </c>
      <c r="J1349" s="10">
        <v>165.2</v>
      </c>
      <c r="K1349" s="5">
        <v>0.16176430850412576</v>
      </c>
      <c r="L1349" s="10">
        <v>26.723463764881576</v>
      </c>
      <c r="M1349" s="10">
        <v>138.4765362351184</v>
      </c>
      <c r="N1349" s="10">
        <v>2.61</v>
      </c>
      <c r="O1349" s="10">
        <v>91.35</v>
      </c>
      <c r="P1349" s="10">
        <v>47.126536235118408</v>
      </c>
      <c r="Q1349" s="5">
        <v>0.34032145456832175</v>
      </c>
      <c r="R1349" s="5">
        <v>1.7999999999999999E-2</v>
      </c>
      <c r="S1349" s="10">
        <v>2.4925776522321312</v>
      </c>
      <c r="T1349" s="10">
        <v>3.8</v>
      </c>
      <c r="U1349" s="10">
        <v>40.833958582886282</v>
      </c>
      <c r="V1349" s="5">
        <v>0.29487998250876646</v>
      </c>
      <c r="W1349" s="4" t="s">
        <v>493</v>
      </c>
      <c r="X1349" s="4" t="s">
        <v>97</v>
      </c>
    </row>
    <row r="1350" spans="1:24">
      <c r="A1350" s="4" t="s">
        <v>1838</v>
      </c>
      <c r="B1350" s="8">
        <v>46236</v>
      </c>
      <c r="C1350" s="4" t="s">
        <v>293</v>
      </c>
      <c r="D1350" s="4" t="s">
        <v>166</v>
      </c>
      <c r="E1350" s="4" t="s">
        <v>39</v>
      </c>
      <c r="F1350" s="4" t="s">
        <v>276</v>
      </c>
      <c r="G1350" s="4" t="s">
        <v>257</v>
      </c>
      <c r="H1350" s="9">
        <v>7</v>
      </c>
      <c r="I1350" s="10">
        <v>9.7799999999999994</v>
      </c>
      <c r="J1350" s="10">
        <v>68.459999999999994</v>
      </c>
      <c r="K1350" s="5">
        <v>0.11590690729154331</v>
      </c>
      <c r="L1350" s="10">
        <v>7.9349868731790538</v>
      </c>
      <c r="M1350" s="10">
        <v>60.525013126820937</v>
      </c>
      <c r="N1350" s="10">
        <v>4.78</v>
      </c>
      <c r="O1350" s="10">
        <v>33.46</v>
      </c>
      <c r="P1350" s="10">
        <v>27.065013126820936</v>
      </c>
      <c r="Q1350" s="5">
        <v>0.44717071056408247</v>
      </c>
      <c r="R1350" s="5">
        <v>2.1000000000000001E-2</v>
      </c>
      <c r="S1350" s="10">
        <v>1.2710252756632399</v>
      </c>
      <c r="T1350" s="10">
        <v>0</v>
      </c>
      <c r="U1350" s="10">
        <v>25.793987851157695</v>
      </c>
      <c r="V1350" s="5">
        <v>0.4261707105640824</v>
      </c>
      <c r="W1350" s="4" t="s">
        <v>491</v>
      </c>
      <c r="X1350" s="4" t="s">
        <v>97</v>
      </c>
    </row>
    <row r="1351" spans="1:24">
      <c r="A1351" s="4" t="s">
        <v>1839</v>
      </c>
      <c r="B1351" s="8">
        <v>45960</v>
      </c>
      <c r="C1351" s="4" t="s">
        <v>260</v>
      </c>
      <c r="D1351" s="4" t="s">
        <v>120</v>
      </c>
      <c r="E1351" s="4" t="s">
        <v>36</v>
      </c>
      <c r="F1351" s="4" t="s">
        <v>242</v>
      </c>
      <c r="G1351" s="4" t="s">
        <v>257</v>
      </c>
      <c r="H1351" s="9">
        <v>10</v>
      </c>
      <c r="I1351" s="10">
        <v>8.11</v>
      </c>
      <c r="J1351" s="10">
        <v>81.099999999999994</v>
      </c>
      <c r="K1351" s="5">
        <v>0.14054149709357563</v>
      </c>
      <c r="L1351" s="10">
        <v>11.397915414288983</v>
      </c>
      <c r="M1351" s="10">
        <v>69.702084585711006</v>
      </c>
      <c r="N1351" s="10">
        <v>4.13</v>
      </c>
      <c r="O1351" s="10">
        <v>41.3</v>
      </c>
      <c r="P1351" s="10">
        <v>28.402084585711009</v>
      </c>
      <c r="Q1351" s="5">
        <v>0.40747826631763984</v>
      </c>
      <c r="R1351" s="5">
        <v>1.7999999999999999E-2</v>
      </c>
      <c r="S1351" s="10">
        <v>1.2546375225427979</v>
      </c>
      <c r="T1351" s="10">
        <v>0</v>
      </c>
      <c r="U1351" s="10">
        <v>27.147447063168212</v>
      </c>
      <c r="V1351" s="5">
        <v>0.38947826631763988</v>
      </c>
      <c r="W1351" s="4" t="s">
        <v>491</v>
      </c>
      <c r="X1351" s="4" t="s">
        <v>97</v>
      </c>
    </row>
    <row r="1352" spans="1:24">
      <c r="A1352" s="4" t="s">
        <v>1840</v>
      </c>
      <c r="B1352" s="8">
        <v>45669</v>
      </c>
      <c r="C1352" s="4" t="s">
        <v>363</v>
      </c>
      <c r="D1352" s="4" t="s">
        <v>113</v>
      </c>
      <c r="E1352" s="4" t="s">
        <v>45</v>
      </c>
      <c r="F1352" s="4" t="s">
        <v>239</v>
      </c>
      <c r="G1352" s="4" t="s">
        <v>235</v>
      </c>
      <c r="H1352" s="9">
        <v>48</v>
      </c>
      <c r="I1352" s="10">
        <v>16.510000000000002</v>
      </c>
      <c r="J1352" s="10">
        <v>792.48</v>
      </c>
      <c r="K1352" s="5">
        <v>0.18334137110375587</v>
      </c>
      <c r="L1352" s="10">
        <v>145.29436977230446</v>
      </c>
      <c r="M1352" s="10">
        <v>647.18563022769558</v>
      </c>
      <c r="N1352" s="10">
        <v>8.59</v>
      </c>
      <c r="O1352" s="10">
        <v>412.32</v>
      </c>
      <c r="P1352" s="10">
        <v>234.86563022769559</v>
      </c>
      <c r="Q1352" s="5">
        <v>0.36290303625107401</v>
      </c>
      <c r="R1352" s="5">
        <v>1.4999999999999999E-2</v>
      </c>
      <c r="S1352" s="10">
        <v>9.7077844534154334</v>
      </c>
      <c r="T1352" s="10">
        <v>0</v>
      </c>
      <c r="U1352" s="10">
        <v>225.15784577428016</v>
      </c>
      <c r="V1352" s="5">
        <v>0.34790303625107399</v>
      </c>
      <c r="W1352" s="4" t="s">
        <v>491</v>
      </c>
      <c r="X1352" s="4" t="s">
        <v>97</v>
      </c>
    </row>
    <row r="1353" spans="1:24">
      <c r="A1353" s="4" t="s">
        <v>1841</v>
      </c>
      <c r="B1353" s="8">
        <v>46017</v>
      </c>
      <c r="C1353" s="4" t="s">
        <v>245</v>
      </c>
      <c r="D1353" s="4" t="s">
        <v>166</v>
      </c>
      <c r="E1353" s="4" t="s">
        <v>36</v>
      </c>
      <c r="F1353" s="4" t="s">
        <v>239</v>
      </c>
      <c r="G1353" s="4" t="s">
        <v>111</v>
      </c>
      <c r="H1353" s="9">
        <v>15</v>
      </c>
      <c r="I1353" s="10">
        <v>9.5299999999999994</v>
      </c>
      <c r="J1353" s="10">
        <v>142.94999999999999</v>
      </c>
      <c r="K1353" s="5">
        <v>0.1580237693162076</v>
      </c>
      <c r="L1353" s="10">
        <v>22.589497823751874</v>
      </c>
      <c r="M1353" s="10">
        <v>120.36050217624812</v>
      </c>
      <c r="N1353" s="10">
        <v>4.7</v>
      </c>
      <c r="O1353" s="10">
        <v>70.5</v>
      </c>
      <c r="P1353" s="10">
        <v>49.860502176248119</v>
      </c>
      <c r="Q1353" s="5">
        <v>0.41425967219076265</v>
      </c>
      <c r="R1353" s="5">
        <v>1.7999999999999999E-2</v>
      </c>
      <c r="S1353" s="10">
        <v>2.166489039172466</v>
      </c>
      <c r="T1353" s="10">
        <v>0</v>
      </c>
      <c r="U1353" s="10">
        <v>47.69401313707565</v>
      </c>
      <c r="V1353" s="5">
        <v>0.39625967219076264</v>
      </c>
      <c r="W1353" s="4" t="s">
        <v>491</v>
      </c>
      <c r="X1353" s="4" t="s">
        <v>97</v>
      </c>
    </row>
    <row r="1354" spans="1:24">
      <c r="A1354" s="4" t="s">
        <v>1842</v>
      </c>
      <c r="B1354" s="8">
        <v>45731</v>
      </c>
      <c r="C1354" s="4" t="s">
        <v>321</v>
      </c>
      <c r="D1354" s="4" t="s">
        <v>164</v>
      </c>
      <c r="E1354" s="4" t="s">
        <v>41</v>
      </c>
      <c r="F1354" s="4" t="s">
        <v>239</v>
      </c>
      <c r="G1354" s="4" t="s">
        <v>257</v>
      </c>
      <c r="H1354" s="9">
        <v>11</v>
      </c>
      <c r="I1354" s="10">
        <v>5.99</v>
      </c>
      <c r="J1354" s="10">
        <v>65.89</v>
      </c>
      <c r="K1354" s="5">
        <v>0.14609270614003877</v>
      </c>
      <c r="L1354" s="10">
        <v>9.6260484075671542</v>
      </c>
      <c r="M1354" s="10">
        <v>56.263951592432846</v>
      </c>
      <c r="N1354" s="10">
        <v>2.87</v>
      </c>
      <c r="O1354" s="10">
        <v>31.57</v>
      </c>
      <c r="P1354" s="10">
        <v>24.693951592432846</v>
      </c>
      <c r="Q1354" s="5">
        <v>0.43889472554846343</v>
      </c>
      <c r="R1354" s="5">
        <v>2.5999999999999999E-2</v>
      </c>
      <c r="S1354" s="10">
        <v>1.462862741403254</v>
      </c>
      <c r="T1354" s="10">
        <v>0.67</v>
      </c>
      <c r="U1354" s="10">
        <v>22.561088851029591</v>
      </c>
      <c r="V1354" s="5">
        <v>0.4009865679975439</v>
      </c>
      <c r="W1354" s="4" t="s">
        <v>493</v>
      </c>
      <c r="X1354" s="4" t="s">
        <v>97</v>
      </c>
    </row>
    <row r="1355" spans="1:24">
      <c r="A1355" s="4" t="s">
        <v>1843</v>
      </c>
      <c r="B1355" s="8">
        <v>45825</v>
      </c>
      <c r="C1355" s="4" t="s">
        <v>363</v>
      </c>
      <c r="D1355" s="4" t="s">
        <v>170</v>
      </c>
      <c r="E1355" s="4" t="s">
        <v>45</v>
      </c>
      <c r="F1355" s="4" t="s">
        <v>239</v>
      </c>
      <c r="G1355" s="4" t="s">
        <v>235</v>
      </c>
      <c r="H1355" s="9">
        <v>46</v>
      </c>
      <c r="I1355" s="10">
        <v>7.76</v>
      </c>
      <c r="J1355" s="10">
        <v>356.96</v>
      </c>
      <c r="K1355" s="5">
        <v>0.19468394391096464</v>
      </c>
      <c r="L1355" s="10">
        <v>69.494380618457939</v>
      </c>
      <c r="M1355" s="10">
        <v>287.46561938154207</v>
      </c>
      <c r="N1355" s="10">
        <v>4.05</v>
      </c>
      <c r="O1355" s="10">
        <v>186.29999999999998</v>
      </c>
      <c r="P1355" s="10">
        <v>101.16561938154209</v>
      </c>
      <c r="Q1355" s="5">
        <v>0.35192249980777301</v>
      </c>
      <c r="R1355" s="5">
        <v>1.4999999999999999E-2</v>
      </c>
      <c r="S1355" s="10">
        <v>4.3119842907231307</v>
      </c>
      <c r="T1355" s="10">
        <v>0</v>
      </c>
      <c r="U1355" s="10">
        <v>96.853635090818955</v>
      </c>
      <c r="V1355" s="5">
        <v>0.336922499807773</v>
      </c>
      <c r="W1355" s="4" t="s">
        <v>491</v>
      </c>
      <c r="X1355" s="4" t="s">
        <v>97</v>
      </c>
    </row>
    <row r="1356" spans="1:24">
      <c r="A1356" s="4" t="s">
        <v>1844</v>
      </c>
      <c r="B1356" s="8">
        <v>45898</v>
      </c>
      <c r="C1356" s="4" t="s">
        <v>232</v>
      </c>
      <c r="D1356" s="4" t="s">
        <v>170</v>
      </c>
      <c r="E1356" s="4" t="s">
        <v>36</v>
      </c>
      <c r="F1356" s="4" t="s">
        <v>234</v>
      </c>
      <c r="G1356" s="4" t="s">
        <v>235</v>
      </c>
      <c r="H1356" s="9">
        <v>49</v>
      </c>
      <c r="I1356" s="10">
        <v>7.73</v>
      </c>
      <c r="J1356" s="10">
        <v>378.77000000000004</v>
      </c>
      <c r="K1356" s="5">
        <v>0.16485023671509405</v>
      </c>
      <c r="L1356" s="10">
        <v>62.440324160576182</v>
      </c>
      <c r="M1356" s="10">
        <v>316.32967583942389</v>
      </c>
      <c r="N1356" s="10">
        <v>4.08</v>
      </c>
      <c r="O1356" s="10">
        <v>199.92000000000002</v>
      </c>
      <c r="P1356" s="10">
        <v>116.40967583942387</v>
      </c>
      <c r="Q1356" s="5">
        <v>0.36800112265950052</v>
      </c>
      <c r="R1356" s="5">
        <v>1.7999999999999999E-2</v>
      </c>
      <c r="S1356" s="10">
        <v>5.6939341651096296</v>
      </c>
      <c r="T1356" s="10">
        <v>0</v>
      </c>
      <c r="U1356" s="10">
        <v>110.71574167431424</v>
      </c>
      <c r="V1356" s="5">
        <v>0.35000112265950056</v>
      </c>
      <c r="W1356" s="4" t="s">
        <v>491</v>
      </c>
      <c r="X1356" s="4" t="s">
        <v>97</v>
      </c>
    </row>
    <row r="1357" spans="1:24">
      <c r="A1357" s="4" t="s">
        <v>1845</v>
      </c>
      <c r="B1357" s="8">
        <v>46257</v>
      </c>
      <c r="C1357" s="4" t="s">
        <v>307</v>
      </c>
      <c r="D1357" s="4" t="s">
        <v>214</v>
      </c>
      <c r="E1357" s="4" t="s">
        <v>41</v>
      </c>
      <c r="F1357" s="4" t="s">
        <v>234</v>
      </c>
      <c r="G1357" s="4" t="s">
        <v>111</v>
      </c>
      <c r="H1357" s="9">
        <v>48</v>
      </c>
      <c r="I1357" s="10">
        <v>5.89</v>
      </c>
      <c r="J1357" s="10">
        <v>282.71999999999997</v>
      </c>
      <c r="K1357" s="5">
        <v>0.1193935954871775</v>
      </c>
      <c r="L1357" s="10">
        <v>33.754957316134821</v>
      </c>
      <c r="M1357" s="10">
        <v>248.96504268386514</v>
      </c>
      <c r="N1357" s="10">
        <v>3.08</v>
      </c>
      <c r="O1357" s="10">
        <v>147.84</v>
      </c>
      <c r="P1357" s="10">
        <v>101.12504268386513</v>
      </c>
      <c r="Q1357" s="5">
        <v>0.40618169359733497</v>
      </c>
      <c r="R1357" s="5">
        <v>2.5999999999999999E-2</v>
      </c>
      <c r="S1357" s="10">
        <v>6.4730911097804933</v>
      </c>
      <c r="T1357" s="10">
        <v>0</v>
      </c>
      <c r="U1357" s="10">
        <v>94.651951574084634</v>
      </c>
      <c r="V1357" s="5">
        <v>0.38018169359733495</v>
      </c>
      <c r="W1357" s="4" t="s">
        <v>491</v>
      </c>
      <c r="X1357" s="4" t="s">
        <v>97</v>
      </c>
    </row>
    <row r="1358" spans="1:24">
      <c r="A1358" s="4" t="s">
        <v>1846</v>
      </c>
      <c r="B1358" s="8">
        <v>45970</v>
      </c>
      <c r="C1358" s="4" t="s">
        <v>399</v>
      </c>
      <c r="D1358" s="4" t="s">
        <v>154</v>
      </c>
      <c r="E1358" s="4" t="s">
        <v>47</v>
      </c>
      <c r="F1358" s="4" t="s">
        <v>273</v>
      </c>
      <c r="G1358" s="4" t="s">
        <v>111</v>
      </c>
      <c r="H1358" s="9">
        <v>41</v>
      </c>
      <c r="I1358" s="10">
        <v>15.23</v>
      </c>
      <c r="J1358" s="10">
        <v>624.43000000000006</v>
      </c>
      <c r="K1358" s="5">
        <v>0.14996546379538828</v>
      </c>
      <c r="L1358" s="10">
        <v>93.642934557754316</v>
      </c>
      <c r="M1358" s="10">
        <v>530.78706544224576</v>
      </c>
      <c r="N1358" s="10">
        <v>8.5299999999999994</v>
      </c>
      <c r="O1358" s="10">
        <v>349.72999999999996</v>
      </c>
      <c r="P1358" s="10">
        <v>181.0570654422458</v>
      </c>
      <c r="Q1358" s="5">
        <v>0.3411105455092262</v>
      </c>
      <c r="R1358" s="5">
        <v>2.3E-2</v>
      </c>
      <c r="S1358" s="10">
        <v>12.208102505171652</v>
      </c>
      <c r="T1358" s="10">
        <v>13.14</v>
      </c>
      <c r="U1358" s="10">
        <v>155.70896293707415</v>
      </c>
      <c r="V1358" s="5">
        <v>0.29335485559984248</v>
      </c>
      <c r="W1358" s="4" t="s">
        <v>493</v>
      </c>
      <c r="X1358" s="4" t="s">
        <v>97</v>
      </c>
    </row>
    <row r="1359" spans="1:24">
      <c r="A1359" s="4" t="s">
        <v>1847</v>
      </c>
      <c r="B1359" s="8">
        <v>45948</v>
      </c>
      <c r="C1359" s="4" t="s">
        <v>232</v>
      </c>
      <c r="D1359" s="4" t="s">
        <v>176</v>
      </c>
      <c r="E1359" s="4" t="s">
        <v>36</v>
      </c>
      <c r="F1359" s="4" t="s">
        <v>234</v>
      </c>
      <c r="G1359" s="4" t="s">
        <v>235</v>
      </c>
      <c r="H1359" s="9">
        <v>74</v>
      </c>
      <c r="I1359" s="10">
        <v>11.37</v>
      </c>
      <c r="J1359" s="10">
        <v>841.38</v>
      </c>
      <c r="K1359" s="5">
        <v>0.14468042159498029</v>
      </c>
      <c r="L1359" s="10">
        <v>121.73121312158452</v>
      </c>
      <c r="M1359" s="10">
        <v>719.64878687841542</v>
      </c>
      <c r="N1359" s="10">
        <v>5.61</v>
      </c>
      <c r="O1359" s="10">
        <v>415.14000000000004</v>
      </c>
      <c r="P1359" s="10">
        <v>304.50878687841538</v>
      </c>
      <c r="Q1359" s="5">
        <v>0.42313527435968862</v>
      </c>
      <c r="R1359" s="5">
        <v>1.7999999999999999E-2</v>
      </c>
      <c r="S1359" s="10">
        <v>12.953678163811476</v>
      </c>
      <c r="T1359" s="10">
        <v>0</v>
      </c>
      <c r="U1359" s="10">
        <v>291.55510871460388</v>
      </c>
      <c r="V1359" s="5">
        <v>0.40513527435968855</v>
      </c>
      <c r="W1359" s="4" t="s">
        <v>491</v>
      </c>
      <c r="X1359" s="4" t="s">
        <v>97</v>
      </c>
    </row>
    <row r="1360" spans="1:24">
      <c r="A1360" s="4" t="s">
        <v>1848</v>
      </c>
      <c r="B1360" s="8">
        <v>45822</v>
      </c>
      <c r="C1360" s="4" t="s">
        <v>313</v>
      </c>
      <c r="D1360" s="4" t="s">
        <v>116</v>
      </c>
      <c r="E1360" s="4" t="s">
        <v>41</v>
      </c>
      <c r="F1360" s="4" t="s">
        <v>234</v>
      </c>
      <c r="G1360" s="4" t="s">
        <v>111</v>
      </c>
      <c r="H1360" s="9">
        <v>43</v>
      </c>
      <c r="I1360" s="10">
        <v>5.19</v>
      </c>
      <c r="J1360" s="10">
        <v>223.17000000000002</v>
      </c>
      <c r="K1360" s="5">
        <v>0.15295338200900144</v>
      </c>
      <c r="L1360" s="10">
        <v>34.13460626294885</v>
      </c>
      <c r="M1360" s="10">
        <v>189.03539373705115</v>
      </c>
      <c r="N1360" s="10">
        <v>2.71</v>
      </c>
      <c r="O1360" s="10">
        <v>116.53</v>
      </c>
      <c r="P1360" s="10">
        <v>72.505393737051151</v>
      </c>
      <c r="Q1360" s="5">
        <v>0.3835545942148082</v>
      </c>
      <c r="R1360" s="5">
        <v>2.5999999999999999E-2</v>
      </c>
      <c r="S1360" s="10">
        <v>4.9149202371633294</v>
      </c>
      <c r="T1360" s="10">
        <v>0</v>
      </c>
      <c r="U1360" s="10">
        <v>67.590473499887821</v>
      </c>
      <c r="V1360" s="5">
        <v>0.35755459421480823</v>
      </c>
      <c r="W1360" s="4" t="s">
        <v>491</v>
      </c>
      <c r="X1360" s="4" t="s">
        <v>97</v>
      </c>
    </row>
    <row r="1361" spans="1:24">
      <c r="A1361" s="4" t="s">
        <v>1849</v>
      </c>
      <c r="B1361" s="8">
        <v>45722</v>
      </c>
      <c r="C1361" s="4" t="s">
        <v>415</v>
      </c>
      <c r="D1361" s="4" t="s">
        <v>212</v>
      </c>
      <c r="E1361" s="4" t="s">
        <v>47</v>
      </c>
      <c r="F1361" s="4" t="s">
        <v>270</v>
      </c>
      <c r="G1361" s="4" t="s">
        <v>257</v>
      </c>
      <c r="H1361" s="9">
        <v>3</v>
      </c>
      <c r="I1361" s="10">
        <v>6.63</v>
      </c>
      <c r="J1361" s="10">
        <v>19.89</v>
      </c>
      <c r="K1361" s="5">
        <v>7.917862707169368E-2</v>
      </c>
      <c r="L1361" s="10">
        <v>1.5748628924559873</v>
      </c>
      <c r="M1361" s="10">
        <v>18.315137107544015</v>
      </c>
      <c r="N1361" s="10">
        <v>3.38</v>
      </c>
      <c r="O1361" s="10">
        <v>10.14</v>
      </c>
      <c r="P1361" s="10">
        <v>8.175137107544014</v>
      </c>
      <c r="Q1361" s="5">
        <v>0.44635959095150157</v>
      </c>
      <c r="R1361" s="5">
        <v>2.3E-2</v>
      </c>
      <c r="S1361" s="10">
        <v>0.42124815347351235</v>
      </c>
      <c r="T1361" s="10">
        <v>0</v>
      </c>
      <c r="U1361" s="10">
        <v>7.7538889540705016</v>
      </c>
      <c r="V1361" s="5">
        <v>0.42335959095150155</v>
      </c>
      <c r="W1361" s="4" t="s">
        <v>491</v>
      </c>
      <c r="X1361" s="4" t="s">
        <v>97</v>
      </c>
    </row>
    <row r="1362" spans="1:24">
      <c r="A1362" s="4" t="s">
        <v>1850</v>
      </c>
      <c r="B1362" s="8">
        <v>45985</v>
      </c>
      <c r="C1362" s="4" t="s">
        <v>279</v>
      </c>
      <c r="D1362" s="4" t="s">
        <v>174</v>
      </c>
      <c r="E1362" s="4" t="s">
        <v>39</v>
      </c>
      <c r="F1362" s="4" t="s">
        <v>273</v>
      </c>
      <c r="G1362" s="4" t="s">
        <v>111</v>
      </c>
      <c r="H1362" s="9">
        <v>5</v>
      </c>
      <c r="I1362" s="10">
        <v>21.5</v>
      </c>
      <c r="J1362" s="10">
        <v>107.5</v>
      </c>
      <c r="K1362" s="5">
        <v>9.9741889265319059E-2</v>
      </c>
      <c r="L1362" s="10">
        <v>10.722253096021799</v>
      </c>
      <c r="M1362" s="10">
        <v>96.777746903978198</v>
      </c>
      <c r="N1362" s="10">
        <v>12.64</v>
      </c>
      <c r="O1362" s="10">
        <v>63.2</v>
      </c>
      <c r="P1362" s="10">
        <v>33.577746903978195</v>
      </c>
      <c r="Q1362" s="5">
        <v>0.34695731175983735</v>
      </c>
      <c r="R1362" s="5">
        <v>2.1000000000000001E-2</v>
      </c>
      <c r="S1362" s="10">
        <v>2.0323326849835421</v>
      </c>
      <c r="T1362" s="10">
        <v>0</v>
      </c>
      <c r="U1362" s="10">
        <v>31.545414218994651</v>
      </c>
      <c r="V1362" s="5">
        <v>0.32595731175983733</v>
      </c>
      <c r="W1362" s="4" t="s">
        <v>491</v>
      </c>
      <c r="X1362" s="4" t="s">
        <v>97</v>
      </c>
    </row>
    <row r="1363" spans="1:24">
      <c r="A1363" s="4" t="s">
        <v>1851</v>
      </c>
      <c r="B1363" s="8">
        <v>46055</v>
      </c>
      <c r="C1363" s="4" t="s">
        <v>253</v>
      </c>
      <c r="D1363" s="4" t="s">
        <v>138</v>
      </c>
      <c r="E1363" s="4" t="s">
        <v>36</v>
      </c>
      <c r="F1363" s="4" t="s">
        <v>242</v>
      </c>
      <c r="G1363" s="4" t="s">
        <v>111</v>
      </c>
      <c r="H1363" s="9">
        <v>9</v>
      </c>
      <c r="I1363" s="10">
        <v>8.5399999999999991</v>
      </c>
      <c r="J1363" s="10">
        <v>76.859999999999985</v>
      </c>
      <c r="K1363" s="5">
        <v>0.13619781879715412</v>
      </c>
      <c r="L1363" s="10">
        <v>10.468164352749264</v>
      </c>
      <c r="M1363" s="10">
        <v>66.391835647250716</v>
      </c>
      <c r="N1363" s="10">
        <v>4.24</v>
      </c>
      <c r="O1363" s="10">
        <v>38.160000000000004</v>
      </c>
      <c r="P1363" s="10">
        <v>28.231835647250712</v>
      </c>
      <c r="Q1363" s="5">
        <v>0.4252305328210908</v>
      </c>
      <c r="R1363" s="5">
        <v>1.7999999999999999E-2</v>
      </c>
      <c r="S1363" s="10">
        <v>1.1950530416505127</v>
      </c>
      <c r="T1363" s="10">
        <v>0</v>
      </c>
      <c r="U1363" s="10">
        <v>27.036782605600198</v>
      </c>
      <c r="V1363" s="5">
        <v>0.40723053282109078</v>
      </c>
      <c r="W1363" s="4" t="s">
        <v>491</v>
      </c>
      <c r="X1363" s="4" t="s">
        <v>97</v>
      </c>
    </row>
    <row r="1364" spans="1:24">
      <c r="A1364" s="4" t="s">
        <v>1852</v>
      </c>
      <c r="B1364" s="8">
        <v>45985</v>
      </c>
      <c r="C1364" s="4" t="s">
        <v>315</v>
      </c>
      <c r="D1364" s="4" t="s">
        <v>151</v>
      </c>
      <c r="E1364" s="4" t="s">
        <v>41</v>
      </c>
      <c r="F1364" s="4" t="s">
        <v>239</v>
      </c>
      <c r="G1364" s="4" t="s">
        <v>111</v>
      </c>
      <c r="H1364" s="9">
        <v>86</v>
      </c>
      <c r="I1364" s="10">
        <v>9.98</v>
      </c>
      <c r="J1364" s="10">
        <v>858.28000000000009</v>
      </c>
      <c r="K1364" s="5">
        <v>0.12933186737386385</v>
      </c>
      <c r="L1364" s="10">
        <v>111.00295512963987</v>
      </c>
      <c r="M1364" s="10">
        <v>747.27704487036021</v>
      </c>
      <c r="N1364" s="10">
        <v>5.93</v>
      </c>
      <c r="O1364" s="10">
        <v>509.97999999999996</v>
      </c>
      <c r="P1364" s="10">
        <v>237.29704487036025</v>
      </c>
      <c r="Q1364" s="5">
        <v>0.31754895523590881</v>
      </c>
      <c r="R1364" s="5">
        <v>2.5999999999999999E-2</v>
      </c>
      <c r="S1364" s="10">
        <v>19.429203166629364</v>
      </c>
      <c r="T1364" s="10">
        <v>0</v>
      </c>
      <c r="U1364" s="10">
        <v>217.8678417037309</v>
      </c>
      <c r="V1364" s="5">
        <v>0.29154895523590885</v>
      </c>
      <c r="W1364" s="4" t="s">
        <v>491</v>
      </c>
      <c r="X1364" s="4" t="s">
        <v>97</v>
      </c>
    </row>
    <row r="1365" spans="1:24">
      <c r="A1365" s="4" t="s">
        <v>1853</v>
      </c>
      <c r="B1365" s="8">
        <v>45850</v>
      </c>
      <c r="C1365" s="4" t="s">
        <v>363</v>
      </c>
      <c r="D1365" s="4" t="s">
        <v>148</v>
      </c>
      <c r="E1365" s="4" t="s">
        <v>45</v>
      </c>
      <c r="F1365" s="4" t="s">
        <v>239</v>
      </c>
      <c r="G1365" s="4" t="s">
        <v>235</v>
      </c>
      <c r="H1365" s="9">
        <v>21</v>
      </c>
      <c r="I1365" s="10">
        <v>22.76</v>
      </c>
      <c r="J1365" s="10">
        <v>477.96000000000004</v>
      </c>
      <c r="K1365" s="5">
        <v>0.23207173023599004</v>
      </c>
      <c r="L1365" s="10">
        <v>110.92100418359381</v>
      </c>
      <c r="M1365" s="10">
        <v>367.03899581640621</v>
      </c>
      <c r="N1365" s="10">
        <v>12.59</v>
      </c>
      <c r="O1365" s="10">
        <v>264.39</v>
      </c>
      <c r="P1365" s="10">
        <v>102.64899581640623</v>
      </c>
      <c r="Q1365" s="5">
        <v>0.27966782000393087</v>
      </c>
      <c r="R1365" s="5">
        <v>1.4999999999999999E-2</v>
      </c>
      <c r="S1365" s="10">
        <v>5.505584937246093</v>
      </c>
      <c r="T1365" s="10">
        <v>0</v>
      </c>
      <c r="U1365" s="10">
        <v>97.143410879160129</v>
      </c>
      <c r="V1365" s="5">
        <v>0.26466782000393085</v>
      </c>
      <c r="W1365" s="4" t="s">
        <v>491</v>
      </c>
      <c r="X1365" s="4" t="s">
        <v>97</v>
      </c>
    </row>
    <row r="1366" spans="1:24">
      <c r="A1366" s="4" t="s">
        <v>1854</v>
      </c>
      <c r="B1366" s="8">
        <v>45689</v>
      </c>
      <c r="C1366" s="4" t="s">
        <v>305</v>
      </c>
      <c r="D1366" s="4" t="s">
        <v>210</v>
      </c>
      <c r="E1366" s="4" t="s">
        <v>41</v>
      </c>
      <c r="F1366" s="4" t="s">
        <v>242</v>
      </c>
      <c r="G1366" s="4" t="s">
        <v>235</v>
      </c>
      <c r="H1366" s="9">
        <v>15</v>
      </c>
      <c r="I1366" s="10">
        <v>4.33</v>
      </c>
      <c r="J1366" s="10">
        <v>64.95</v>
      </c>
      <c r="K1366" s="5">
        <v>0.15002399559783447</v>
      </c>
      <c r="L1366" s="10">
        <v>9.7440585140793488</v>
      </c>
      <c r="M1366" s="10">
        <v>55.205941485920654</v>
      </c>
      <c r="N1366" s="10">
        <v>2.2999999999999998</v>
      </c>
      <c r="O1366" s="10">
        <v>34.5</v>
      </c>
      <c r="P1366" s="10">
        <v>20.705941485920654</v>
      </c>
      <c r="Q1366" s="5">
        <v>0.37506726501895371</v>
      </c>
      <c r="R1366" s="5">
        <v>2.5999999999999999E-2</v>
      </c>
      <c r="S1366" s="10">
        <v>1.4353544786339369</v>
      </c>
      <c r="T1366" s="10">
        <v>0</v>
      </c>
      <c r="U1366" s="10">
        <v>19.270587007286718</v>
      </c>
      <c r="V1366" s="5">
        <v>0.34906726501895374</v>
      </c>
      <c r="W1366" s="4" t="s">
        <v>491</v>
      </c>
      <c r="X1366" s="4" t="s">
        <v>97</v>
      </c>
    </row>
    <row r="1367" spans="1:24">
      <c r="A1367" s="4" t="s">
        <v>1855</v>
      </c>
      <c r="B1367" s="8">
        <v>46004</v>
      </c>
      <c r="C1367" s="4" t="s">
        <v>383</v>
      </c>
      <c r="D1367" s="4" t="s">
        <v>183</v>
      </c>
      <c r="E1367" s="4" t="s">
        <v>45</v>
      </c>
      <c r="F1367" s="4" t="s">
        <v>242</v>
      </c>
      <c r="G1367" s="4" t="s">
        <v>257</v>
      </c>
      <c r="H1367" s="9">
        <v>23</v>
      </c>
      <c r="I1367" s="10">
        <v>8.59</v>
      </c>
      <c r="J1367" s="10">
        <v>197.57</v>
      </c>
      <c r="K1367" s="5">
        <v>0.23165172781210283</v>
      </c>
      <c r="L1367" s="10">
        <v>45.767431863837153</v>
      </c>
      <c r="M1367" s="10">
        <v>151.80256813616285</v>
      </c>
      <c r="N1367" s="10">
        <v>4.2699999999999996</v>
      </c>
      <c r="O1367" s="10">
        <v>98.21</v>
      </c>
      <c r="P1367" s="10">
        <v>53.592568136162853</v>
      </c>
      <c r="Q1367" s="5">
        <v>0.35304124820926447</v>
      </c>
      <c r="R1367" s="5">
        <v>1.4999999999999999E-2</v>
      </c>
      <c r="S1367" s="10">
        <v>2.2770385220424427</v>
      </c>
      <c r="T1367" s="10">
        <v>2.86</v>
      </c>
      <c r="U1367" s="10">
        <v>48.455529614120408</v>
      </c>
      <c r="V1367" s="5">
        <v>0.31920098723663948</v>
      </c>
      <c r="W1367" s="4" t="s">
        <v>493</v>
      </c>
      <c r="X1367" s="4" t="s">
        <v>97</v>
      </c>
    </row>
    <row r="1368" spans="1:24">
      <c r="A1368" s="4" t="s">
        <v>1856</v>
      </c>
      <c r="B1368" s="8">
        <v>45995</v>
      </c>
      <c r="C1368" s="4" t="s">
        <v>383</v>
      </c>
      <c r="D1368" s="4" t="s">
        <v>123</v>
      </c>
      <c r="E1368" s="4" t="s">
        <v>45</v>
      </c>
      <c r="F1368" s="4" t="s">
        <v>242</v>
      </c>
      <c r="G1368" s="4" t="s">
        <v>257</v>
      </c>
      <c r="H1368" s="9">
        <v>11</v>
      </c>
      <c r="I1368" s="10">
        <v>4.8499999999999996</v>
      </c>
      <c r="J1368" s="10">
        <v>53.349999999999994</v>
      </c>
      <c r="K1368" s="5">
        <v>0.20038850531479102</v>
      </c>
      <c r="L1368" s="10">
        <v>10.6907267585441</v>
      </c>
      <c r="M1368" s="10">
        <v>42.659273241455892</v>
      </c>
      <c r="N1368" s="10">
        <v>2.27</v>
      </c>
      <c r="O1368" s="10">
        <v>24.97</v>
      </c>
      <c r="P1368" s="10">
        <v>17.689273241455894</v>
      </c>
      <c r="Q1368" s="5">
        <v>0.41466419601976762</v>
      </c>
      <c r="R1368" s="5">
        <v>1.4999999999999999E-2</v>
      </c>
      <c r="S1368" s="10">
        <v>0.6398890986218384</v>
      </c>
      <c r="T1368" s="10">
        <v>0</v>
      </c>
      <c r="U1368" s="10">
        <v>17.049384142834054</v>
      </c>
      <c r="V1368" s="5">
        <v>0.3996641960197676</v>
      </c>
      <c r="W1368" s="4" t="s">
        <v>491</v>
      </c>
      <c r="X1368" s="4" t="s">
        <v>97</v>
      </c>
    </row>
    <row r="1369" spans="1:24">
      <c r="A1369" s="4" t="s">
        <v>1857</v>
      </c>
      <c r="B1369" s="8">
        <v>46129</v>
      </c>
      <c r="C1369" s="4" t="s">
        <v>391</v>
      </c>
      <c r="D1369" s="4" t="s">
        <v>106</v>
      </c>
      <c r="E1369" s="4" t="s">
        <v>47</v>
      </c>
      <c r="F1369" s="4" t="s">
        <v>270</v>
      </c>
      <c r="G1369" s="4" t="s">
        <v>235</v>
      </c>
      <c r="H1369" s="9">
        <v>104</v>
      </c>
      <c r="I1369" s="10">
        <v>10.83</v>
      </c>
      <c r="J1369" s="10">
        <v>1126.32</v>
      </c>
      <c r="K1369" s="5">
        <v>9.4152142271725608E-2</v>
      </c>
      <c r="L1369" s="10">
        <v>106.04544088348999</v>
      </c>
      <c r="M1369" s="10">
        <v>1020.27455911651</v>
      </c>
      <c r="N1369" s="10">
        <v>5.75</v>
      </c>
      <c r="O1369" s="10">
        <v>598</v>
      </c>
      <c r="P1369" s="10">
        <v>422.27455911650998</v>
      </c>
      <c r="Q1369" s="5">
        <v>0.41388325852422675</v>
      </c>
      <c r="R1369" s="5">
        <v>2.3E-2</v>
      </c>
      <c r="S1369" s="10">
        <v>23.466314859679731</v>
      </c>
      <c r="T1369" s="10">
        <v>0</v>
      </c>
      <c r="U1369" s="10">
        <v>398.80824425683022</v>
      </c>
      <c r="V1369" s="5">
        <v>0.39088325852422673</v>
      </c>
      <c r="W1369" s="4" t="s">
        <v>491</v>
      </c>
      <c r="X1369" s="4" t="s">
        <v>97</v>
      </c>
    </row>
    <row r="1370" spans="1:24">
      <c r="A1370" s="4" t="s">
        <v>1858</v>
      </c>
      <c r="B1370" s="8">
        <v>45764</v>
      </c>
      <c r="C1370" s="4" t="s">
        <v>237</v>
      </c>
      <c r="D1370" s="4" t="s">
        <v>135</v>
      </c>
      <c r="E1370" s="4" t="s">
        <v>36</v>
      </c>
      <c r="F1370" s="4" t="s">
        <v>239</v>
      </c>
      <c r="G1370" s="4" t="s">
        <v>235</v>
      </c>
      <c r="H1370" s="9">
        <v>15</v>
      </c>
      <c r="I1370" s="10">
        <v>10</v>
      </c>
      <c r="J1370" s="10">
        <v>150</v>
      </c>
      <c r="K1370" s="5">
        <v>0.18311017199941823</v>
      </c>
      <c r="L1370" s="10">
        <v>27.466525799912734</v>
      </c>
      <c r="M1370" s="10">
        <v>122.53347420008727</v>
      </c>
      <c r="N1370" s="10">
        <v>4.5999999999999996</v>
      </c>
      <c r="O1370" s="10">
        <v>69</v>
      </c>
      <c r="P1370" s="10">
        <v>53.533474200087269</v>
      </c>
      <c r="Q1370" s="5">
        <v>0.43688856901805811</v>
      </c>
      <c r="R1370" s="5">
        <v>1.7999999999999999E-2</v>
      </c>
      <c r="S1370" s="10">
        <v>2.2056025356015705</v>
      </c>
      <c r="T1370" s="10">
        <v>0</v>
      </c>
      <c r="U1370" s="10">
        <v>51.327871664485698</v>
      </c>
      <c r="V1370" s="5">
        <v>0.4188885690180581</v>
      </c>
      <c r="W1370" s="4" t="s">
        <v>491</v>
      </c>
      <c r="X1370" s="4" t="s">
        <v>97</v>
      </c>
    </row>
    <row r="1371" spans="1:24">
      <c r="A1371" s="4" t="s">
        <v>1859</v>
      </c>
      <c r="B1371" s="8">
        <v>45741</v>
      </c>
      <c r="C1371" s="4" t="s">
        <v>391</v>
      </c>
      <c r="D1371" s="4" t="s">
        <v>156</v>
      </c>
      <c r="E1371" s="4" t="s">
        <v>47</v>
      </c>
      <c r="F1371" s="4" t="s">
        <v>270</v>
      </c>
      <c r="G1371" s="4" t="s">
        <v>235</v>
      </c>
      <c r="H1371" s="9">
        <v>18</v>
      </c>
      <c r="I1371" s="10">
        <v>4.9800000000000004</v>
      </c>
      <c r="J1371" s="10">
        <v>89.640000000000015</v>
      </c>
      <c r="K1371" s="5">
        <v>9.278620521527331E-2</v>
      </c>
      <c r="L1371" s="10">
        <v>8.3173554354971007</v>
      </c>
      <c r="M1371" s="10">
        <v>81.322644564502909</v>
      </c>
      <c r="N1371" s="10">
        <v>2.78</v>
      </c>
      <c r="O1371" s="10">
        <v>50.04</v>
      </c>
      <c r="P1371" s="10">
        <v>31.28264456450291</v>
      </c>
      <c r="Q1371" s="5">
        <v>0.38467323255443775</v>
      </c>
      <c r="R1371" s="5">
        <v>2.3E-2</v>
      </c>
      <c r="S1371" s="10">
        <v>1.8704208249835668</v>
      </c>
      <c r="T1371" s="10">
        <v>0</v>
      </c>
      <c r="U1371" s="10">
        <v>29.412223739519344</v>
      </c>
      <c r="V1371" s="5">
        <v>0.36167323255443778</v>
      </c>
      <c r="W1371" s="4" t="s">
        <v>491</v>
      </c>
      <c r="X1371" s="4" t="s">
        <v>97</v>
      </c>
    </row>
    <row r="1372" spans="1:24">
      <c r="A1372" s="4" t="s">
        <v>1860</v>
      </c>
      <c r="B1372" s="8">
        <v>45856</v>
      </c>
      <c r="C1372" s="4" t="s">
        <v>268</v>
      </c>
      <c r="D1372" s="4" t="s">
        <v>208</v>
      </c>
      <c r="E1372" s="4" t="s">
        <v>39</v>
      </c>
      <c r="F1372" s="4" t="s">
        <v>270</v>
      </c>
      <c r="G1372" s="4" t="s">
        <v>235</v>
      </c>
      <c r="H1372" s="9">
        <v>36</v>
      </c>
      <c r="I1372" s="10">
        <v>7.25</v>
      </c>
      <c r="J1372" s="10">
        <v>261</v>
      </c>
      <c r="K1372" s="5">
        <v>0.12160486366075124</v>
      </c>
      <c r="L1372" s="10">
        <v>31.738869415456072</v>
      </c>
      <c r="M1372" s="10">
        <v>229.26113058454393</v>
      </c>
      <c r="N1372" s="10">
        <v>4.28</v>
      </c>
      <c r="O1372" s="10">
        <v>154.08000000000001</v>
      </c>
      <c r="P1372" s="10">
        <v>75.181130584543922</v>
      </c>
      <c r="Q1372" s="5">
        <v>0.32792794135166148</v>
      </c>
      <c r="R1372" s="5">
        <v>2.1000000000000001E-2</v>
      </c>
      <c r="S1372" s="10">
        <v>4.8144837422754225</v>
      </c>
      <c r="T1372" s="10">
        <v>0</v>
      </c>
      <c r="U1372" s="10">
        <v>70.366646842268494</v>
      </c>
      <c r="V1372" s="5">
        <v>0.30692794135166146</v>
      </c>
      <c r="W1372" s="4" t="s">
        <v>491</v>
      </c>
      <c r="X1372" s="4" t="s">
        <v>97</v>
      </c>
    </row>
    <row r="1373" spans="1:24">
      <c r="A1373" s="4" t="s">
        <v>1861</v>
      </c>
      <c r="B1373" s="8">
        <v>46202</v>
      </c>
      <c r="C1373" s="4" t="s">
        <v>274</v>
      </c>
      <c r="D1373" s="4" t="s">
        <v>208</v>
      </c>
      <c r="E1373" s="4" t="s">
        <v>39</v>
      </c>
      <c r="F1373" s="4" t="s">
        <v>276</v>
      </c>
      <c r="G1373" s="4" t="s">
        <v>235</v>
      </c>
      <c r="H1373" s="9">
        <v>15</v>
      </c>
      <c r="I1373" s="10">
        <v>7.54</v>
      </c>
      <c r="J1373" s="10">
        <v>113.1</v>
      </c>
      <c r="K1373" s="5">
        <v>0.10490963490625127</v>
      </c>
      <c r="L1373" s="10">
        <v>11.865279707897018</v>
      </c>
      <c r="M1373" s="10">
        <v>101.23472029210298</v>
      </c>
      <c r="N1373" s="10">
        <v>4.3499999999999996</v>
      </c>
      <c r="O1373" s="10">
        <v>65.25</v>
      </c>
      <c r="P1373" s="10">
        <v>35.984720292102978</v>
      </c>
      <c r="Q1373" s="5">
        <v>0.35545828731755819</v>
      </c>
      <c r="R1373" s="5">
        <v>2.1000000000000001E-2</v>
      </c>
      <c r="S1373" s="10">
        <v>2.1259291261341628</v>
      </c>
      <c r="T1373" s="10">
        <v>0</v>
      </c>
      <c r="U1373" s="10">
        <v>33.858791165968817</v>
      </c>
      <c r="V1373" s="5">
        <v>0.33445828731755822</v>
      </c>
      <c r="W1373" s="4" t="s">
        <v>491</v>
      </c>
      <c r="X1373" s="4" t="s">
        <v>97</v>
      </c>
    </row>
    <row r="1374" spans="1:24">
      <c r="A1374" s="4" t="s">
        <v>1862</v>
      </c>
      <c r="B1374" s="8">
        <v>46144</v>
      </c>
      <c r="C1374" s="4" t="s">
        <v>245</v>
      </c>
      <c r="D1374" s="4" t="s">
        <v>183</v>
      </c>
      <c r="E1374" s="4" t="s">
        <v>36</v>
      </c>
      <c r="F1374" s="4" t="s">
        <v>239</v>
      </c>
      <c r="G1374" s="4" t="s">
        <v>111</v>
      </c>
      <c r="H1374" s="9">
        <v>59</v>
      </c>
      <c r="I1374" s="10">
        <v>9.0299999999999994</v>
      </c>
      <c r="J1374" s="10">
        <v>532.77</v>
      </c>
      <c r="K1374" s="5">
        <v>0.15373710937800344</v>
      </c>
      <c r="L1374" s="10">
        <v>81.906519763318897</v>
      </c>
      <c r="M1374" s="10">
        <v>450.86348023668108</v>
      </c>
      <c r="N1374" s="10">
        <v>4.4400000000000004</v>
      </c>
      <c r="O1374" s="10">
        <v>261.96000000000004</v>
      </c>
      <c r="P1374" s="10">
        <v>188.90348023668105</v>
      </c>
      <c r="Q1374" s="5">
        <v>0.41898155099525036</v>
      </c>
      <c r="R1374" s="5">
        <v>1.7999999999999999E-2</v>
      </c>
      <c r="S1374" s="10">
        <v>8.115542644260259</v>
      </c>
      <c r="T1374" s="10">
        <v>8.65</v>
      </c>
      <c r="U1374" s="10">
        <v>172.1379375924208</v>
      </c>
      <c r="V1374" s="5">
        <v>0.38179614259743744</v>
      </c>
      <c r="W1374" s="4" t="s">
        <v>493</v>
      </c>
      <c r="X1374" s="4" t="s">
        <v>97</v>
      </c>
    </row>
    <row r="1375" spans="1:24">
      <c r="A1375" s="4" t="s">
        <v>1863</v>
      </c>
      <c r="B1375" s="8">
        <v>45843</v>
      </c>
      <c r="C1375" s="4" t="s">
        <v>327</v>
      </c>
      <c r="D1375" s="4" t="s">
        <v>189</v>
      </c>
      <c r="E1375" s="4" t="s">
        <v>41</v>
      </c>
      <c r="F1375" s="4" t="s">
        <v>239</v>
      </c>
      <c r="G1375" s="4" t="s">
        <v>257</v>
      </c>
      <c r="H1375" s="9">
        <v>3</v>
      </c>
      <c r="I1375" s="10">
        <v>6.98</v>
      </c>
      <c r="J1375" s="10">
        <v>20.94</v>
      </c>
      <c r="K1375" s="5">
        <v>0.16670936688052077</v>
      </c>
      <c r="L1375" s="10">
        <v>3.4908941424781053</v>
      </c>
      <c r="M1375" s="10">
        <v>17.449105857521896</v>
      </c>
      <c r="N1375" s="10">
        <v>2.93</v>
      </c>
      <c r="O1375" s="10">
        <v>8.7900000000000009</v>
      </c>
      <c r="P1375" s="10">
        <v>8.6591058575218955</v>
      </c>
      <c r="Q1375" s="5">
        <v>0.49624925931601016</v>
      </c>
      <c r="R1375" s="5">
        <v>2.5999999999999999E-2</v>
      </c>
      <c r="S1375" s="10">
        <v>0.45367675229556931</v>
      </c>
      <c r="T1375" s="10">
        <v>0.27</v>
      </c>
      <c r="U1375" s="10">
        <v>7.9354291052263264</v>
      </c>
      <c r="V1375" s="5">
        <v>0.45477568707657023</v>
      </c>
      <c r="W1375" s="4" t="s">
        <v>493</v>
      </c>
      <c r="X1375" s="4" t="s">
        <v>97</v>
      </c>
    </row>
    <row r="1376" spans="1:24">
      <c r="A1376" s="4" t="s">
        <v>1864</v>
      </c>
      <c r="B1376" s="8">
        <v>46292</v>
      </c>
      <c r="C1376" s="4" t="s">
        <v>313</v>
      </c>
      <c r="D1376" s="4" t="s">
        <v>179</v>
      </c>
      <c r="E1376" s="4" t="s">
        <v>41</v>
      </c>
      <c r="F1376" s="4" t="s">
        <v>234</v>
      </c>
      <c r="G1376" s="4" t="s">
        <v>111</v>
      </c>
      <c r="H1376" s="9">
        <v>75</v>
      </c>
      <c r="I1376" s="10">
        <v>18.09</v>
      </c>
      <c r="J1376" s="10">
        <v>1356.75</v>
      </c>
      <c r="K1376" s="5">
        <v>0.11882112759398959</v>
      </c>
      <c r="L1376" s="10">
        <v>161.21056486314538</v>
      </c>
      <c r="M1376" s="10">
        <v>1195.5394351368545</v>
      </c>
      <c r="N1376" s="10">
        <v>9</v>
      </c>
      <c r="O1376" s="10">
        <v>675</v>
      </c>
      <c r="P1376" s="10">
        <v>520.53943513685454</v>
      </c>
      <c r="Q1376" s="5">
        <v>0.43540130909798713</v>
      </c>
      <c r="R1376" s="5">
        <v>2.5999999999999999E-2</v>
      </c>
      <c r="S1376" s="10">
        <v>31.084025313558218</v>
      </c>
      <c r="T1376" s="10">
        <v>0</v>
      </c>
      <c r="U1376" s="10">
        <v>489.45540982329629</v>
      </c>
      <c r="V1376" s="5">
        <v>0.40940130909798711</v>
      </c>
      <c r="W1376" s="4" t="s">
        <v>491</v>
      </c>
      <c r="X1376" s="4" t="s">
        <v>97</v>
      </c>
    </row>
    <row r="1377" spans="1:24">
      <c r="A1377" s="4" t="s">
        <v>1865</v>
      </c>
      <c r="B1377" s="8">
        <v>45767</v>
      </c>
      <c r="C1377" s="4" t="s">
        <v>405</v>
      </c>
      <c r="D1377" s="4" t="s">
        <v>164</v>
      </c>
      <c r="E1377" s="4" t="s">
        <v>47</v>
      </c>
      <c r="F1377" s="4" t="s">
        <v>273</v>
      </c>
      <c r="G1377" s="4" t="s">
        <v>111</v>
      </c>
      <c r="H1377" s="9">
        <v>62</v>
      </c>
      <c r="I1377" s="10">
        <v>6.09</v>
      </c>
      <c r="J1377" s="10">
        <v>377.58</v>
      </c>
      <c r="K1377" s="5">
        <v>0.11928837053488275</v>
      </c>
      <c r="L1377" s="10">
        <v>45.040902946561026</v>
      </c>
      <c r="M1377" s="10">
        <v>332.53909705343898</v>
      </c>
      <c r="N1377" s="10">
        <v>2.81</v>
      </c>
      <c r="O1377" s="10">
        <v>174.22</v>
      </c>
      <c r="P1377" s="10">
        <v>158.31909705343898</v>
      </c>
      <c r="Q1377" s="5">
        <v>0.47609167901239935</v>
      </c>
      <c r="R1377" s="5">
        <v>2.3E-2</v>
      </c>
      <c r="S1377" s="10">
        <v>7.6483992322290968</v>
      </c>
      <c r="T1377" s="10">
        <v>0</v>
      </c>
      <c r="U1377" s="10">
        <v>150.67069782120987</v>
      </c>
      <c r="V1377" s="5">
        <v>0.45309167901239927</v>
      </c>
      <c r="W1377" s="4" t="s">
        <v>491</v>
      </c>
      <c r="X1377" s="4" t="s">
        <v>97</v>
      </c>
    </row>
    <row r="1378" spans="1:24">
      <c r="A1378" s="4" t="s">
        <v>1866</v>
      </c>
      <c r="B1378" s="8">
        <v>46036</v>
      </c>
      <c r="C1378" s="4" t="s">
        <v>403</v>
      </c>
      <c r="D1378" s="4" t="s">
        <v>172</v>
      </c>
      <c r="E1378" s="4" t="s">
        <v>47</v>
      </c>
      <c r="F1378" s="4" t="s">
        <v>270</v>
      </c>
      <c r="G1378" s="4" t="s">
        <v>111</v>
      </c>
      <c r="H1378" s="9">
        <v>6</v>
      </c>
      <c r="I1378" s="10">
        <v>14.33</v>
      </c>
      <c r="J1378" s="10">
        <v>85.98</v>
      </c>
      <c r="K1378" s="5">
        <v>0.113414946516935</v>
      </c>
      <c r="L1378" s="10">
        <v>9.7514171015260711</v>
      </c>
      <c r="M1378" s="10">
        <v>76.228582898473931</v>
      </c>
      <c r="N1378" s="10">
        <v>7.87</v>
      </c>
      <c r="O1378" s="10">
        <v>47.22</v>
      </c>
      <c r="P1378" s="10">
        <v>29.008582898473932</v>
      </c>
      <c r="Q1378" s="5">
        <v>0.38054731959413973</v>
      </c>
      <c r="R1378" s="5">
        <v>2.3E-2</v>
      </c>
      <c r="S1378" s="10">
        <v>1.7532574066649005</v>
      </c>
      <c r="T1378" s="10">
        <v>0</v>
      </c>
      <c r="U1378" s="10">
        <v>27.255325491809032</v>
      </c>
      <c r="V1378" s="5">
        <v>0.35754731959413971</v>
      </c>
      <c r="W1378" s="4" t="s">
        <v>491</v>
      </c>
      <c r="X1378" s="4" t="s">
        <v>97</v>
      </c>
    </row>
    <row r="1379" spans="1:24">
      <c r="A1379" s="4" t="s">
        <v>1867</v>
      </c>
      <c r="B1379" s="8">
        <v>46074</v>
      </c>
      <c r="C1379" s="4" t="s">
        <v>391</v>
      </c>
      <c r="D1379" s="4" t="s">
        <v>106</v>
      </c>
      <c r="E1379" s="4" t="s">
        <v>47</v>
      </c>
      <c r="F1379" s="4" t="s">
        <v>270</v>
      </c>
      <c r="G1379" s="4" t="s">
        <v>235</v>
      </c>
      <c r="H1379" s="9">
        <v>29</v>
      </c>
      <c r="I1379" s="10">
        <v>10.9</v>
      </c>
      <c r="J1379" s="10">
        <v>316.10000000000002</v>
      </c>
      <c r="K1379" s="5">
        <v>0.12496801020079165</v>
      </c>
      <c r="L1379" s="10">
        <v>39.502388024470243</v>
      </c>
      <c r="M1379" s="10">
        <v>276.59761197552979</v>
      </c>
      <c r="N1379" s="10">
        <v>5.84</v>
      </c>
      <c r="O1379" s="10">
        <v>169.35999999999999</v>
      </c>
      <c r="P1379" s="10">
        <v>107.2376119755298</v>
      </c>
      <c r="Q1379" s="5">
        <v>0.38770259515117206</v>
      </c>
      <c r="R1379" s="5">
        <v>2.3E-2</v>
      </c>
      <c r="S1379" s="10">
        <v>6.3617450754371854</v>
      </c>
      <c r="T1379" s="10">
        <v>0</v>
      </c>
      <c r="U1379" s="10">
        <v>100.87586690009262</v>
      </c>
      <c r="V1379" s="5">
        <v>0.36470259515117204</v>
      </c>
      <c r="W1379" s="4" t="s">
        <v>491</v>
      </c>
      <c r="X1379" s="4" t="s">
        <v>97</v>
      </c>
    </row>
    <row r="1380" spans="1:24">
      <c r="A1380" s="4" t="s">
        <v>1868</v>
      </c>
      <c r="B1380" s="8">
        <v>45989</v>
      </c>
      <c r="C1380" s="4" t="s">
        <v>279</v>
      </c>
      <c r="D1380" s="4" t="s">
        <v>197</v>
      </c>
      <c r="E1380" s="4" t="s">
        <v>39</v>
      </c>
      <c r="F1380" s="4" t="s">
        <v>273</v>
      </c>
      <c r="G1380" s="4" t="s">
        <v>111</v>
      </c>
      <c r="H1380" s="9">
        <v>12</v>
      </c>
      <c r="I1380" s="10">
        <v>15.65</v>
      </c>
      <c r="J1380" s="10">
        <v>187.8</v>
      </c>
      <c r="K1380" s="5">
        <v>8.4356051465705587E-2</v>
      </c>
      <c r="L1380" s="10">
        <v>15.84206646525951</v>
      </c>
      <c r="M1380" s="10">
        <v>171.9579335347405</v>
      </c>
      <c r="N1380" s="10">
        <v>8.14</v>
      </c>
      <c r="O1380" s="10">
        <v>97.68</v>
      </c>
      <c r="P1380" s="10">
        <v>74.277933534740498</v>
      </c>
      <c r="Q1380" s="5">
        <v>0.43195409486433606</v>
      </c>
      <c r="R1380" s="5">
        <v>2.1000000000000001E-2</v>
      </c>
      <c r="S1380" s="10">
        <v>3.6111166042295508</v>
      </c>
      <c r="T1380" s="10">
        <v>0</v>
      </c>
      <c r="U1380" s="10">
        <v>70.666816930510947</v>
      </c>
      <c r="V1380" s="5">
        <v>0.41095409486433609</v>
      </c>
      <c r="W1380" s="4" t="s">
        <v>491</v>
      </c>
      <c r="X1380" s="4" t="s">
        <v>97</v>
      </c>
    </row>
    <row r="1381" spans="1:24">
      <c r="A1381" s="4" t="s">
        <v>1869</v>
      </c>
      <c r="B1381" s="8">
        <v>45829</v>
      </c>
      <c r="C1381" s="4" t="s">
        <v>335</v>
      </c>
      <c r="D1381" s="4" t="s">
        <v>164</v>
      </c>
      <c r="E1381" s="4" t="s">
        <v>43</v>
      </c>
      <c r="F1381" s="4" t="s">
        <v>276</v>
      </c>
      <c r="G1381" s="4" t="s">
        <v>235</v>
      </c>
      <c r="H1381" s="9">
        <v>30</v>
      </c>
      <c r="I1381" s="10">
        <v>6.09</v>
      </c>
      <c r="J1381" s="10">
        <v>182.7</v>
      </c>
      <c r="K1381" s="5">
        <v>5.332234467399459E-2</v>
      </c>
      <c r="L1381" s="10">
        <v>9.7419923719388102</v>
      </c>
      <c r="M1381" s="10">
        <v>172.95800762806118</v>
      </c>
      <c r="N1381" s="10">
        <v>2.9</v>
      </c>
      <c r="O1381" s="10">
        <v>87</v>
      </c>
      <c r="P1381" s="10">
        <v>85.958007628061182</v>
      </c>
      <c r="Q1381" s="5">
        <v>0.49698773018309861</v>
      </c>
      <c r="R1381" s="5">
        <v>4.4999999999999998E-2</v>
      </c>
      <c r="S1381" s="10">
        <v>7.7831103432627531</v>
      </c>
      <c r="T1381" s="10">
        <v>0</v>
      </c>
      <c r="U1381" s="10">
        <v>78.174897284798433</v>
      </c>
      <c r="V1381" s="5">
        <v>0.45198773018309862</v>
      </c>
      <c r="W1381" s="4" t="s">
        <v>491</v>
      </c>
      <c r="X1381" s="4" t="s">
        <v>97</v>
      </c>
    </row>
    <row r="1382" spans="1:24">
      <c r="A1382" s="4" t="s">
        <v>1870</v>
      </c>
      <c r="B1382" s="8">
        <v>46147</v>
      </c>
      <c r="C1382" s="4" t="s">
        <v>333</v>
      </c>
      <c r="D1382" s="4" t="s">
        <v>208</v>
      </c>
      <c r="E1382" s="4" t="s">
        <v>43</v>
      </c>
      <c r="F1382" s="4" t="s">
        <v>273</v>
      </c>
      <c r="G1382" s="4" t="s">
        <v>235</v>
      </c>
      <c r="H1382" s="9">
        <v>104</v>
      </c>
      <c r="I1382" s="10">
        <v>7.42</v>
      </c>
      <c r="J1382" s="10">
        <v>771.68</v>
      </c>
      <c r="K1382" s="5">
        <v>0.10467347992442508</v>
      </c>
      <c r="L1382" s="10">
        <v>80.77443098808034</v>
      </c>
      <c r="M1382" s="10">
        <v>690.90556901191962</v>
      </c>
      <c r="N1382" s="10">
        <v>4.45</v>
      </c>
      <c r="O1382" s="10">
        <v>462.8</v>
      </c>
      <c r="P1382" s="10">
        <v>228.10556901191961</v>
      </c>
      <c r="Q1382" s="5">
        <v>0.33015448021086119</v>
      </c>
      <c r="R1382" s="5">
        <v>4.4999999999999998E-2</v>
      </c>
      <c r="S1382" s="10">
        <v>31.090750605536382</v>
      </c>
      <c r="T1382" s="10">
        <v>0</v>
      </c>
      <c r="U1382" s="10">
        <v>197.01481840638323</v>
      </c>
      <c r="V1382" s="5">
        <v>0.28515448021086121</v>
      </c>
      <c r="W1382" s="4" t="s">
        <v>491</v>
      </c>
      <c r="X1382" s="4" t="s">
        <v>97</v>
      </c>
    </row>
    <row r="1383" spans="1:24">
      <c r="A1383" s="4" t="s">
        <v>1871</v>
      </c>
      <c r="B1383" s="8">
        <v>46253</v>
      </c>
      <c r="C1383" s="4" t="s">
        <v>232</v>
      </c>
      <c r="D1383" s="4" t="s">
        <v>201</v>
      </c>
      <c r="E1383" s="4" t="s">
        <v>36</v>
      </c>
      <c r="F1383" s="4" t="s">
        <v>234</v>
      </c>
      <c r="G1383" s="4" t="s">
        <v>235</v>
      </c>
      <c r="H1383" s="9">
        <v>170</v>
      </c>
      <c r="I1383" s="10">
        <v>9.83</v>
      </c>
      <c r="J1383" s="10">
        <v>1671.1</v>
      </c>
      <c r="K1383" s="5">
        <v>0.20940915405354915</v>
      </c>
      <c r="L1383" s="10">
        <v>349.94363733888599</v>
      </c>
      <c r="M1383" s="10">
        <v>1321.1563626611139</v>
      </c>
      <c r="N1383" s="10">
        <v>5.84</v>
      </c>
      <c r="O1383" s="10">
        <v>992.8</v>
      </c>
      <c r="P1383" s="10">
        <v>328.35636266111396</v>
      </c>
      <c r="Q1383" s="5">
        <v>0.24853709367128085</v>
      </c>
      <c r="R1383" s="5">
        <v>1.7999999999999999E-2</v>
      </c>
      <c r="S1383" s="10">
        <v>23.780814527900048</v>
      </c>
      <c r="T1383" s="10">
        <v>38.1</v>
      </c>
      <c r="U1383" s="10">
        <v>266.47554813321392</v>
      </c>
      <c r="V1383" s="5">
        <v>0.20169872065443537</v>
      </c>
      <c r="W1383" s="4" t="s">
        <v>493</v>
      </c>
      <c r="X1383" s="4" t="s">
        <v>97</v>
      </c>
    </row>
    <row r="1384" spans="1:24">
      <c r="A1384" s="4" t="s">
        <v>1872</v>
      </c>
      <c r="B1384" s="8">
        <v>45879</v>
      </c>
      <c r="C1384" s="4" t="s">
        <v>405</v>
      </c>
      <c r="D1384" s="4" t="s">
        <v>106</v>
      </c>
      <c r="E1384" s="4" t="s">
        <v>47</v>
      </c>
      <c r="F1384" s="4" t="s">
        <v>273</v>
      </c>
      <c r="G1384" s="4" t="s">
        <v>111</v>
      </c>
      <c r="H1384" s="9">
        <v>73</v>
      </c>
      <c r="I1384" s="10">
        <v>10.53</v>
      </c>
      <c r="J1384" s="10">
        <v>768.68999999999994</v>
      </c>
      <c r="K1384" s="5">
        <v>7.7711026936267066E-2</v>
      </c>
      <c r="L1384" s="10">
        <v>59.735689295639126</v>
      </c>
      <c r="M1384" s="10">
        <v>708.95431070436086</v>
      </c>
      <c r="N1384" s="10">
        <v>5.59</v>
      </c>
      <c r="O1384" s="10">
        <v>408.07</v>
      </c>
      <c r="P1384" s="10">
        <v>300.88431070436087</v>
      </c>
      <c r="Q1384" s="5">
        <v>0.4244057849164159</v>
      </c>
      <c r="R1384" s="5">
        <v>2.3E-2</v>
      </c>
      <c r="S1384" s="10">
        <v>16.305949146200298</v>
      </c>
      <c r="T1384" s="10">
        <v>0</v>
      </c>
      <c r="U1384" s="10">
        <v>284.57836155816057</v>
      </c>
      <c r="V1384" s="5">
        <v>0.40140578491641588</v>
      </c>
      <c r="W1384" s="4" t="s">
        <v>491</v>
      </c>
      <c r="X1384" s="4" t="s">
        <v>97</v>
      </c>
    </row>
    <row r="1385" spans="1:24">
      <c r="A1385" s="4" t="s">
        <v>1873</v>
      </c>
      <c r="B1385" s="8">
        <v>46078</v>
      </c>
      <c r="C1385" s="4" t="s">
        <v>399</v>
      </c>
      <c r="D1385" s="4" t="s">
        <v>206</v>
      </c>
      <c r="E1385" s="4" t="s">
        <v>47</v>
      </c>
      <c r="F1385" s="4" t="s">
        <v>273</v>
      </c>
      <c r="G1385" s="4" t="s">
        <v>111</v>
      </c>
      <c r="H1385" s="9">
        <v>28</v>
      </c>
      <c r="I1385" s="10">
        <v>4.82</v>
      </c>
      <c r="J1385" s="10">
        <v>134.96</v>
      </c>
      <c r="K1385" s="5">
        <v>7.8055285107120009E-2</v>
      </c>
      <c r="L1385" s="10">
        <v>10.534341278056917</v>
      </c>
      <c r="M1385" s="10">
        <v>124.42565872194309</v>
      </c>
      <c r="N1385" s="10">
        <v>2.67</v>
      </c>
      <c r="O1385" s="10">
        <v>74.759999999999991</v>
      </c>
      <c r="P1385" s="10">
        <v>49.665658721943103</v>
      </c>
      <c r="Q1385" s="5">
        <v>0.39915929907136039</v>
      </c>
      <c r="R1385" s="5">
        <v>2.3E-2</v>
      </c>
      <c r="S1385" s="10">
        <v>2.861790150604691</v>
      </c>
      <c r="T1385" s="10">
        <v>0</v>
      </c>
      <c r="U1385" s="10">
        <v>46.803868571338413</v>
      </c>
      <c r="V1385" s="5">
        <v>0.37615929907136036</v>
      </c>
      <c r="W1385" s="4" t="s">
        <v>491</v>
      </c>
      <c r="X1385" s="4" t="s">
        <v>97</v>
      </c>
    </row>
    <row r="1386" spans="1:24">
      <c r="A1386" s="4" t="s">
        <v>1874</v>
      </c>
      <c r="B1386" s="8">
        <v>45743</v>
      </c>
      <c r="C1386" s="4" t="s">
        <v>268</v>
      </c>
      <c r="D1386" s="4" t="s">
        <v>204</v>
      </c>
      <c r="E1386" s="4" t="s">
        <v>39</v>
      </c>
      <c r="F1386" s="4" t="s">
        <v>270</v>
      </c>
      <c r="G1386" s="4" t="s">
        <v>235</v>
      </c>
      <c r="H1386" s="9">
        <v>16</v>
      </c>
      <c r="I1386" s="10">
        <v>14.83</v>
      </c>
      <c r="J1386" s="10">
        <v>237.28</v>
      </c>
      <c r="K1386" s="5">
        <v>0.14882881083085972</v>
      </c>
      <c r="L1386" s="10">
        <v>35.314100233946398</v>
      </c>
      <c r="M1386" s="10">
        <v>201.96589976605361</v>
      </c>
      <c r="N1386" s="10">
        <v>9.11</v>
      </c>
      <c r="O1386" s="10">
        <v>145.76</v>
      </c>
      <c r="P1386" s="10">
        <v>56.205899766053619</v>
      </c>
      <c r="Q1386" s="5">
        <v>0.2782940082021742</v>
      </c>
      <c r="R1386" s="5">
        <v>2.1000000000000001E-2</v>
      </c>
      <c r="S1386" s="10">
        <v>4.2412838950871263</v>
      </c>
      <c r="T1386" s="10">
        <v>0</v>
      </c>
      <c r="U1386" s="10">
        <v>51.96461587096649</v>
      </c>
      <c r="V1386" s="5">
        <v>0.25729400820217418</v>
      </c>
      <c r="W1386" s="4" t="s">
        <v>491</v>
      </c>
      <c r="X1386" s="4" t="s">
        <v>97</v>
      </c>
    </row>
    <row r="1387" spans="1:24">
      <c r="A1387" s="4" t="s">
        <v>1875</v>
      </c>
      <c r="B1387" s="8">
        <v>45776</v>
      </c>
      <c r="C1387" s="4" t="s">
        <v>327</v>
      </c>
      <c r="D1387" s="4" t="s">
        <v>160</v>
      </c>
      <c r="E1387" s="4" t="s">
        <v>41</v>
      </c>
      <c r="F1387" s="4" t="s">
        <v>239</v>
      </c>
      <c r="G1387" s="4" t="s">
        <v>257</v>
      </c>
      <c r="H1387" s="9">
        <v>3</v>
      </c>
      <c r="I1387" s="10">
        <v>4.57</v>
      </c>
      <c r="J1387" s="10">
        <v>13.71</v>
      </c>
      <c r="K1387" s="5">
        <v>0.10215651293044672</v>
      </c>
      <c r="L1387" s="10">
        <v>1.4005657922764247</v>
      </c>
      <c r="M1387" s="10">
        <v>12.309434207723577</v>
      </c>
      <c r="N1387" s="10">
        <v>2.1800000000000002</v>
      </c>
      <c r="O1387" s="10">
        <v>6.5400000000000009</v>
      </c>
      <c r="P1387" s="10">
        <v>5.7694342077235756</v>
      </c>
      <c r="Q1387" s="5">
        <v>0.4687001945307554</v>
      </c>
      <c r="R1387" s="5">
        <v>2.5999999999999999E-2</v>
      </c>
      <c r="S1387" s="10">
        <v>0.32004528940081295</v>
      </c>
      <c r="T1387" s="10">
        <v>0</v>
      </c>
      <c r="U1387" s="10">
        <v>5.4493889183227626</v>
      </c>
      <c r="V1387" s="5">
        <v>0.44270019453075543</v>
      </c>
      <c r="W1387" s="4" t="s">
        <v>491</v>
      </c>
      <c r="X1387" s="4" t="s">
        <v>97</v>
      </c>
    </row>
    <row r="1388" spans="1:24">
      <c r="A1388" s="4" t="s">
        <v>1876</v>
      </c>
      <c r="B1388" s="8">
        <v>46024</v>
      </c>
      <c r="C1388" s="4" t="s">
        <v>353</v>
      </c>
      <c r="D1388" s="4" t="s">
        <v>151</v>
      </c>
      <c r="E1388" s="4" t="s">
        <v>43</v>
      </c>
      <c r="F1388" s="4" t="s">
        <v>276</v>
      </c>
      <c r="G1388" s="4" t="s">
        <v>257</v>
      </c>
      <c r="H1388" s="9">
        <v>14</v>
      </c>
      <c r="I1388" s="10">
        <v>10.34</v>
      </c>
      <c r="J1388" s="10">
        <v>144.76</v>
      </c>
      <c r="K1388" s="5">
        <v>4.0934597864699836E-2</v>
      </c>
      <c r="L1388" s="10">
        <v>5.9256923868939477</v>
      </c>
      <c r="M1388" s="10">
        <v>138.83430761310603</v>
      </c>
      <c r="N1388" s="10">
        <v>6.2</v>
      </c>
      <c r="O1388" s="10">
        <v>86.8</v>
      </c>
      <c r="P1388" s="10">
        <v>52.034307613106037</v>
      </c>
      <c r="Q1388" s="5">
        <v>0.3747943034232698</v>
      </c>
      <c r="R1388" s="5">
        <v>4.4999999999999998E-2</v>
      </c>
      <c r="S1388" s="10">
        <v>6.2475438425897716</v>
      </c>
      <c r="T1388" s="10">
        <v>0</v>
      </c>
      <c r="U1388" s="10">
        <v>45.786763770516266</v>
      </c>
      <c r="V1388" s="5">
        <v>0.32979430342326976</v>
      </c>
      <c r="W1388" s="4" t="s">
        <v>491</v>
      </c>
      <c r="X1388" s="4" t="s">
        <v>97</v>
      </c>
    </row>
    <row r="1389" spans="1:24">
      <c r="A1389" s="4" t="s">
        <v>1877</v>
      </c>
      <c r="B1389" s="8">
        <v>46071</v>
      </c>
      <c r="C1389" s="4" t="s">
        <v>295</v>
      </c>
      <c r="D1389" s="4" t="s">
        <v>113</v>
      </c>
      <c r="E1389" s="4" t="s">
        <v>39</v>
      </c>
      <c r="F1389" s="4" t="s">
        <v>270</v>
      </c>
      <c r="G1389" s="4" t="s">
        <v>257</v>
      </c>
      <c r="H1389" s="9">
        <v>19</v>
      </c>
      <c r="I1389" s="10">
        <v>16.98</v>
      </c>
      <c r="J1389" s="10">
        <v>322.62</v>
      </c>
      <c r="K1389" s="5">
        <v>8.8643986131141897E-2</v>
      </c>
      <c r="L1389" s="10">
        <v>28.598322805629</v>
      </c>
      <c r="M1389" s="10">
        <v>294.02167719437102</v>
      </c>
      <c r="N1389" s="10">
        <v>8.91</v>
      </c>
      <c r="O1389" s="10">
        <v>169.29</v>
      </c>
      <c r="P1389" s="10">
        <v>124.73167719437103</v>
      </c>
      <c r="Q1389" s="5">
        <v>0.42422612640194474</v>
      </c>
      <c r="R1389" s="5">
        <v>2.1000000000000001E-2</v>
      </c>
      <c r="S1389" s="10">
        <v>6.174455221081792</v>
      </c>
      <c r="T1389" s="10">
        <v>0</v>
      </c>
      <c r="U1389" s="10">
        <v>118.55722197328924</v>
      </c>
      <c r="V1389" s="5">
        <v>0.40322612640194477</v>
      </c>
      <c r="W1389" s="4" t="s">
        <v>491</v>
      </c>
      <c r="X1389" s="4" t="s">
        <v>97</v>
      </c>
    </row>
    <row r="1390" spans="1:24">
      <c r="A1390" s="4" t="s">
        <v>1878</v>
      </c>
      <c r="B1390" s="8">
        <v>46172</v>
      </c>
      <c r="C1390" s="4" t="s">
        <v>385</v>
      </c>
      <c r="D1390" s="4" t="s">
        <v>158</v>
      </c>
      <c r="E1390" s="4" t="s">
        <v>45</v>
      </c>
      <c r="F1390" s="4" t="s">
        <v>234</v>
      </c>
      <c r="G1390" s="4" t="s">
        <v>257</v>
      </c>
      <c r="H1390" s="9">
        <v>26</v>
      </c>
      <c r="I1390" s="10">
        <v>7.86</v>
      </c>
      <c r="J1390" s="10">
        <v>204.36</v>
      </c>
      <c r="K1390" s="5">
        <v>0.15963834418161482</v>
      </c>
      <c r="L1390" s="10">
        <v>32.623692016954806</v>
      </c>
      <c r="M1390" s="10">
        <v>171.73630798304521</v>
      </c>
      <c r="N1390" s="10">
        <v>4.25</v>
      </c>
      <c r="O1390" s="10">
        <v>110.5</v>
      </c>
      <c r="P1390" s="10">
        <v>61.236307983045208</v>
      </c>
      <c r="Q1390" s="5">
        <v>0.35657170403995647</v>
      </c>
      <c r="R1390" s="5">
        <v>1.4999999999999999E-2</v>
      </c>
      <c r="S1390" s="10">
        <v>2.5760446197456779</v>
      </c>
      <c r="T1390" s="10">
        <v>0</v>
      </c>
      <c r="U1390" s="10">
        <v>58.660263363299528</v>
      </c>
      <c r="V1390" s="5">
        <v>0.34157170403995646</v>
      </c>
      <c r="W1390" s="4" t="s">
        <v>491</v>
      </c>
      <c r="X1390" s="4" t="s">
        <v>97</v>
      </c>
    </row>
    <row r="1391" spans="1:24">
      <c r="A1391" s="4" t="s">
        <v>1879</v>
      </c>
      <c r="B1391" s="8">
        <v>45814</v>
      </c>
      <c r="C1391" s="4" t="s">
        <v>309</v>
      </c>
      <c r="D1391" s="4" t="s">
        <v>218</v>
      </c>
      <c r="E1391" s="4" t="s">
        <v>41</v>
      </c>
      <c r="F1391" s="4" t="s">
        <v>239</v>
      </c>
      <c r="G1391" s="4" t="s">
        <v>111</v>
      </c>
      <c r="H1391" s="9">
        <v>29</v>
      </c>
      <c r="I1391" s="10">
        <v>7.43</v>
      </c>
      <c r="J1391" s="10">
        <v>215.47</v>
      </c>
      <c r="K1391" s="5">
        <v>0.17070609947333262</v>
      </c>
      <c r="L1391" s="10">
        <v>36.782043253518978</v>
      </c>
      <c r="M1391" s="10">
        <v>178.68795674648101</v>
      </c>
      <c r="N1391" s="10">
        <v>4.01</v>
      </c>
      <c r="O1391" s="10">
        <v>116.28999999999999</v>
      </c>
      <c r="P1391" s="10">
        <v>62.397956746481015</v>
      </c>
      <c r="Q1391" s="5">
        <v>0.3492006841569632</v>
      </c>
      <c r="R1391" s="5">
        <v>2.5999999999999999E-2</v>
      </c>
      <c r="S1391" s="10">
        <v>4.6458868754085056</v>
      </c>
      <c r="T1391" s="10">
        <v>5.07</v>
      </c>
      <c r="U1391" s="10">
        <v>52.682069871072507</v>
      </c>
      <c r="V1391" s="5">
        <v>0.29482719949513331</v>
      </c>
      <c r="W1391" s="4" t="s">
        <v>493</v>
      </c>
      <c r="X1391" s="4" t="s">
        <v>97</v>
      </c>
    </row>
    <row r="1392" spans="1:24">
      <c r="A1392" s="4" t="s">
        <v>1880</v>
      </c>
      <c r="B1392" s="8">
        <v>46242</v>
      </c>
      <c r="C1392" s="4" t="s">
        <v>337</v>
      </c>
      <c r="D1392" s="4" t="s">
        <v>123</v>
      </c>
      <c r="E1392" s="4" t="s">
        <v>43</v>
      </c>
      <c r="F1392" s="4" t="s">
        <v>270</v>
      </c>
      <c r="G1392" s="4" t="s">
        <v>111</v>
      </c>
      <c r="H1392" s="9">
        <v>54</v>
      </c>
      <c r="I1392" s="10">
        <v>4.9800000000000004</v>
      </c>
      <c r="J1392" s="10">
        <v>268.92</v>
      </c>
      <c r="K1392" s="5">
        <v>7.5656838525269859E-2</v>
      </c>
      <c r="L1392" s="10">
        <v>20.345637016215573</v>
      </c>
      <c r="M1392" s="10">
        <v>248.57436298378445</v>
      </c>
      <c r="N1392" s="10">
        <v>2.39</v>
      </c>
      <c r="O1392" s="10">
        <v>129.06</v>
      </c>
      <c r="P1392" s="10">
        <v>119.51436298378445</v>
      </c>
      <c r="Q1392" s="5">
        <v>0.48079923266898156</v>
      </c>
      <c r="R1392" s="5">
        <v>4.4999999999999998E-2</v>
      </c>
      <c r="S1392" s="10">
        <v>11.1858463342703</v>
      </c>
      <c r="T1392" s="10">
        <v>0</v>
      </c>
      <c r="U1392" s="10">
        <v>108.32851664951416</v>
      </c>
      <c r="V1392" s="5">
        <v>0.43579923266898157</v>
      </c>
      <c r="W1392" s="4" t="s">
        <v>491</v>
      </c>
      <c r="X1392" s="4" t="s">
        <v>97</v>
      </c>
    </row>
    <row r="1393" spans="1:24">
      <c r="A1393" s="4" t="s">
        <v>1881</v>
      </c>
      <c r="B1393" s="8">
        <v>46155</v>
      </c>
      <c r="C1393" s="4" t="s">
        <v>399</v>
      </c>
      <c r="D1393" s="4" t="s">
        <v>183</v>
      </c>
      <c r="E1393" s="4" t="s">
        <v>47</v>
      </c>
      <c r="F1393" s="4" t="s">
        <v>273</v>
      </c>
      <c r="G1393" s="4" t="s">
        <v>111</v>
      </c>
      <c r="H1393" s="9">
        <v>2</v>
      </c>
      <c r="I1393" s="10">
        <v>9.01</v>
      </c>
      <c r="J1393" s="10">
        <v>18.02</v>
      </c>
      <c r="K1393" s="5">
        <v>0.12241171638342786</v>
      </c>
      <c r="L1393" s="10">
        <v>2.2058591292293701</v>
      </c>
      <c r="M1393" s="10">
        <v>15.814140870770629</v>
      </c>
      <c r="N1393" s="10">
        <v>4.46</v>
      </c>
      <c r="O1393" s="10">
        <v>8.92</v>
      </c>
      <c r="P1393" s="10">
        <v>6.8941408707706291</v>
      </c>
      <c r="Q1393" s="5">
        <v>0.43594786002653552</v>
      </c>
      <c r="R1393" s="5">
        <v>2.3E-2</v>
      </c>
      <c r="S1393" s="10">
        <v>0.36372524002772444</v>
      </c>
      <c r="T1393" s="10">
        <v>0</v>
      </c>
      <c r="U1393" s="10">
        <v>6.5304156307429047</v>
      </c>
      <c r="V1393" s="5">
        <v>0.41294786002653555</v>
      </c>
      <c r="W1393" s="4" t="s">
        <v>491</v>
      </c>
      <c r="X1393" s="4" t="s">
        <v>97</v>
      </c>
    </row>
    <row r="1394" spans="1:24">
      <c r="A1394" s="4" t="s">
        <v>1882</v>
      </c>
      <c r="B1394" s="8">
        <v>46276</v>
      </c>
      <c r="C1394" s="4" t="s">
        <v>369</v>
      </c>
      <c r="D1394" s="4" t="s">
        <v>170</v>
      </c>
      <c r="E1394" s="4" t="s">
        <v>45</v>
      </c>
      <c r="F1394" s="4" t="s">
        <v>239</v>
      </c>
      <c r="G1394" s="4" t="s">
        <v>111</v>
      </c>
      <c r="H1394" s="9">
        <v>13</v>
      </c>
      <c r="I1394" s="10">
        <v>8.09</v>
      </c>
      <c r="J1394" s="10">
        <v>105.17</v>
      </c>
      <c r="K1394" s="5">
        <v>0.18620412527789559</v>
      </c>
      <c r="L1394" s="10">
        <v>19.583087855476279</v>
      </c>
      <c r="M1394" s="10">
        <v>85.586912144523723</v>
      </c>
      <c r="N1394" s="10">
        <v>4.2699999999999996</v>
      </c>
      <c r="O1394" s="10">
        <v>55.509999999999991</v>
      </c>
      <c r="P1394" s="10">
        <v>30.076912144523732</v>
      </c>
      <c r="Q1394" s="5">
        <v>0.35141952654788239</v>
      </c>
      <c r="R1394" s="5">
        <v>1.4999999999999999E-2</v>
      </c>
      <c r="S1394" s="10">
        <v>1.2838036821678558</v>
      </c>
      <c r="T1394" s="10">
        <v>0</v>
      </c>
      <c r="U1394" s="10">
        <v>28.793108462355875</v>
      </c>
      <c r="V1394" s="5">
        <v>0.33641952654788237</v>
      </c>
      <c r="W1394" s="4" t="s">
        <v>491</v>
      </c>
      <c r="X1394" s="4" t="s">
        <v>97</v>
      </c>
    </row>
    <row r="1395" spans="1:24">
      <c r="A1395" s="4" t="s">
        <v>1883</v>
      </c>
      <c r="B1395" s="8">
        <v>45915</v>
      </c>
      <c r="C1395" s="4" t="s">
        <v>361</v>
      </c>
      <c r="D1395" s="4" t="s">
        <v>113</v>
      </c>
      <c r="E1395" s="4" t="s">
        <v>45</v>
      </c>
      <c r="F1395" s="4" t="s">
        <v>234</v>
      </c>
      <c r="G1395" s="4" t="s">
        <v>235</v>
      </c>
      <c r="H1395" s="9">
        <v>76</v>
      </c>
      <c r="I1395" s="10">
        <v>16.46</v>
      </c>
      <c r="J1395" s="10">
        <v>1250.96</v>
      </c>
      <c r="K1395" s="5">
        <v>0.17564055529981759</v>
      </c>
      <c r="L1395" s="10">
        <v>219.71930905785982</v>
      </c>
      <c r="M1395" s="10">
        <v>1031.2406909421402</v>
      </c>
      <c r="N1395" s="10">
        <v>8.68</v>
      </c>
      <c r="O1395" s="10">
        <v>659.68</v>
      </c>
      <c r="P1395" s="10">
        <v>371.56069094214024</v>
      </c>
      <c r="Q1395" s="5">
        <v>0.3603045285215451</v>
      </c>
      <c r="R1395" s="5">
        <v>1.4999999999999999E-2</v>
      </c>
      <c r="S1395" s="10">
        <v>15.468610364132102</v>
      </c>
      <c r="T1395" s="10">
        <v>0</v>
      </c>
      <c r="U1395" s="10">
        <v>356.09208057800817</v>
      </c>
      <c r="V1395" s="5">
        <v>0.34530452852154514</v>
      </c>
      <c r="W1395" s="4" t="s">
        <v>491</v>
      </c>
      <c r="X1395" s="4" t="s">
        <v>97</v>
      </c>
    </row>
    <row r="1396" spans="1:24">
      <c r="A1396" s="4" t="s">
        <v>1884</v>
      </c>
      <c r="B1396" s="8">
        <v>45814</v>
      </c>
      <c r="C1396" s="4" t="s">
        <v>274</v>
      </c>
      <c r="D1396" s="4" t="s">
        <v>214</v>
      </c>
      <c r="E1396" s="4" t="s">
        <v>39</v>
      </c>
      <c r="F1396" s="4" t="s">
        <v>276</v>
      </c>
      <c r="G1396" s="4" t="s">
        <v>235</v>
      </c>
      <c r="H1396" s="9">
        <v>61</v>
      </c>
      <c r="I1396" s="10">
        <v>5.75</v>
      </c>
      <c r="J1396" s="10">
        <v>350.75</v>
      </c>
      <c r="K1396" s="5">
        <v>0.12681114675745556</v>
      </c>
      <c r="L1396" s="10">
        <v>44.479009725177534</v>
      </c>
      <c r="M1396" s="10">
        <v>306.27099027482245</v>
      </c>
      <c r="N1396" s="10">
        <v>2.87</v>
      </c>
      <c r="O1396" s="10">
        <v>175.07</v>
      </c>
      <c r="P1396" s="10">
        <v>131.20099027482246</v>
      </c>
      <c r="Q1396" s="5">
        <v>0.42838203565115146</v>
      </c>
      <c r="R1396" s="5">
        <v>2.1000000000000001E-2</v>
      </c>
      <c r="S1396" s="10">
        <v>6.4316907957712717</v>
      </c>
      <c r="T1396" s="10">
        <v>0</v>
      </c>
      <c r="U1396" s="10">
        <v>124.76929947905118</v>
      </c>
      <c r="V1396" s="5">
        <v>0.40738203565115144</v>
      </c>
      <c r="W1396" s="4" t="s">
        <v>491</v>
      </c>
      <c r="X1396" s="4" t="s">
        <v>97</v>
      </c>
    </row>
    <row r="1397" spans="1:24">
      <c r="A1397" s="4" t="s">
        <v>1885</v>
      </c>
      <c r="B1397" s="8">
        <v>45847</v>
      </c>
      <c r="C1397" s="4" t="s">
        <v>361</v>
      </c>
      <c r="D1397" s="4" t="s">
        <v>179</v>
      </c>
      <c r="E1397" s="4" t="s">
        <v>45</v>
      </c>
      <c r="F1397" s="4" t="s">
        <v>234</v>
      </c>
      <c r="G1397" s="4" t="s">
        <v>235</v>
      </c>
      <c r="H1397" s="9">
        <v>102</v>
      </c>
      <c r="I1397" s="10">
        <v>17.7</v>
      </c>
      <c r="J1397" s="10">
        <v>1805.3999999999999</v>
      </c>
      <c r="K1397" s="5">
        <v>0.23121350839998928</v>
      </c>
      <c r="L1397" s="10">
        <v>417.43286806534059</v>
      </c>
      <c r="M1397" s="10">
        <v>1387.9671319346594</v>
      </c>
      <c r="N1397" s="10">
        <v>8.6</v>
      </c>
      <c r="O1397" s="10">
        <v>877.19999999999993</v>
      </c>
      <c r="P1397" s="10">
        <v>510.76713193465946</v>
      </c>
      <c r="Q1397" s="5">
        <v>0.36799656143349119</v>
      </c>
      <c r="R1397" s="5">
        <v>1.4999999999999999E-2</v>
      </c>
      <c r="S1397" s="10">
        <v>20.819506979019891</v>
      </c>
      <c r="T1397" s="10">
        <v>23.37</v>
      </c>
      <c r="U1397" s="10">
        <v>466.57762495563958</v>
      </c>
      <c r="V1397" s="5">
        <v>0.33615898692448604</v>
      </c>
      <c r="W1397" s="4" t="s">
        <v>493</v>
      </c>
      <c r="X1397" s="4" t="s">
        <v>97</v>
      </c>
    </row>
    <row r="1398" spans="1:24">
      <c r="A1398" s="4" t="s">
        <v>1886</v>
      </c>
      <c r="B1398" s="8">
        <v>45691</v>
      </c>
      <c r="C1398" s="4" t="s">
        <v>409</v>
      </c>
      <c r="D1398" s="4" t="s">
        <v>142</v>
      </c>
      <c r="E1398" s="4" t="s">
        <v>47</v>
      </c>
      <c r="F1398" s="4" t="s">
        <v>270</v>
      </c>
      <c r="G1398" s="4" t="s">
        <v>257</v>
      </c>
      <c r="H1398" s="9">
        <v>12</v>
      </c>
      <c r="I1398" s="10">
        <v>8.18</v>
      </c>
      <c r="J1398" s="10">
        <v>98.16</v>
      </c>
      <c r="K1398" s="5">
        <v>0.10244260318546854</v>
      </c>
      <c r="L1398" s="10">
        <v>10.055765928685592</v>
      </c>
      <c r="M1398" s="10">
        <v>88.104234071314409</v>
      </c>
      <c r="N1398" s="10">
        <v>4.22</v>
      </c>
      <c r="O1398" s="10">
        <v>50.64</v>
      </c>
      <c r="P1398" s="10">
        <v>37.464234071314408</v>
      </c>
      <c r="Q1398" s="5">
        <v>0.42522626144152903</v>
      </c>
      <c r="R1398" s="5">
        <v>2.3E-2</v>
      </c>
      <c r="S1398" s="10">
        <v>2.0263973836402314</v>
      </c>
      <c r="T1398" s="10">
        <v>0</v>
      </c>
      <c r="U1398" s="10">
        <v>35.437836687674178</v>
      </c>
      <c r="V1398" s="5">
        <v>0.40222626144152901</v>
      </c>
      <c r="W1398" s="4" t="s">
        <v>491</v>
      </c>
      <c r="X1398" s="4" t="s">
        <v>97</v>
      </c>
    </row>
    <row r="1399" spans="1:24">
      <c r="A1399" s="4" t="s">
        <v>1887</v>
      </c>
      <c r="B1399" s="8">
        <v>45706</v>
      </c>
      <c r="C1399" s="4" t="s">
        <v>279</v>
      </c>
      <c r="D1399" s="4" t="s">
        <v>135</v>
      </c>
      <c r="E1399" s="4" t="s">
        <v>39</v>
      </c>
      <c r="F1399" s="4" t="s">
        <v>273</v>
      </c>
      <c r="G1399" s="4" t="s">
        <v>111</v>
      </c>
      <c r="H1399" s="9">
        <v>7</v>
      </c>
      <c r="I1399" s="10">
        <v>10.01</v>
      </c>
      <c r="J1399" s="10">
        <v>70.069999999999993</v>
      </c>
      <c r="K1399" s="5">
        <v>9.6712017445819906E-2</v>
      </c>
      <c r="L1399" s="10">
        <v>6.7766110624286</v>
      </c>
      <c r="M1399" s="10">
        <v>63.293388937571393</v>
      </c>
      <c r="N1399" s="10">
        <v>4.53</v>
      </c>
      <c r="O1399" s="10">
        <v>31.71</v>
      </c>
      <c r="P1399" s="10">
        <v>31.583388937571392</v>
      </c>
      <c r="Q1399" s="5">
        <v>0.49899980815884665</v>
      </c>
      <c r="R1399" s="5">
        <v>2.1000000000000001E-2</v>
      </c>
      <c r="S1399" s="10">
        <v>1.3291611676889994</v>
      </c>
      <c r="T1399" s="10">
        <v>0</v>
      </c>
      <c r="U1399" s="10">
        <v>30.254227769882394</v>
      </c>
      <c r="V1399" s="5">
        <v>0.47799980815884668</v>
      </c>
      <c r="W1399" s="4" t="s">
        <v>491</v>
      </c>
      <c r="X1399" s="4" t="s">
        <v>97</v>
      </c>
    </row>
    <row r="1400" spans="1:24">
      <c r="A1400" s="4" t="s">
        <v>1888</v>
      </c>
      <c r="B1400" s="8">
        <v>45943</v>
      </c>
      <c r="C1400" s="4" t="s">
        <v>307</v>
      </c>
      <c r="D1400" s="4" t="s">
        <v>193</v>
      </c>
      <c r="E1400" s="4" t="s">
        <v>41</v>
      </c>
      <c r="F1400" s="4" t="s">
        <v>234</v>
      </c>
      <c r="G1400" s="4" t="s">
        <v>111</v>
      </c>
      <c r="H1400" s="9">
        <v>15</v>
      </c>
      <c r="I1400" s="10">
        <v>8.9</v>
      </c>
      <c r="J1400" s="10">
        <v>133.5</v>
      </c>
      <c r="K1400" s="5">
        <v>0.18932645317540145</v>
      </c>
      <c r="L1400" s="10">
        <v>25.275081498916094</v>
      </c>
      <c r="M1400" s="10">
        <v>108.22491850108391</v>
      </c>
      <c r="N1400" s="10">
        <v>4.16</v>
      </c>
      <c r="O1400" s="10">
        <v>62.400000000000006</v>
      </c>
      <c r="P1400" s="10">
        <v>45.8249185010839</v>
      </c>
      <c r="Q1400" s="5">
        <v>0.42342298923168004</v>
      </c>
      <c r="R1400" s="5">
        <v>2.5999999999999999E-2</v>
      </c>
      <c r="S1400" s="10">
        <v>2.8138478810281815</v>
      </c>
      <c r="T1400" s="10">
        <v>0</v>
      </c>
      <c r="U1400" s="10">
        <v>43.011070620055719</v>
      </c>
      <c r="V1400" s="5">
        <v>0.39742298923168001</v>
      </c>
      <c r="W1400" s="4" t="s">
        <v>491</v>
      </c>
      <c r="X1400" s="4" t="s">
        <v>97</v>
      </c>
    </row>
    <row r="1401" spans="1:24">
      <c r="A1401" s="4" t="s">
        <v>1889</v>
      </c>
      <c r="B1401" s="8">
        <v>45681</v>
      </c>
      <c r="C1401" s="4" t="s">
        <v>264</v>
      </c>
      <c r="D1401" s="4" t="s">
        <v>216</v>
      </c>
      <c r="E1401" s="4" t="s">
        <v>36</v>
      </c>
      <c r="F1401" s="4" t="s">
        <v>239</v>
      </c>
      <c r="G1401" s="4" t="s">
        <v>257</v>
      </c>
      <c r="H1401" s="9">
        <v>12</v>
      </c>
      <c r="I1401" s="10">
        <v>9</v>
      </c>
      <c r="J1401" s="10">
        <v>108</v>
      </c>
      <c r="K1401" s="5">
        <v>0.13992900648726642</v>
      </c>
      <c r="L1401" s="10">
        <v>15.112332700624773</v>
      </c>
      <c r="M1401" s="10">
        <v>92.887667299375224</v>
      </c>
      <c r="N1401" s="10">
        <v>4.46</v>
      </c>
      <c r="O1401" s="10">
        <v>53.519999999999996</v>
      </c>
      <c r="P1401" s="10">
        <v>39.367667299375228</v>
      </c>
      <c r="Q1401" s="5">
        <v>0.42382017380729314</v>
      </c>
      <c r="R1401" s="5">
        <v>1.7999999999999999E-2</v>
      </c>
      <c r="S1401" s="10">
        <v>1.6719780113887539</v>
      </c>
      <c r="T1401" s="10">
        <v>0</v>
      </c>
      <c r="U1401" s="10">
        <v>37.695689287986475</v>
      </c>
      <c r="V1401" s="5">
        <v>0.40582017380729318</v>
      </c>
      <c r="W1401" s="4" t="s">
        <v>491</v>
      </c>
      <c r="X1401" s="4" t="s">
        <v>97</v>
      </c>
    </row>
    <row r="1402" spans="1:24">
      <c r="A1402" s="4" t="s">
        <v>1890</v>
      </c>
      <c r="B1402" s="8">
        <v>46264</v>
      </c>
      <c r="C1402" s="4" t="s">
        <v>347</v>
      </c>
      <c r="D1402" s="4" t="s">
        <v>191</v>
      </c>
      <c r="E1402" s="4" t="s">
        <v>43</v>
      </c>
      <c r="F1402" s="4" t="s">
        <v>276</v>
      </c>
      <c r="G1402" s="4" t="s">
        <v>111</v>
      </c>
      <c r="H1402" s="9">
        <v>7</v>
      </c>
      <c r="I1402" s="10">
        <v>11.1</v>
      </c>
      <c r="J1402" s="10">
        <v>77.7</v>
      </c>
      <c r="K1402" s="5">
        <v>5.5208555289910664E-2</v>
      </c>
      <c r="L1402" s="10">
        <v>4.2897047460260591</v>
      </c>
      <c r="M1402" s="10">
        <v>73.410295253973942</v>
      </c>
      <c r="N1402" s="10">
        <v>4.76</v>
      </c>
      <c r="O1402" s="10">
        <v>33.32</v>
      </c>
      <c r="P1402" s="10">
        <v>40.090295253973942</v>
      </c>
      <c r="Q1402" s="5">
        <v>0.54611270960395331</v>
      </c>
      <c r="R1402" s="5">
        <v>4.4999999999999998E-2</v>
      </c>
      <c r="S1402" s="10">
        <v>3.3034632864288271</v>
      </c>
      <c r="T1402" s="10">
        <v>0</v>
      </c>
      <c r="U1402" s="10">
        <v>36.786831967545112</v>
      </c>
      <c r="V1402" s="5">
        <v>0.50111270960395327</v>
      </c>
      <c r="W1402" s="4" t="s">
        <v>491</v>
      </c>
      <c r="X1402" s="4" t="s">
        <v>97</v>
      </c>
    </row>
    <row r="1403" spans="1:24">
      <c r="A1403" s="4" t="s">
        <v>1891</v>
      </c>
      <c r="B1403" s="8">
        <v>46293</v>
      </c>
      <c r="C1403" s="4" t="s">
        <v>277</v>
      </c>
      <c r="D1403" s="4" t="s">
        <v>116</v>
      </c>
      <c r="E1403" s="4" t="s">
        <v>39</v>
      </c>
      <c r="F1403" s="4" t="s">
        <v>270</v>
      </c>
      <c r="G1403" s="4" t="s">
        <v>111</v>
      </c>
      <c r="H1403" s="9">
        <v>50</v>
      </c>
      <c r="I1403" s="10">
        <v>5.33</v>
      </c>
      <c r="J1403" s="10">
        <v>266.5</v>
      </c>
      <c r="K1403" s="5">
        <v>9.937272190073386E-2</v>
      </c>
      <c r="L1403" s="10">
        <v>26.482830386545572</v>
      </c>
      <c r="M1403" s="10">
        <v>240.01716961345443</v>
      </c>
      <c r="N1403" s="10">
        <v>2.87</v>
      </c>
      <c r="O1403" s="10">
        <v>143.5</v>
      </c>
      <c r="P1403" s="10">
        <v>96.517169613454428</v>
      </c>
      <c r="Q1403" s="5">
        <v>0.40212610526527953</v>
      </c>
      <c r="R1403" s="5">
        <v>2.1000000000000001E-2</v>
      </c>
      <c r="S1403" s="10">
        <v>5.0403605618825429</v>
      </c>
      <c r="T1403" s="10">
        <v>0</v>
      </c>
      <c r="U1403" s="10">
        <v>91.476809051571891</v>
      </c>
      <c r="V1403" s="5">
        <v>0.38112610526527957</v>
      </c>
      <c r="W1403" s="4" t="s">
        <v>491</v>
      </c>
      <c r="X1403" s="4" t="s">
        <v>97</v>
      </c>
    </row>
    <row r="1404" spans="1:24">
      <c r="A1404" s="4" t="s">
        <v>1892</v>
      </c>
      <c r="B1404" s="8">
        <v>46113</v>
      </c>
      <c r="C1404" s="4" t="s">
        <v>281</v>
      </c>
      <c r="D1404" s="4" t="s">
        <v>127</v>
      </c>
      <c r="E1404" s="4" t="s">
        <v>39</v>
      </c>
      <c r="F1404" s="4" t="s">
        <v>276</v>
      </c>
      <c r="G1404" s="4" t="s">
        <v>111</v>
      </c>
      <c r="H1404" s="9">
        <v>60</v>
      </c>
      <c r="I1404" s="10">
        <v>7.61</v>
      </c>
      <c r="J1404" s="10">
        <v>456.6</v>
      </c>
      <c r="K1404" s="5">
        <v>0.16747881586355548</v>
      </c>
      <c r="L1404" s="10">
        <v>76.470827323299432</v>
      </c>
      <c r="M1404" s="10">
        <v>380.12917267670059</v>
      </c>
      <c r="N1404" s="10">
        <v>3.71</v>
      </c>
      <c r="O1404" s="10">
        <v>222.6</v>
      </c>
      <c r="P1404" s="10">
        <v>157.5291726767006</v>
      </c>
      <c r="Q1404" s="5">
        <v>0.41440958495095293</v>
      </c>
      <c r="R1404" s="5">
        <v>2.1000000000000001E-2</v>
      </c>
      <c r="S1404" s="10">
        <v>7.9827126262107129</v>
      </c>
      <c r="T1404" s="10">
        <v>11.1</v>
      </c>
      <c r="U1404" s="10">
        <v>138.44646005048989</v>
      </c>
      <c r="V1404" s="5">
        <v>0.36420898473961227</v>
      </c>
      <c r="W1404" s="4" t="s">
        <v>493</v>
      </c>
      <c r="X1404" s="4" t="s">
        <v>97</v>
      </c>
    </row>
    <row r="1405" spans="1:24">
      <c r="A1405" s="4" t="s">
        <v>1893</v>
      </c>
      <c r="B1405" s="8">
        <v>46111</v>
      </c>
      <c r="C1405" s="4" t="s">
        <v>245</v>
      </c>
      <c r="D1405" s="4" t="s">
        <v>106</v>
      </c>
      <c r="E1405" s="4" t="s">
        <v>36</v>
      </c>
      <c r="F1405" s="4" t="s">
        <v>239</v>
      </c>
      <c r="G1405" s="4" t="s">
        <v>111</v>
      </c>
      <c r="H1405" s="9">
        <v>34</v>
      </c>
      <c r="I1405" s="10">
        <v>10.85</v>
      </c>
      <c r="J1405" s="10">
        <v>368.9</v>
      </c>
      <c r="K1405" s="5">
        <v>0.10242694134323442</v>
      </c>
      <c r="L1405" s="10">
        <v>37.785298661519178</v>
      </c>
      <c r="M1405" s="10">
        <v>331.11470133848081</v>
      </c>
      <c r="N1405" s="10">
        <v>5.72</v>
      </c>
      <c r="O1405" s="10">
        <v>194.48</v>
      </c>
      <c r="P1405" s="10">
        <v>136.63470133848082</v>
      </c>
      <c r="Q1405" s="5">
        <v>0.41265066391240202</v>
      </c>
      <c r="R1405" s="5">
        <v>1.7999999999999999E-2</v>
      </c>
      <c r="S1405" s="10">
        <v>5.960064624092654</v>
      </c>
      <c r="T1405" s="10">
        <v>0</v>
      </c>
      <c r="U1405" s="10">
        <v>130.67463671438816</v>
      </c>
      <c r="V1405" s="5">
        <v>0.394650663912402</v>
      </c>
      <c r="W1405" s="4" t="s">
        <v>491</v>
      </c>
      <c r="X1405" s="4" t="s">
        <v>97</v>
      </c>
    </row>
    <row r="1406" spans="1:24">
      <c r="A1406" s="4" t="s">
        <v>1894</v>
      </c>
      <c r="B1406" s="8">
        <v>45727</v>
      </c>
      <c r="C1406" s="4" t="s">
        <v>245</v>
      </c>
      <c r="D1406" s="4" t="s">
        <v>218</v>
      </c>
      <c r="E1406" s="4" t="s">
        <v>36</v>
      </c>
      <c r="F1406" s="4" t="s">
        <v>239</v>
      </c>
      <c r="G1406" s="4" t="s">
        <v>111</v>
      </c>
      <c r="H1406" s="9">
        <v>15</v>
      </c>
      <c r="I1406" s="10">
        <v>7.42</v>
      </c>
      <c r="J1406" s="10">
        <v>111.3</v>
      </c>
      <c r="K1406" s="5">
        <v>0.16953445676121665</v>
      </c>
      <c r="L1406" s="10">
        <v>18.869185037523412</v>
      </c>
      <c r="M1406" s="10">
        <v>92.430814962476589</v>
      </c>
      <c r="N1406" s="10">
        <v>4.05</v>
      </c>
      <c r="O1406" s="10">
        <v>60.75</v>
      </c>
      <c r="P1406" s="10">
        <v>31.680814962476589</v>
      </c>
      <c r="Q1406" s="5">
        <v>0.34275165674280594</v>
      </c>
      <c r="R1406" s="5">
        <v>1.7999999999999999E-2</v>
      </c>
      <c r="S1406" s="10">
        <v>1.6637546693245784</v>
      </c>
      <c r="T1406" s="10">
        <v>0</v>
      </c>
      <c r="U1406" s="10">
        <v>30.01706029315201</v>
      </c>
      <c r="V1406" s="5">
        <v>0.32475165674280598</v>
      </c>
      <c r="W1406" s="4" t="s">
        <v>491</v>
      </c>
      <c r="X1406" s="4" t="s">
        <v>97</v>
      </c>
    </row>
    <row r="1407" spans="1:24">
      <c r="A1407" s="4" t="s">
        <v>1895</v>
      </c>
      <c r="B1407" s="8">
        <v>46169</v>
      </c>
      <c r="C1407" s="4" t="s">
        <v>311</v>
      </c>
      <c r="D1407" s="4" t="s">
        <v>123</v>
      </c>
      <c r="E1407" s="4" t="s">
        <v>41</v>
      </c>
      <c r="F1407" s="4" t="s">
        <v>242</v>
      </c>
      <c r="G1407" s="4" t="s">
        <v>111</v>
      </c>
      <c r="H1407" s="9">
        <v>18</v>
      </c>
      <c r="I1407" s="10">
        <v>4.9400000000000004</v>
      </c>
      <c r="J1407" s="10">
        <v>88.92</v>
      </c>
      <c r="K1407" s="5">
        <v>0.15026761088249957</v>
      </c>
      <c r="L1407" s="10">
        <v>13.361795959671863</v>
      </c>
      <c r="M1407" s="10">
        <v>75.558204040328135</v>
      </c>
      <c r="N1407" s="10">
        <v>2.39</v>
      </c>
      <c r="O1407" s="10">
        <v>43.02</v>
      </c>
      <c r="P1407" s="10">
        <v>32.538204040328132</v>
      </c>
      <c r="Q1407" s="5">
        <v>0.43063760518925676</v>
      </c>
      <c r="R1407" s="5">
        <v>2.5999999999999999E-2</v>
      </c>
      <c r="S1407" s="10">
        <v>1.9645133050485315</v>
      </c>
      <c r="T1407" s="10">
        <v>0</v>
      </c>
      <c r="U1407" s="10">
        <v>30.573690735279602</v>
      </c>
      <c r="V1407" s="5">
        <v>0.40463760518925679</v>
      </c>
      <c r="W1407" s="4" t="s">
        <v>491</v>
      </c>
      <c r="X1407" s="4" t="s">
        <v>97</v>
      </c>
    </row>
    <row r="1408" spans="1:24">
      <c r="A1408" s="4" t="s">
        <v>1896</v>
      </c>
      <c r="B1408" s="8">
        <v>46208</v>
      </c>
      <c r="C1408" s="4" t="s">
        <v>271</v>
      </c>
      <c r="D1408" s="4" t="s">
        <v>208</v>
      </c>
      <c r="E1408" s="4" t="s">
        <v>39</v>
      </c>
      <c r="F1408" s="4" t="s">
        <v>273</v>
      </c>
      <c r="G1408" s="4" t="s">
        <v>235</v>
      </c>
      <c r="H1408" s="9">
        <v>169</v>
      </c>
      <c r="I1408" s="10">
        <v>7.61</v>
      </c>
      <c r="J1408" s="10">
        <v>1286.0900000000001</v>
      </c>
      <c r="K1408" s="5">
        <v>0.1166582601026894</v>
      </c>
      <c r="L1408" s="10">
        <v>150.03302173546783</v>
      </c>
      <c r="M1408" s="10">
        <v>1136.0569782645323</v>
      </c>
      <c r="N1408" s="10">
        <v>4.42</v>
      </c>
      <c r="O1408" s="10">
        <v>746.98</v>
      </c>
      <c r="P1408" s="10">
        <v>389.07697826453227</v>
      </c>
      <c r="Q1408" s="5">
        <v>0.34248016227046602</v>
      </c>
      <c r="R1408" s="5">
        <v>2.1000000000000001E-2</v>
      </c>
      <c r="S1408" s="10">
        <v>23.85719654355518</v>
      </c>
      <c r="T1408" s="10">
        <v>0</v>
      </c>
      <c r="U1408" s="10">
        <v>365.2197817209771</v>
      </c>
      <c r="V1408" s="5">
        <v>0.321480162270466</v>
      </c>
      <c r="W1408" s="4" t="s">
        <v>491</v>
      </c>
      <c r="X1408" s="4" t="s">
        <v>97</v>
      </c>
    </row>
    <row r="1409" spans="1:24">
      <c r="A1409" s="4" t="s">
        <v>1897</v>
      </c>
      <c r="B1409" s="8">
        <v>45770</v>
      </c>
      <c r="C1409" s="4" t="s">
        <v>285</v>
      </c>
      <c r="D1409" s="4" t="s">
        <v>181</v>
      </c>
      <c r="E1409" s="4" t="s">
        <v>39</v>
      </c>
      <c r="F1409" s="4" t="s">
        <v>273</v>
      </c>
      <c r="G1409" s="4" t="s">
        <v>111</v>
      </c>
      <c r="H1409" s="9">
        <v>75</v>
      </c>
      <c r="I1409" s="10">
        <v>5.67</v>
      </c>
      <c r="J1409" s="10">
        <v>425.25</v>
      </c>
      <c r="K1409" s="5">
        <v>0.12817725585403603</v>
      </c>
      <c r="L1409" s="10">
        <v>54.507378051928818</v>
      </c>
      <c r="M1409" s="10">
        <v>370.74262194807119</v>
      </c>
      <c r="N1409" s="10">
        <v>2.7</v>
      </c>
      <c r="O1409" s="10">
        <v>202.5</v>
      </c>
      <c r="P1409" s="10">
        <v>168.24262194807119</v>
      </c>
      <c r="Q1409" s="5">
        <v>0.45379897532158153</v>
      </c>
      <c r="R1409" s="5">
        <v>2.1000000000000001E-2</v>
      </c>
      <c r="S1409" s="10">
        <v>7.785595060909495</v>
      </c>
      <c r="T1409" s="10">
        <v>0</v>
      </c>
      <c r="U1409" s="10">
        <v>160.4570268871617</v>
      </c>
      <c r="V1409" s="5">
        <v>0.43279897532158157</v>
      </c>
      <c r="W1409" s="4" t="s">
        <v>491</v>
      </c>
      <c r="X1409" s="4" t="s">
        <v>97</v>
      </c>
    </row>
    <row r="1410" spans="1:24">
      <c r="A1410" s="4" t="s">
        <v>1898</v>
      </c>
      <c r="B1410" s="8">
        <v>46009</v>
      </c>
      <c r="C1410" s="4" t="s">
        <v>411</v>
      </c>
      <c r="D1410" s="4" t="s">
        <v>201</v>
      </c>
      <c r="E1410" s="4" t="s">
        <v>47</v>
      </c>
      <c r="F1410" s="4" t="s">
        <v>273</v>
      </c>
      <c r="G1410" s="4" t="s">
        <v>257</v>
      </c>
      <c r="H1410" s="9">
        <v>12</v>
      </c>
      <c r="I1410" s="10">
        <v>9.5</v>
      </c>
      <c r="J1410" s="10">
        <v>114</v>
      </c>
      <c r="K1410" s="5">
        <v>0.12090426524028738</v>
      </c>
      <c r="L1410" s="10">
        <v>13.783086237392762</v>
      </c>
      <c r="M1410" s="10">
        <v>100.21691376260723</v>
      </c>
      <c r="N1410" s="10">
        <v>5.57</v>
      </c>
      <c r="O1410" s="10">
        <v>66.84</v>
      </c>
      <c r="P1410" s="10">
        <v>33.376913762607231</v>
      </c>
      <c r="Q1410" s="5">
        <v>0.33304671346864773</v>
      </c>
      <c r="R1410" s="5">
        <v>2.3E-2</v>
      </c>
      <c r="S1410" s="10">
        <v>2.3049890165399662</v>
      </c>
      <c r="T1410" s="10">
        <v>2.78</v>
      </c>
      <c r="U1410" s="10">
        <v>28.291924746067263</v>
      </c>
      <c r="V1410" s="5">
        <v>0.28230688497437545</v>
      </c>
      <c r="W1410" s="4" t="s">
        <v>493</v>
      </c>
      <c r="X1410" s="4" t="s">
        <v>97</v>
      </c>
    </row>
    <row r="1411" spans="1:24">
      <c r="A1411" s="4" t="s">
        <v>1899</v>
      </c>
      <c r="B1411" s="8">
        <v>45970</v>
      </c>
      <c r="C1411" s="4" t="s">
        <v>341</v>
      </c>
      <c r="D1411" s="4" t="s">
        <v>154</v>
      </c>
      <c r="E1411" s="4" t="s">
        <v>43</v>
      </c>
      <c r="F1411" s="4" t="s">
        <v>276</v>
      </c>
      <c r="G1411" s="4" t="s">
        <v>111</v>
      </c>
      <c r="H1411" s="9">
        <v>25</v>
      </c>
      <c r="I1411" s="10">
        <v>15.45</v>
      </c>
      <c r="J1411" s="10">
        <v>386.25</v>
      </c>
      <c r="K1411" s="5">
        <v>3.8901487810401376E-2</v>
      </c>
      <c r="L1411" s="10">
        <v>15.025699666767531</v>
      </c>
      <c r="M1411" s="10">
        <v>371.22430033323246</v>
      </c>
      <c r="N1411" s="10">
        <v>8.49</v>
      </c>
      <c r="O1411" s="10">
        <v>212.25</v>
      </c>
      <c r="P1411" s="10">
        <v>158.97430033323246</v>
      </c>
      <c r="Q1411" s="5">
        <v>0.42824324859802526</v>
      </c>
      <c r="R1411" s="5">
        <v>4.4999999999999998E-2</v>
      </c>
      <c r="S1411" s="10">
        <v>16.705093514995461</v>
      </c>
      <c r="T1411" s="10">
        <v>0</v>
      </c>
      <c r="U1411" s="10">
        <v>142.269206818237</v>
      </c>
      <c r="V1411" s="5">
        <v>0.38324324859802522</v>
      </c>
      <c r="W1411" s="4" t="s">
        <v>491</v>
      </c>
      <c r="X1411" s="4" t="s">
        <v>97</v>
      </c>
    </row>
    <row r="1412" spans="1:24">
      <c r="A1412" s="4" t="s">
        <v>1900</v>
      </c>
      <c r="B1412" s="8">
        <v>46054</v>
      </c>
      <c r="C1412" s="4" t="s">
        <v>240</v>
      </c>
      <c r="D1412" s="4" t="s">
        <v>220</v>
      </c>
      <c r="E1412" s="4" t="s">
        <v>36</v>
      </c>
      <c r="F1412" s="4" t="s">
        <v>242</v>
      </c>
      <c r="G1412" s="4" t="s">
        <v>235</v>
      </c>
      <c r="H1412" s="9">
        <v>27</v>
      </c>
      <c r="I1412" s="10">
        <v>7.55</v>
      </c>
      <c r="J1412" s="10">
        <v>203.85</v>
      </c>
      <c r="K1412" s="5">
        <v>0.19932846826560552</v>
      </c>
      <c r="L1412" s="10">
        <v>40.633108255943682</v>
      </c>
      <c r="M1412" s="10">
        <v>163.21689174405631</v>
      </c>
      <c r="N1412" s="10">
        <v>4.3600000000000003</v>
      </c>
      <c r="O1412" s="10">
        <v>117.72000000000001</v>
      </c>
      <c r="P1412" s="10">
        <v>45.496891744056299</v>
      </c>
      <c r="Q1412" s="5">
        <v>0.27875112225149395</v>
      </c>
      <c r="R1412" s="5">
        <v>1.7999999999999999E-2</v>
      </c>
      <c r="S1412" s="10">
        <v>2.9379040513930135</v>
      </c>
      <c r="T1412" s="10">
        <v>1.76</v>
      </c>
      <c r="U1412" s="10">
        <v>40.798987692663289</v>
      </c>
      <c r="V1412" s="5">
        <v>0.24996792462290607</v>
      </c>
      <c r="W1412" s="4" t="s">
        <v>493</v>
      </c>
      <c r="X1412" s="4" t="s">
        <v>97</v>
      </c>
    </row>
    <row r="1413" spans="1:24">
      <c r="A1413" s="4" t="s">
        <v>1901</v>
      </c>
      <c r="B1413" s="8">
        <v>45847</v>
      </c>
      <c r="C1413" s="4" t="s">
        <v>303</v>
      </c>
      <c r="D1413" s="4" t="s">
        <v>158</v>
      </c>
      <c r="E1413" s="4" t="s">
        <v>41</v>
      </c>
      <c r="F1413" s="4" t="s">
        <v>239</v>
      </c>
      <c r="G1413" s="4" t="s">
        <v>235</v>
      </c>
      <c r="H1413" s="9">
        <v>25</v>
      </c>
      <c r="I1413" s="10">
        <v>7.58</v>
      </c>
      <c r="J1413" s="10">
        <v>189.5</v>
      </c>
      <c r="K1413" s="5">
        <v>0.16450216226176095</v>
      </c>
      <c r="L1413" s="10">
        <v>31.173159748603702</v>
      </c>
      <c r="M1413" s="10">
        <v>158.32684025139631</v>
      </c>
      <c r="N1413" s="10">
        <v>4.16</v>
      </c>
      <c r="O1413" s="10">
        <v>104</v>
      </c>
      <c r="P1413" s="10">
        <v>54.326840251396305</v>
      </c>
      <c r="Q1413" s="5">
        <v>0.34313095723463216</v>
      </c>
      <c r="R1413" s="5">
        <v>2.5999999999999999E-2</v>
      </c>
      <c r="S1413" s="10">
        <v>4.116497846536304</v>
      </c>
      <c r="T1413" s="10">
        <v>0</v>
      </c>
      <c r="U1413" s="10">
        <v>50.21034240486</v>
      </c>
      <c r="V1413" s="5">
        <v>0.31713095723463219</v>
      </c>
      <c r="W1413" s="4" t="s">
        <v>491</v>
      </c>
      <c r="X1413" s="4" t="s">
        <v>97</v>
      </c>
    </row>
    <row r="1414" spans="1:24">
      <c r="A1414" s="4" t="s">
        <v>1902</v>
      </c>
      <c r="B1414" s="8">
        <v>45704</v>
      </c>
      <c r="C1414" s="4" t="s">
        <v>355</v>
      </c>
      <c r="D1414" s="4" t="s">
        <v>123</v>
      </c>
      <c r="E1414" s="4" t="s">
        <v>43</v>
      </c>
      <c r="F1414" s="4" t="s">
        <v>270</v>
      </c>
      <c r="G1414" s="4" t="s">
        <v>257</v>
      </c>
      <c r="H1414" s="9">
        <v>4</v>
      </c>
      <c r="I1414" s="10">
        <v>4.78</v>
      </c>
      <c r="J1414" s="10">
        <v>19.12</v>
      </c>
      <c r="K1414" s="5">
        <v>5.0856468986245053E-2</v>
      </c>
      <c r="L1414" s="10">
        <v>0.9723756870170055</v>
      </c>
      <c r="M1414" s="10">
        <v>18.147624312982995</v>
      </c>
      <c r="N1414" s="10">
        <v>2.31</v>
      </c>
      <c r="O1414" s="10">
        <v>9.24</v>
      </c>
      <c r="P1414" s="10">
        <v>8.9076243129829944</v>
      </c>
      <c r="Q1414" s="5">
        <v>0.49084244633664748</v>
      </c>
      <c r="R1414" s="5">
        <v>4.4999999999999998E-2</v>
      </c>
      <c r="S1414" s="10">
        <v>0.81664309408423474</v>
      </c>
      <c r="T1414" s="10">
        <v>0</v>
      </c>
      <c r="U1414" s="10">
        <v>8.0909812188987598</v>
      </c>
      <c r="V1414" s="5">
        <v>0.44584244633664749</v>
      </c>
      <c r="W1414" s="4" t="s">
        <v>491</v>
      </c>
      <c r="X1414" s="4" t="s">
        <v>97</v>
      </c>
    </row>
    <row r="1415" spans="1:24">
      <c r="A1415" s="4" t="s">
        <v>1903</v>
      </c>
      <c r="B1415" s="8">
        <v>46065</v>
      </c>
      <c r="C1415" s="4" t="s">
        <v>331</v>
      </c>
      <c r="D1415" s="4" t="s">
        <v>212</v>
      </c>
      <c r="E1415" s="4" t="s">
        <v>43</v>
      </c>
      <c r="F1415" s="4" t="s">
        <v>270</v>
      </c>
      <c r="G1415" s="4" t="s">
        <v>235</v>
      </c>
      <c r="H1415" s="9">
        <v>64</v>
      </c>
      <c r="I1415" s="10">
        <v>6.92</v>
      </c>
      <c r="J1415" s="10">
        <v>442.88</v>
      </c>
      <c r="K1415" s="5">
        <v>8.9148318925859477E-2</v>
      </c>
      <c r="L1415" s="10">
        <v>39.482007485884644</v>
      </c>
      <c r="M1415" s="10">
        <v>403.39799251411534</v>
      </c>
      <c r="N1415" s="10">
        <v>3.54</v>
      </c>
      <c r="O1415" s="10">
        <v>226.56</v>
      </c>
      <c r="P1415" s="10">
        <v>176.83799251411534</v>
      </c>
      <c r="Q1415" s="5">
        <v>0.43837102760973107</v>
      </c>
      <c r="R1415" s="5">
        <v>4.4999999999999998E-2</v>
      </c>
      <c r="S1415" s="10">
        <v>18.15290966313519</v>
      </c>
      <c r="T1415" s="10">
        <v>0</v>
      </c>
      <c r="U1415" s="10">
        <v>158.68508285098017</v>
      </c>
      <c r="V1415" s="5">
        <v>0.39337102760973108</v>
      </c>
      <c r="W1415" s="4" t="s">
        <v>491</v>
      </c>
      <c r="X1415" s="4" t="s">
        <v>97</v>
      </c>
    </row>
    <row r="1416" spans="1:24">
      <c r="A1416" s="4" t="s">
        <v>1904</v>
      </c>
      <c r="B1416" s="8">
        <v>46055</v>
      </c>
      <c r="C1416" s="4" t="s">
        <v>335</v>
      </c>
      <c r="D1416" s="4" t="s">
        <v>116</v>
      </c>
      <c r="E1416" s="4" t="s">
        <v>43</v>
      </c>
      <c r="F1416" s="4" t="s">
        <v>276</v>
      </c>
      <c r="G1416" s="4" t="s">
        <v>235</v>
      </c>
      <c r="H1416" s="9">
        <v>107</v>
      </c>
      <c r="I1416" s="10">
        <v>5.34</v>
      </c>
      <c r="J1416" s="10">
        <v>571.38</v>
      </c>
      <c r="K1416" s="5">
        <v>6.3331942492054816E-2</v>
      </c>
      <c r="L1416" s="10">
        <v>36.186605301110284</v>
      </c>
      <c r="M1416" s="10">
        <v>535.19339469888973</v>
      </c>
      <c r="N1416" s="10">
        <v>2.9</v>
      </c>
      <c r="O1416" s="10">
        <v>310.3</v>
      </c>
      <c r="P1416" s="10">
        <v>224.89339469888972</v>
      </c>
      <c r="Q1416" s="5">
        <v>0.42020958578051798</v>
      </c>
      <c r="R1416" s="5">
        <v>4.4999999999999998E-2</v>
      </c>
      <c r="S1416" s="10">
        <v>24.083702761450038</v>
      </c>
      <c r="T1416" s="10">
        <v>0</v>
      </c>
      <c r="U1416" s="10">
        <v>200.80969193743968</v>
      </c>
      <c r="V1416" s="5">
        <v>0.375209585780518</v>
      </c>
      <c r="W1416" s="4" t="s">
        <v>491</v>
      </c>
      <c r="X1416" s="4" t="s">
        <v>97</v>
      </c>
    </row>
    <row r="1417" spans="1:24">
      <c r="A1417" s="4" t="s">
        <v>1905</v>
      </c>
      <c r="B1417" s="8">
        <v>46215</v>
      </c>
      <c r="C1417" s="4" t="s">
        <v>375</v>
      </c>
      <c r="D1417" s="4" t="s">
        <v>201</v>
      </c>
      <c r="E1417" s="4" t="s">
        <v>45</v>
      </c>
      <c r="F1417" s="4" t="s">
        <v>239</v>
      </c>
      <c r="G1417" s="4" t="s">
        <v>111</v>
      </c>
      <c r="H1417" s="9">
        <v>25</v>
      </c>
      <c r="I1417" s="10">
        <v>9.91</v>
      </c>
      <c r="J1417" s="10">
        <v>247.75</v>
      </c>
      <c r="K1417" s="5">
        <v>0.2151043923442536</v>
      </c>
      <c r="L1417" s="10">
        <v>53.292113203288828</v>
      </c>
      <c r="M1417" s="10">
        <v>194.45788679671116</v>
      </c>
      <c r="N1417" s="10">
        <v>5.8</v>
      </c>
      <c r="O1417" s="10">
        <v>145</v>
      </c>
      <c r="P1417" s="10">
        <v>49.457886796711165</v>
      </c>
      <c r="Q1417" s="5">
        <v>0.25433726351461944</v>
      </c>
      <c r="R1417" s="5">
        <v>1.4999999999999999E-2</v>
      </c>
      <c r="S1417" s="10">
        <v>2.9168683019506672</v>
      </c>
      <c r="T1417" s="10">
        <v>0</v>
      </c>
      <c r="U1417" s="10">
        <v>46.5410184947605</v>
      </c>
      <c r="V1417" s="5">
        <v>0.23933726351461945</v>
      </c>
      <c r="W1417" s="4" t="s">
        <v>491</v>
      </c>
      <c r="X1417" s="4" t="s">
        <v>97</v>
      </c>
    </row>
    <row r="1418" spans="1:24">
      <c r="A1418" s="4" t="s">
        <v>1906</v>
      </c>
      <c r="B1418" s="8">
        <v>45893</v>
      </c>
      <c r="C1418" s="4" t="s">
        <v>297</v>
      </c>
      <c r="D1418" s="4" t="s">
        <v>130</v>
      </c>
      <c r="E1418" s="4" t="s">
        <v>39</v>
      </c>
      <c r="F1418" s="4" t="s">
        <v>273</v>
      </c>
      <c r="G1418" s="4" t="s">
        <v>257</v>
      </c>
      <c r="H1418" s="9">
        <v>17</v>
      </c>
      <c r="I1418" s="10">
        <v>6.48</v>
      </c>
      <c r="J1418" s="10">
        <v>110.16000000000001</v>
      </c>
      <c r="K1418" s="5">
        <v>0.11942229191748202</v>
      </c>
      <c r="L1418" s="10">
        <v>13.155559677629821</v>
      </c>
      <c r="M1418" s="10">
        <v>97.004440322370186</v>
      </c>
      <c r="N1418" s="10">
        <v>3.03</v>
      </c>
      <c r="O1418" s="10">
        <v>51.51</v>
      </c>
      <c r="P1418" s="10">
        <v>45.494440322370188</v>
      </c>
      <c r="Q1418" s="5">
        <v>0.46899337979973604</v>
      </c>
      <c r="R1418" s="5">
        <v>2.1000000000000001E-2</v>
      </c>
      <c r="S1418" s="10">
        <v>2.037093246769774</v>
      </c>
      <c r="T1418" s="10">
        <v>0</v>
      </c>
      <c r="U1418" s="10">
        <v>43.457347075600417</v>
      </c>
      <c r="V1418" s="5">
        <v>0.44799337979973602</v>
      </c>
      <c r="W1418" s="4" t="s">
        <v>491</v>
      </c>
      <c r="X1418" s="4" t="s">
        <v>97</v>
      </c>
    </row>
    <row r="1419" spans="1:24">
      <c r="A1419" s="4" t="s">
        <v>1907</v>
      </c>
      <c r="B1419" s="8">
        <v>45791</v>
      </c>
      <c r="C1419" s="4" t="s">
        <v>277</v>
      </c>
      <c r="D1419" s="4" t="s">
        <v>216</v>
      </c>
      <c r="E1419" s="4" t="s">
        <v>39</v>
      </c>
      <c r="F1419" s="4" t="s">
        <v>270</v>
      </c>
      <c r="G1419" s="4" t="s">
        <v>111</v>
      </c>
      <c r="H1419" s="9">
        <v>28</v>
      </c>
      <c r="I1419" s="10">
        <v>8.93</v>
      </c>
      <c r="J1419" s="10">
        <v>250.04</v>
      </c>
      <c r="K1419" s="5">
        <v>0.13283776596960564</v>
      </c>
      <c r="L1419" s="10">
        <v>33.214755003040196</v>
      </c>
      <c r="M1419" s="10">
        <v>216.82524499695978</v>
      </c>
      <c r="N1419" s="10">
        <v>4.34</v>
      </c>
      <c r="O1419" s="10">
        <v>121.52</v>
      </c>
      <c r="P1419" s="10">
        <v>95.305244996959786</v>
      </c>
      <c r="Q1419" s="5">
        <v>0.43954865586936664</v>
      </c>
      <c r="R1419" s="5">
        <v>2.1000000000000001E-2</v>
      </c>
      <c r="S1419" s="10">
        <v>4.5533301449361554</v>
      </c>
      <c r="T1419" s="10">
        <v>0</v>
      </c>
      <c r="U1419" s="10">
        <v>90.751914852023631</v>
      </c>
      <c r="V1419" s="5">
        <v>0.41854865586936663</v>
      </c>
      <c r="W1419" s="4" t="s">
        <v>491</v>
      </c>
      <c r="X1419" s="4" t="s">
        <v>97</v>
      </c>
    </row>
    <row r="1420" spans="1:24">
      <c r="A1420" s="4" t="s">
        <v>1908</v>
      </c>
      <c r="B1420" s="8">
        <v>46059</v>
      </c>
      <c r="C1420" s="4" t="s">
        <v>347</v>
      </c>
      <c r="D1420" s="4" t="s">
        <v>164</v>
      </c>
      <c r="E1420" s="4" t="s">
        <v>43</v>
      </c>
      <c r="F1420" s="4" t="s">
        <v>276</v>
      </c>
      <c r="G1420" s="4" t="s">
        <v>111</v>
      </c>
      <c r="H1420" s="9">
        <v>13</v>
      </c>
      <c r="I1420" s="10">
        <v>6.3</v>
      </c>
      <c r="J1420" s="10">
        <v>81.899999999999991</v>
      </c>
      <c r="K1420" s="5">
        <v>0.12199125635910253</v>
      </c>
      <c r="L1420" s="10">
        <v>9.9910838958104957</v>
      </c>
      <c r="M1420" s="10">
        <v>71.908916104189501</v>
      </c>
      <c r="N1420" s="10">
        <v>2.95</v>
      </c>
      <c r="O1420" s="10">
        <v>38.35</v>
      </c>
      <c r="P1420" s="10">
        <v>33.5589161041895</v>
      </c>
      <c r="Q1420" s="5">
        <v>0.46668644060168663</v>
      </c>
      <c r="R1420" s="5">
        <v>4.4999999999999998E-2</v>
      </c>
      <c r="S1420" s="10">
        <v>3.2359012246885275</v>
      </c>
      <c r="T1420" s="10">
        <v>1.1000000000000001</v>
      </c>
      <c r="U1420" s="10">
        <v>29.223014879500973</v>
      </c>
      <c r="V1420" s="5">
        <v>0.40638931112741949</v>
      </c>
      <c r="W1420" s="4" t="s">
        <v>493</v>
      </c>
      <c r="X1420" s="4" t="s">
        <v>97</v>
      </c>
    </row>
    <row r="1421" spans="1:24">
      <c r="A1421" s="4" t="s">
        <v>1909</v>
      </c>
      <c r="B1421" s="8">
        <v>45696</v>
      </c>
      <c r="C1421" s="4" t="s">
        <v>243</v>
      </c>
      <c r="D1421" s="4" t="s">
        <v>218</v>
      </c>
      <c r="E1421" s="4" t="s">
        <v>36</v>
      </c>
      <c r="F1421" s="4" t="s">
        <v>234</v>
      </c>
      <c r="G1421" s="4" t="s">
        <v>111</v>
      </c>
      <c r="H1421" s="9">
        <v>25</v>
      </c>
      <c r="I1421" s="10">
        <v>7.47</v>
      </c>
      <c r="J1421" s="10">
        <v>186.75</v>
      </c>
      <c r="K1421" s="5">
        <v>0.16831026651380743</v>
      </c>
      <c r="L1421" s="10">
        <v>31.431942271453536</v>
      </c>
      <c r="M1421" s="10">
        <v>155.31805772854648</v>
      </c>
      <c r="N1421" s="10">
        <v>3.98</v>
      </c>
      <c r="O1421" s="10">
        <v>99.5</v>
      </c>
      <c r="P1421" s="10">
        <v>55.818057728546478</v>
      </c>
      <c r="Q1421" s="5">
        <v>0.3593790609080445</v>
      </c>
      <c r="R1421" s="5">
        <v>1.7999999999999999E-2</v>
      </c>
      <c r="S1421" s="10">
        <v>2.7957250391138362</v>
      </c>
      <c r="T1421" s="10">
        <v>0</v>
      </c>
      <c r="U1421" s="10">
        <v>53.022332689432645</v>
      </c>
      <c r="V1421" s="5">
        <v>0.34137906090804454</v>
      </c>
      <c r="W1421" s="4" t="s">
        <v>491</v>
      </c>
      <c r="X1421" s="4" t="s">
        <v>97</v>
      </c>
    </row>
    <row r="1422" spans="1:24">
      <c r="A1422" s="4" t="s">
        <v>1910</v>
      </c>
      <c r="B1422" s="8">
        <v>46253</v>
      </c>
      <c r="C1422" s="4" t="s">
        <v>309</v>
      </c>
      <c r="D1422" s="4" t="s">
        <v>183</v>
      </c>
      <c r="E1422" s="4" t="s">
        <v>41</v>
      </c>
      <c r="F1422" s="4" t="s">
        <v>239</v>
      </c>
      <c r="G1422" s="4" t="s">
        <v>111</v>
      </c>
      <c r="H1422" s="9">
        <v>10</v>
      </c>
      <c r="I1422" s="10">
        <v>8.99</v>
      </c>
      <c r="J1422" s="10">
        <v>89.9</v>
      </c>
      <c r="K1422" s="5">
        <v>0.16613151247276911</v>
      </c>
      <c r="L1422" s="10">
        <v>14.935222971301943</v>
      </c>
      <c r="M1422" s="10">
        <v>74.964777028698066</v>
      </c>
      <c r="N1422" s="10">
        <v>4.41</v>
      </c>
      <c r="O1422" s="10">
        <v>44.1</v>
      </c>
      <c r="P1422" s="10">
        <v>30.864777028698064</v>
      </c>
      <c r="Q1422" s="5">
        <v>0.41172372215397091</v>
      </c>
      <c r="R1422" s="5">
        <v>2.5999999999999999E-2</v>
      </c>
      <c r="S1422" s="10">
        <v>1.9490842027461497</v>
      </c>
      <c r="T1422" s="10">
        <v>0</v>
      </c>
      <c r="U1422" s="10">
        <v>28.915692825951915</v>
      </c>
      <c r="V1422" s="5">
        <v>0.38572372215397094</v>
      </c>
      <c r="W1422" s="4" t="s">
        <v>491</v>
      </c>
      <c r="X1422" s="4" t="s">
        <v>97</v>
      </c>
    </row>
    <row r="1423" spans="1:24">
      <c r="A1423" s="4" t="s">
        <v>1911</v>
      </c>
      <c r="B1423" s="8">
        <v>46137</v>
      </c>
      <c r="C1423" s="4" t="s">
        <v>337</v>
      </c>
      <c r="D1423" s="4" t="s">
        <v>113</v>
      </c>
      <c r="E1423" s="4" t="s">
        <v>43</v>
      </c>
      <c r="F1423" s="4" t="s">
        <v>270</v>
      </c>
      <c r="G1423" s="4" t="s">
        <v>111</v>
      </c>
      <c r="H1423" s="9">
        <v>27</v>
      </c>
      <c r="I1423" s="10">
        <v>16.61</v>
      </c>
      <c r="J1423" s="10">
        <v>448.46999999999997</v>
      </c>
      <c r="K1423" s="5">
        <v>3.8707958775394687E-2</v>
      </c>
      <c r="L1423" s="10">
        <v>17.359358272001256</v>
      </c>
      <c r="M1423" s="10">
        <v>431.11064172799871</v>
      </c>
      <c r="N1423" s="10">
        <v>8.94</v>
      </c>
      <c r="O1423" s="10">
        <v>241.38</v>
      </c>
      <c r="P1423" s="10">
        <v>189.73064172799872</v>
      </c>
      <c r="Q1423" s="5">
        <v>0.4400973285361528</v>
      </c>
      <c r="R1423" s="5">
        <v>4.4999999999999998E-2</v>
      </c>
      <c r="S1423" s="10">
        <v>19.399978877759942</v>
      </c>
      <c r="T1423" s="10">
        <v>0</v>
      </c>
      <c r="U1423" s="10">
        <v>170.33066285023878</v>
      </c>
      <c r="V1423" s="5">
        <v>0.39509732853615281</v>
      </c>
      <c r="W1423" s="4" t="s">
        <v>491</v>
      </c>
      <c r="X1423" s="4" t="s">
        <v>97</v>
      </c>
    </row>
    <row r="1424" spans="1:24">
      <c r="A1424" s="4" t="s">
        <v>1912</v>
      </c>
      <c r="B1424" s="8">
        <v>46191</v>
      </c>
      <c r="C1424" s="4" t="s">
        <v>307</v>
      </c>
      <c r="D1424" s="4" t="s">
        <v>185</v>
      </c>
      <c r="E1424" s="4" t="s">
        <v>41</v>
      </c>
      <c r="F1424" s="4" t="s">
        <v>234</v>
      </c>
      <c r="G1424" s="4" t="s">
        <v>111</v>
      </c>
      <c r="H1424" s="9">
        <v>18</v>
      </c>
      <c r="I1424" s="10">
        <v>5.4</v>
      </c>
      <c r="J1424" s="10">
        <v>97.2</v>
      </c>
      <c r="K1424" s="5">
        <v>0.12509294788486475</v>
      </c>
      <c r="L1424" s="10">
        <v>12.159034534408853</v>
      </c>
      <c r="M1424" s="10">
        <v>85.040965465591142</v>
      </c>
      <c r="N1424" s="10">
        <v>2.31</v>
      </c>
      <c r="O1424" s="10">
        <v>41.58</v>
      </c>
      <c r="P1424" s="10">
        <v>43.460965465591144</v>
      </c>
      <c r="Q1424" s="5">
        <v>0.51105917280744073</v>
      </c>
      <c r="R1424" s="5">
        <v>2.5999999999999999E-2</v>
      </c>
      <c r="S1424" s="10">
        <v>2.2110651021053696</v>
      </c>
      <c r="T1424" s="10">
        <v>0</v>
      </c>
      <c r="U1424" s="10">
        <v>41.249900363485771</v>
      </c>
      <c r="V1424" s="5">
        <v>0.48505917280744071</v>
      </c>
      <c r="W1424" s="4" t="s">
        <v>491</v>
      </c>
      <c r="X1424" s="4" t="s">
        <v>97</v>
      </c>
    </row>
    <row r="1425" spans="1:24">
      <c r="A1425" s="4" t="s">
        <v>1913</v>
      </c>
      <c r="B1425" s="8">
        <v>46101</v>
      </c>
      <c r="C1425" s="4" t="s">
        <v>305</v>
      </c>
      <c r="D1425" s="4" t="s">
        <v>204</v>
      </c>
      <c r="E1425" s="4" t="s">
        <v>41</v>
      </c>
      <c r="F1425" s="4" t="s">
        <v>242</v>
      </c>
      <c r="G1425" s="4" t="s">
        <v>235</v>
      </c>
      <c r="H1425" s="9">
        <v>101</v>
      </c>
      <c r="I1425" s="10">
        <v>15.29</v>
      </c>
      <c r="J1425" s="10">
        <v>1544.29</v>
      </c>
      <c r="K1425" s="5">
        <v>0.21352488027943664</v>
      </c>
      <c r="L1425" s="10">
        <v>329.7443373667312</v>
      </c>
      <c r="M1425" s="10">
        <v>1214.5456626332689</v>
      </c>
      <c r="N1425" s="10">
        <v>9.69</v>
      </c>
      <c r="O1425" s="10">
        <v>978.68999999999994</v>
      </c>
      <c r="P1425" s="10">
        <v>235.85566263326893</v>
      </c>
      <c r="Q1425" s="5">
        <v>0.19419250332828811</v>
      </c>
      <c r="R1425" s="5">
        <v>2.5999999999999999E-2</v>
      </c>
      <c r="S1425" s="10">
        <v>31.578187228464991</v>
      </c>
      <c r="T1425" s="10">
        <v>20.94</v>
      </c>
      <c r="U1425" s="10">
        <v>183.33747540480394</v>
      </c>
      <c r="V1425" s="5">
        <v>0.15095148831811567</v>
      </c>
      <c r="W1425" s="4" t="s">
        <v>493</v>
      </c>
      <c r="X1425" s="4" t="s">
        <v>97</v>
      </c>
    </row>
    <row r="1426" spans="1:24">
      <c r="A1426" s="4" t="s">
        <v>1914</v>
      </c>
      <c r="B1426" s="8">
        <v>45875</v>
      </c>
      <c r="C1426" s="4" t="s">
        <v>309</v>
      </c>
      <c r="D1426" s="4" t="s">
        <v>187</v>
      </c>
      <c r="E1426" s="4" t="s">
        <v>41</v>
      </c>
      <c r="F1426" s="4" t="s">
        <v>239</v>
      </c>
      <c r="G1426" s="4" t="s">
        <v>111</v>
      </c>
      <c r="H1426" s="9">
        <v>20</v>
      </c>
      <c r="I1426" s="10">
        <v>8</v>
      </c>
      <c r="J1426" s="10">
        <v>160</v>
      </c>
      <c r="K1426" s="5">
        <v>0.15799136206494013</v>
      </c>
      <c r="L1426" s="10">
        <v>25.278617930390421</v>
      </c>
      <c r="M1426" s="10">
        <v>134.72138206960958</v>
      </c>
      <c r="N1426" s="10">
        <v>3.44</v>
      </c>
      <c r="O1426" s="10">
        <v>68.8</v>
      </c>
      <c r="P1426" s="10">
        <v>65.921382069609578</v>
      </c>
      <c r="Q1426" s="5">
        <v>0.4893164029118145</v>
      </c>
      <c r="R1426" s="5">
        <v>2.5999999999999999E-2</v>
      </c>
      <c r="S1426" s="10">
        <v>3.5027559338098486</v>
      </c>
      <c r="T1426" s="10">
        <v>0</v>
      </c>
      <c r="U1426" s="10">
        <v>62.418626135799727</v>
      </c>
      <c r="V1426" s="5">
        <v>0.46331640291181447</v>
      </c>
      <c r="W1426" s="4" t="s">
        <v>491</v>
      </c>
      <c r="X1426" s="4" t="s">
        <v>97</v>
      </c>
    </row>
    <row r="1427" spans="1:24">
      <c r="A1427" s="4" t="s">
        <v>1915</v>
      </c>
      <c r="B1427" s="8">
        <v>45762</v>
      </c>
      <c r="C1427" s="4" t="s">
        <v>247</v>
      </c>
      <c r="D1427" s="4" t="s">
        <v>206</v>
      </c>
      <c r="E1427" s="4" t="s">
        <v>36</v>
      </c>
      <c r="F1427" s="4" t="s">
        <v>242</v>
      </c>
      <c r="G1427" s="4" t="s">
        <v>111</v>
      </c>
      <c r="H1427" s="9">
        <v>26</v>
      </c>
      <c r="I1427" s="10">
        <v>4.67</v>
      </c>
      <c r="J1427" s="10">
        <v>121.42</v>
      </c>
      <c r="K1427" s="5">
        <v>0.16006037972343226</v>
      </c>
      <c r="L1427" s="10">
        <v>19.434531306019146</v>
      </c>
      <c r="M1427" s="10">
        <v>101.98546869398086</v>
      </c>
      <c r="N1427" s="10">
        <v>2.56</v>
      </c>
      <c r="O1427" s="10">
        <v>66.56</v>
      </c>
      <c r="P1427" s="10">
        <v>35.425468693980861</v>
      </c>
      <c r="Q1427" s="5">
        <v>0.34735800254327465</v>
      </c>
      <c r="R1427" s="5">
        <v>1.7999999999999999E-2</v>
      </c>
      <c r="S1427" s="10">
        <v>1.8357384364916554</v>
      </c>
      <c r="T1427" s="10">
        <v>0</v>
      </c>
      <c r="U1427" s="10">
        <v>33.589730257489208</v>
      </c>
      <c r="V1427" s="5">
        <v>0.32935800254327469</v>
      </c>
      <c r="W1427" s="4" t="s">
        <v>491</v>
      </c>
      <c r="X1427" s="4" t="s">
        <v>97</v>
      </c>
    </row>
    <row r="1428" spans="1:24">
      <c r="A1428" s="4" t="s">
        <v>1916</v>
      </c>
      <c r="B1428" s="8">
        <v>45812</v>
      </c>
      <c r="C1428" s="4" t="s">
        <v>297</v>
      </c>
      <c r="D1428" s="4" t="s">
        <v>154</v>
      </c>
      <c r="E1428" s="4" t="s">
        <v>39</v>
      </c>
      <c r="F1428" s="4" t="s">
        <v>273</v>
      </c>
      <c r="G1428" s="4" t="s">
        <v>257</v>
      </c>
      <c r="H1428" s="9">
        <v>32</v>
      </c>
      <c r="I1428" s="10">
        <v>15.56</v>
      </c>
      <c r="J1428" s="10">
        <v>497.92</v>
      </c>
      <c r="K1428" s="5">
        <v>0.15850132959825769</v>
      </c>
      <c r="L1428" s="10">
        <v>78.920982033564471</v>
      </c>
      <c r="M1428" s="10">
        <v>418.99901796643553</v>
      </c>
      <c r="N1428" s="10">
        <v>8.61</v>
      </c>
      <c r="O1428" s="10">
        <v>275.52</v>
      </c>
      <c r="P1428" s="10">
        <v>143.47901796643555</v>
      </c>
      <c r="Q1428" s="5">
        <v>0.34243282636507066</v>
      </c>
      <c r="R1428" s="5">
        <v>2.1000000000000001E-2</v>
      </c>
      <c r="S1428" s="10">
        <v>8.7989793772951472</v>
      </c>
      <c r="T1428" s="10">
        <v>9.18</v>
      </c>
      <c r="U1428" s="10">
        <v>125.50003858914039</v>
      </c>
      <c r="V1428" s="5">
        <v>0.29952346713899397</v>
      </c>
      <c r="W1428" s="4" t="s">
        <v>493</v>
      </c>
      <c r="X1428" s="4" t="s">
        <v>97</v>
      </c>
    </row>
    <row r="1429" spans="1:24">
      <c r="A1429" s="4" t="s">
        <v>1917</v>
      </c>
      <c r="B1429" s="8">
        <v>45988</v>
      </c>
      <c r="C1429" s="4" t="s">
        <v>305</v>
      </c>
      <c r="D1429" s="4" t="s">
        <v>220</v>
      </c>
      <c r="E1429" s="4" t="s">
        <v>41</v>
      </c>
      <c r="F1429" s="4" t="s">
        <v>242</v>
      </c>
      <c r="G1429" s="4" t="s">
        <v>235</v>
      </c>
      <c r="H1429" s="9">
        <v>50</v>
      </c>
      <c r="I1429" s="10">
        <v>7.48</v>
      </c>
      <c r="J1429" s="10">
        <v>374</v>
      </c>
      <c r="K1429" s="5">
        <v>0.16619622423681416</v>
      </c>
      <c r="L1429" s="10">
        <v>62.157387864568491</v>
      </c>
      <c r="M1429" s="10">
        <v>311.84261213543152</v>
      </c>
      <c r="N1429" s="10">
        <v>4.29</v>
      </c>
      <c r="O1429" s="10">
        <v>214.5</v>
      </c>
      <c r="P1429" s="10">
        <v>97.342612135431523</v>
      </c>
      <c r="Q1429" s="5">
        <v>0.31215301676974205</v>
      </c>
      <c r="R1429" s="5">
        <v>2.5999999999999999E-2</v>
      </c>
      <c r="S1429" s="10">
        <v>8.1079079155212188</v>
      </c>
      <c r="T1429" s="10">
        <v>0</v>
      </c>
      <c r="U1429" s="10">
        <v>89.234704219910299</v>
      </c>
      <c r="V1429" s="5">
        <v>0.28615301676974203</v>
      </c>
      <c r="W1429" s="4" t="s">
        <v>491</v>
      </c>
      <c r="X1429" s="4" t="s">
        <v>97</v>
      </c>
    </row>
    <row r="1430" spans="1:24">
      <c r="A1430" s="4" t="s">
        <v>1918</v>
      </c>
      <c r="B1430" s="8">
        <v>46058</v>
      </c>
      <c r="C1430" s="4" t="s">
        <v>243</v>
      </c>
      <c r="D1430" s="4" t="s">
        <v>120</v>
      </c>
      <c r="E1430" s="4" t="s">
        <v>36</v>
      </c>
      <c r="F1430" s="4" t="s">
        <v>234</v>
      </c>
      <c r="G1430" s="4" t="s">
        <v>111</v>
      </c>
      <c r="H1430" s="9">
        <v>35</v>
      </c>
      <c r="I1430" s="10">
        <v>8.27</v>
      </c>
      <c r="J1430" s="10">
        <v>289.45</v>
      </c>
      <c r="K1430" s="5">
        <v>0.15913329801074294</v>
      </c>
      <c r="L1430" s="10">
        <v>46.061133109209543</v>
      </c>
      <c r="M1430" s="10">
        <v>243.38886689079044</v>
      </c>
      <c r="N1430" s="10">
        <v>4.25</v>
      </c>
      <c r="O1430" s="10">
        <v>148.75</v>
      </c>
      <c r="P1430" s="10">
        <v>94.638866890790439</v>
      </c>
      <c r="Q1430" s="5">
        <v>0.38883810956421139</v>
      </c>
      <c r="R1430" s="5">
        <v>1.7999999999999999E-2</v>
      </c>
      <c r="S1430" s="10">
        <v>4.3809996040342272</v>
      </c>
      <c r="T1430" s="10">
        <v>0</v>
      </c>
      <c r="U1430" s="10">
        <v>90.257867286756209</v>
      </c>
      <c r="V1430" s="5">
        <v>0.37083810956421143</v>
      </c>
      <c r="W1430" s="4" t="s">
        <v>491</v>
      </c>
      <c r="X1430" s="4" t="s">
        <v>97</v>
      </c>
    </row>
    <row r="1431" spans="1:24">
      <c r="A1431" s="4" t="s">
        <v>1919</v>
      </c>
      <c r="B1431" s="8">
        <v>45700</v>
      </c>
      <c r="C1431" s="4" t="s">
        <v>260</v>
      </c>
      <c r="D1431" s="4" t="s">
        <v>170</v>
      </c>
      <c r="E1431" s="4" t="s">
        <v>36</v>
      </c>
      <c r="F1431" s="4" t="s">
        <v>242</v>
      </c>
      <c r="G1431" s="4" t="s">
        <v>257</v>
      </c>
      <c r="H1431" s="9">
        <v>4</v>
      </c>
      <c r="I1431" s="10">
        <v>7.69</v>
      </c>
      <c r="J1431" s="10">
        <v>30.76</v>
      </c>
      <c r="K1431" s="5">
        <v>0.18611335949642646</v>
      </c>
      <c r="L1431" s="10">
        <v>5.7248469381100779</v>
      </c>
      <c r="M1431" s="10">
        <v>25.035153061889922</v>
      </c>
      <c r="N1431" s="10">
        <v>4.01</v>
      </c>
      <c r="O1431" s="10">
        <v>16.04</v>
      </c>
      <c r="P1431" s="10">
        <v>8.9951530618899227</v>
      </c>
      <c r="Q1431" s="5">
        <v>0.35930090140263243</v>
      </c>
      <c r="R1431" s="5">
        <v>1.7999999999999999E-2</v>
      </c>
      <c r="S1431" s="10">
        <v>0.45063275511401857</v>
      </c>
      <c r="T1431" s="10">
        <v>0.68</v>
      </c>
      <c r="U1431" s="10">
        <v>7.8645203067759049</v>
      </c>
      <c r="V1431" s="5">
        <v>0.3141390942301755</v>
      </c>
      <c r="W1431" s="4" t="s">
        <v>493</v>
      </c>
      <c r="X1431" s="4" t="s">
        <v>97</v>
      </c>
    </row>
    <row r="1432" spans="1:24">
      <c r="A1432" s="4" t="s">
        <v>1920</v>
      </c>
      <c r="B1432" s="8">
        <v>46176</v>
      </c>
      <c r="C1432" s="4" t="s">
        <v>301</v>
      </c>
      <c r="D1432" s="4" t="s">
        <v>189</v>
      </c>
      <c r="E1432" s="4" t="s">
        <v>41</v>
      </c>
      <c r="F1432" s="4" t="s">
        <v>234</v>
      </c>
      <c r="G1432" s="4" t="s">
        <v>235</v>
      </c>
      <c r="H1432" s="9">
        <v>38</v>
      </c>
      <c r="I1432" s="10">
        <v>7.2</v>
      </c>
      <c r="J1432" s="10">
        <v>273.60000000000002</v>
      </c>
      <c r="K1432" s="5">
        <v>0.17724365752926113</v>
      </c>
      <c r="L1432" s="10">
        <v>48.493864700005851</v>
      </c>
      <c r="M1432" s="10">
        <v>225.10613529999418</v>
      </c>
      <c r="N1432" s="10">
        <v>3.01</v>
      </c>
      <c r="O1432" s="10">
        <v>114.38</v>
      </c>
      <c r="P1432" s="10">
        <v>110.72613529999418</v>
      </c>
      <c r="Q1432" s="5">
        <v>0.49188412902399042</v>
      </c>
      <c r="R1432" s="5">
        <v>2.5999999999999999E-2</v>
      </c>
      <c r="S1432" s="10">
        <v>5.8527595177998482</v>
      </c>
      <c r="T1432" s="10">
        <v>0</v>
      </c>
      <c r="U1432" s="10">
        <v>104.87337578219433</v>
      </c>
      <c r="V1432" s="5">
        <v>0.4658841290239904</v>
      </c>
      <c r="W1432" s="4" t="s">
        <v>491</v>
      </c>
      <c r="X1432" s="4" t="s">
        <v>97</v>
      </c>
    </row>
    <row r="1433" spans="1:24">
      <c r="A1433" s="4" t="s">
        <v>1921</v>
      </c>
      <c r="B1433" s="8">
        <v>45859</v>
      </c>
      <c r="C1433" s="4" t="s">
        <v>345</v>
      </c>
      <c r="D1433" s="4" t="s">
        <v>214</v>
      </c>
      <c r="E1433" s="4" t="s">
        <v>43</v>
      </c>
      <c r="F1433" s="4" t="s">
        <v>273</v>
      </c>
      <c r="G1433" s="4" t="s">
        <v>111</v>
      </c>
      <c r="H1433" s="9">
        <v>25</v>
      </c>
      <c r="I1433" s="10">
        <v>5.75</v>
      </c>
      <c r="J1433" s="10">
        <v>143.75</v>
      </c>
      <c r="K1433" s="5">
        <v>8.5277277964738288E-2</v>
      </c>
      <c r="L1433" s="10">
        <v>12.258608707431129</v>
      </c>
      <c r="M1433" s="10">
        <v>131.49139129256886</v>
      </c>
      <c r="N1433" s="10">
        <v>2.87</v>
      </c>
      <c r="O1433" s="10">
        <v>71.75</v>
      </c>
      <c r="P1433" s="10">
        <v>59.741391292568863</v>
      </c>
      <c r="Q1433" s="5">
        <v>0.4543369014907146</v>
      </c>
      <c r="R1433" s="5">
        <v>4.4999999999999998E-2</v>
      </c>
      <c r="S1433" s="10">
        <v>5.9171126081655983</v>
      </c>
      <c r="T1433" s="10">
        <v>0</v>
      </c>
      <c r="U1433" s="10">
        <v>53.824278684403268</v>
      </c>
      <c r="V1433" s="5">
        <v>0.40933690149071461</v>
      </c>
      <c r="W1433" s="4" t="s">
        <v>491</v>
      </c>
      <c r="X1433" s="4" t="s">
        <v>97</v>
      </c>
    </row>
    <row r="1434" spans="1:24">
      <c r="A1434" s="4" t="s">
        <v>1922</v>
      </c>
      <c r="B1434" s="8">
        <v>45883</v>
      </c>
      <c r="C1434" s="4" t="s">
        <v>311</v>
      </c>
      <c r="D1434" s="4" t="s">
        <v>156</v>
      </c>
      <c r="E1434" s="4" t="s">
        <v>41</v>
      </c>
      <c r="F1434" s="4" t="s">
        <v>242</v>
      </c>
      <c r="G1434" s="4" t="s">
        <v>111</v>
      </c>
      <c r="H1434" s="9">
        <v>83</v>
      </c>
      <c r="I1434" s="10">
        <v>4.8899999999999997</v>
      </c>
      <c r="J1434" s="10">
        <v>405.86999999999995</v>
      </c>
      <c r="K1434" s="5">
        <v>0.16011686270950093</v>
      </c>
      <c r="L1434" s="10">
        <v>64.986631067905137</v>
      </c>
      <c r="M1434" s="10">
        <v>340.88336893209481</v>
      </c>
      <c r="N1434" s="10">
        <v>2.7</v>
      </c>
      <c r="O1434" s="10">
        <v>224.10000000000002</v>
      </c>
      <c r="P1434" s="10">
        <v>116.78336893209479</v>
      </c>
      <c r="Q1434" s="5">
        <v>0.34259039770097571</v>
      </c>
      <c r="R1434" s="5">
        <v>2.5999999999999999E-2</v>
      </c>
      <c r="S1434" s="10">
        <v>8.8629675922344653</v>
      </c>
      <c r="T1434" s="10">
        <v>5.17</v>
      </c>
      <c r="U1434" s="10">
        <v>102.75040133986032</v>
      </c>
      <c r="V1434" s="5">
        <v>0.30142392003972646</v>
      </c>
      <c r="W1434" s="4" t="s">
        <v>493</v>
      </c>
      <c r="X1434" s="4" t="s">
        <v>97</v>
      </c>
    </row>
    <row r="1435" spans="1:24">
      <c r="A1435" s="4" t="s">
        <v>1923</v>
      </c>
      <c r="B1435" s="8">
        <v>45887</v>
      </c>
      <c r="C1435" s="4" t="s">
        <v>289</v>
      </c>
      <c r="D1435" s="4" t="s">
        <v>144</v>
      </c>
      <c r="E1435" s="4" t="s">
        <v>39</v>
      </c>
      <c r="F1435" s="4" t="s">
        <v>270</v>
      </c>
      <c r="G1435" s="4" t="s">
        <v>257</v>
      </c>
      <c r="H1435" s="9">
        <v>8</v>
      </c>
      <c r="I1435" s="10">
        <v>14.68</v>
      </c>
      <c r="J1435" s="10">
        <v>117.44</v>
      </c>
      <c r="K1435" s="5">
        <v>8.4730242653007229E-2</v>
      </c>
      <c r="L1435" s="10">
        <v>9.950719697169168</v>
      </c>
      <c r="M1435" s="10">
        <v>107.48928030283084</v>
      </c>
      <c r="N1435" s="10">
        <v>7.96</v>
      </c>
      <c r="O1435" s="10">
        <v>63.68</v>
      </c>
      <c r="P1435" s="10">
        <v>43.809280302830835</v>
      </c>
      <c r="Q1435" s="5">
        <v>0.4075688308583556</v>
      </c>
      <c r="R1435" s="5">
        <v>2.1000000000000001E-2</v>
      </c>
      <c r="S1435" s="10">
        <v>2.2572748863594478</v>
      </c>
      <c r="T1435" s="10">
        <v>0</v>
      </c>
      <c r="U1435" s="10">
        <v>41.552005416471388</v>
      </c>
      <c r="V1435" s="5">
        <v>0.38656883085835558</v>
      </c>
      <c r="W1435" s="4" t="s">
        <v>491</v>
      </c>
      <c r="X1435" s="4" t="s">
        <v>97</v>
      </c>
    </row>
    <row r="1436" spans="1:24">
      <c r="A1436" s="4" t="s">
        <v>1924</v>
      </c>
      <c r="B1436" s="8">
        <v>45989</v>
      </c>
      <c r="C1436" s="4" t="s">
        <v>287</v>
      </c>
      <c r="D1436" s="4" t="s">
        <v>189</v>
      </c>
      <c r="E1436" s="4" t="s">
        <v>39</v>
      </c>
      <c r="F1436" s="4" t="s">
        <v>276</v>
      </c>
      <c r="G1436" s="4" t="s">
        <v>111</v>
      </c>
      <c r="H1436" s="9">
        <v>15</v>
      </c>
      <c r="I1436" s="10">
        <v>6.93</v>
      </c>
      <c r="J1436" s="10">
        <v>103.94999999999999</v>
      </c>
      <c r="K1436" s="5">
        <v>8.1168148009496704E-2</v>
      </c>
      <c r="L1436" s="10">
        <v>8.4374289855871822</v>
      </c>
      <c r="M1436" s="10">
        <v>95.512571014412799</v>
      </c>
      <c r="N1436" s="10">
        <v>2.95</v>
      </c>
      <c r="O1436" s="10">
        <v>44.25</v>
      </c>
      <c r="P1436" s="10">
        <v>51.262571014412799</v>
      </c>
      <c r="Q1436" s="5">
        <v>0.53671019919123841</v>
      </c>
      <c r="R1436" s="5">
        <v>2.1000000000000001E-2</v>
      </c>
      <c r="S1436" s="10">
        <v>2.0057639913026688</v>
      </c>
      <c r="T1436" s="10">
        <v>0</v>
      </c>
      <c r="U1436" s="10">
        <v>49.256807023110127</v>
      </c>
      <c r="V1436" s="5">
        <v>0.51571019919123839</v>
      </c>
      <c r="W1436" s="4" t="s">
        <v>491</v>
      </c>
      <c r="X1436" s="4" t="s">
        <v>97</v>
      </c>
    </row>
    <row r="1437" spans="1:24">
      <c r="A1437" s="4" t="s">
        <v>1925</v>
      </c>
      <c r="B1437" s="8">
        <v>45712</v>
      </c>
      <c r="C1437" s="4" t="s">
        <v>395</v>
      </c>
      <c r="D1437" s="4" t="s">
        <v>195</v>
      </c>
      <c r="E1437" s="4" t="s">
        <v>47</v>
      </c>
      <c r="F1437" s="4" t="s">
        <v>276</v>
      </c>
      <c r="G1437" s="4" t="s">
        <v>235</v>
      </c>
      <c r="H1437" s="9">
        <v>5</v>
      </c>
      <c r="I1437" s="10">
        <v>8.9700000000000006</v>
      </c>
      <c r="J1437" s="10">
        <v>44.85</v>
      </c>
      <c r="K1437" s="5">
        <v>0.13746046595912959</v>
      </c>
      <c r="L1437" s="10">
        <v>6.1651018982669621</v>
      </c>
      <c r="M1437" s="10">
        <v>38.68489810173304</v>
      </c>
      <c r="N1437" s="10">
        <v>4.0599999999999996</v>
      </c>
      <c r="O1437" s="10">
        <v>20.299999999999997</v>
      </c>
      <c r="P1437" s="10">
        <v>18.384898101733043</v>
      </c>
      <c r="Q1437" s="5">
        <v>0.47524742222106098</v>
      </c>
      <c r="R1437" s="5">
        <v>2.3E-2</v>
      </c>
      <c r="S1437" s="10">
        <v>0.88975265633985989</v>
      </c>
      <c r="T1437" s="10">
        <v>0</v>
      </c>
      <c r="U1437" s="10">
        <v>17.495145445393185</v>
      </c>
      <c r="V1437" s="5">
        <v>0.45224742222106101</v>
      </c>
      <c r="W1437" s="4" t="s">
        <v>491</v>
      </c>
      <c r="X1437" s="4" t="s">
        <v>97</v>
      </c>
    </row>
    <row r="1438" spans="1:24">
      <c r="A1438" s="4" t="s">
        <v>1926</v>
      </c>
      <c r="B1438" s="8">
        <v>45707</v>
      </c>
      <c r="C1438" s="4" t="s">
        <v>247</v>
      </c>
      <c r="D1438" s="4" t="s">
        <v>160</v>
      </c>
      <c r="E1438" s="4" t="s">
        <v>36</v>
      </c>
      <c r="F1438" s="4" t="s">
        <v>242</v>
      </c>
      <c r="G1438" s="4" t="s">
        <v>111</v>
      </c>
      <c r="H1438" s="9">
        <v>22</v>
      </c>
      <c r="I1438" s="10">
        <v>4.6100000000000003</v>
      </c>
      <c r="J1438" s="10">
        <v>101.42</v>
      </c>
      <c r="K1438" s="5">
        <v>0.16942507382092459</v>
      </c>
      <c r="L1438" s="10">
        <v>17.18309098691817</v>
      </c>
      <c r="M1438" s="10">
        <v>84.236909013081828</v>
      </c>
      <c r="N1438" s="10">
        <v>2.2400000000000002</v>
      </c>
      <c r="O1438" s="10">
        <v>49.28</v>
      </c>
      <c r="P1438" s="10">
        <v>34.956909013081827</v>
      </c>
      <c r="Q1438" s="5">
        <v>0.4149832825377423</v>
      </c>
      <c r="R1438" s="5">
        <v>1.7999999999999999E-2</v>
      </c>
      <c r="S1438" s="10">
        <v>1.5162643622354728</v>
      </c>
      <c r="T1438" s="10">
        <v>0</v>
      </c>
      <c r="U1438" s="10">
        <v>33.440644650846352</v>
      </c>
      <c r="V1438" s="5">
        <v>0.39698328253774229</v>
      </c>
      <c r="W1438" s="4" t="s">
        <v>491</v>
      </c>
      <c r="X1438" s="4" t="s">
        <v>97</v>
      </c>
    </row>
    <row r="1439" spans="1:24">
      <c r="A1439" s="4" t="s">
        <v>1927</v>
      </c>
      <c r="B1439" s="8">
        <v>46290</v>
      </c>
      <c r="C1439" s="4" t="s">
        <v>240</v>
      </c>
      <c r="D1439" s="4" t="s">
        <v>204</v>
      </c>
      <c r="E1439" s="4" t="s">
        <v>36</v>
      </c>
      <c r="F1439" s="4" t="s">
        <v>242</v>
      </c>
      <c r="G1439" s="4" t="s">
        <v>235</v>
      </c>
      <c r="H1439" s="9">
        <v>171</v>
      </c>
      <c r="I1439" s="10">
        <v>15.01</v>
      </c>
      <c r="J1439" s="10">
        <v>2566.71</v>
      </c>
      <c r="K1439" s="5">
        <v>0.11902171661211938</v>
      </c>
      <c r="L1439" s="10">
        <v>305.49423024549293</v>
      </c>
      <c r="M1439" s="10">
        <v>2261.2157697545072</v>
      </c>
      <c r="N1439" s="10">
        <v>9.69</v>
      </c>
      <c r="O1439" s="10">
        <v>1656.99</v>
      </c>
      <c r="P1439" s="10">
        <v>604.22576975450716</v>
      </c>
      <c r="Q1439" s="5">
        <v>0.26721278784470265</v>
      </c>
      <c r="R1439" s="5">
        <v>1.7999999999999999E-2</v>
      </c>
      <c r="S1439" s="10">
        <v>40.701883855581123</v>
      </c>
      <c r="T1439" s="10">
        <v>0</v>
      </c>
      <c r="U1439" s="10">
        <v>563.52388589892598</v>
      </c>
      <c r="V1439" s="5">
        <v>0.24921278784470266</v>
      </c>
      <c r="W1439" s="4" t="s">
        <v>491</v>
      </c>
      <c r="X1439" s="4" t="s">
        <v>97</v>
      </c>
    </row>
    <row r="1440" spans="1:24">
      <c r="A1440" s="4" t="s">
        <v>1928</v>
      </c>
      <c r="B1440" s="8">
        <v>46147</v>
      </c>
      <c r="C1440" s="4" t="s">
        <v>339</v>
      </c>
      <c r="D1440" s="4" t="s">
        <v>170</v>
      </c>
      <c r="E1440" s="4" t="s">
        <v>43</v>
      </c>
      <c r="F1440" s="4" t="s">
        <v>273</v>
      </c>
      <c r="G1440" s="4" t="s">
        <v>111</v>
      </c>
      <c r="H1440" s="9">
        <v>6</v>
      </c>
      <c r="I1440" s="10">
        <v>8.02</v>
      </c>
      <c r="J1440" s="10">
        <v>48.12</v>
      </c>
      <c r="K1440" s="5">
        <v>5.9000365863719227E-2</v>
      </c>
      <c r="L1440" s="10">
        <v>2.839097605362169</v>
      </c>
      <c r="M1440" s="10">
        <v>45.280902394637828</v>
      </c>
      <c r="N1440" s="10">
        <v>4.16</v>
      </c>
      <c r="O1440" s="10">
        <v>24.96</v>
      </c>
      <c r="P1440" s="10">
        <v>20.320902394637827</v>
      </c>
      <c r="Q1440" s="5">
        <v>0.44877423637750274</v>
      </c>
      <c r="R1440" s="5">
        <v>4.4999999999999998E-2</v>
      </c>
      <c r="S1440" s="10">
        <v>2.0376406077587021</v>
      </c>
      <c r="T1440" s="10">
        <v>0</v>
      </c>
      <c r="U1440" s="10">
        <v>18.283261786879123</v>
      </c>
      <c r="V1440" s="5">
        <v>0.4037742363775027</v>
      </c>
      <c r="W1440" s="4" t="s">
        <v>491</v>
      </c>
      <c r="X1440" s="4" t="s">
        <v>97</v>
      </c>
    </row>
    <row r="1441" spans="1:24">
      <c r="A1441" s="4" t="s">
        <v>1929</v>
      </c>
      <c r="B1441" s="8">
        <v>46168</v>
      </c>
      <c r="C1441" s="4" t="s">
        <v>389</v>
      </c>
      <c r="D1441" s="4" t="s">
        <v>208</v>
      </c>
      <c r="E1441" s="4" t="s">
        <v>45</v>
      </c>
      <c r="F1441" s="4" t="s">
        <v>242</v>
      </c>
      <c r="G1441" s="4" t="s">
        <v>257</v>
      </c>
      <c r="H1441" s="9">
        <v>15</v>
      </c>
      <c r="I1441" s="10">
        <v>7.41</v>
      </c>
      <c r="J1441" s="10">
        <v>111.15</v>
      </c>
      <c r="K1441" s="5">
        <v>0.14003139221957026</v>
      </c>
      <c r="L1441" s="10">
        <v>15.564489245205234</v>
      </c>
      <c r="M1441" s="10">
        <v>95.585510754794768</v>
      </c>
      <c r="N1441" s="10">
        <v>4.47</v>
      </c>
      <c r="O1441" s="10">
        <v>67.05</v>
      </c>
      <c r="P1441" s="10">
        <v>28.535510754794771</v>
      </c>
      <c r="Q1441" s="5">
        <v>0.29853385235338475</v>
      </c>
      <c r="R1441" s="5">
        <v>1.4999999999999999E-2</v>
      </c>
      <c r="S1441" s="10">
        <v>1.4337826613219216</v>
      </c>
      <c r="T1441" s="10">
        <v>0</v>
      </c>
      <c r="U1441" s="10">
        <v>27.10172809347285</v>
      </c>
      <c r="V1441" s="5">
        <v>0.28353385235338474</v>
      </c>
      <c r="W1441" s="4" t="s">
        <v>491</v>
      </c>
      <c r="X1441" s="4" t="s">
        <v>97</v>
      </c>
    </row>
    <row r="1442" spans="1:24">
      <c r="A1442" s="4" t="s">
        <v>1930</v>
      </c>
      <c r="B1442" s="8">
        <v>46179</v>
      </c>
      <c r="C1442" s="4" t="s">
        <v>268</v>
      </c>
      <c r="D1442" s="4" t="s">
        <v>208</v>
      </c>
      <c r="E1442" s="4" t="s">
        <v>39</v>
      </c>
      <c r="F1442" s="4" t="s">
        <v>270</v>
      </c>
      <c r="G1442" s="4" t="s">
        <v>235</v>
      </c>
      <c r="H1442" s="9">
        <v>25</v>
      </c>
      <c r="I1442" s="10">
        <v>7.47</v>
      </c>
      <c r="J1442" s="10">
        <v>186.75</v>
      </c>
      <c r="K1442" s="5">
        <v>0.1066695444909018</v>
      </c>
      <c r="L1442" s="10">
        <v>19.920537433675911</v>
      </c>
      <c r="M1442" s="10">
        <v>166.82946256632408</v>
      </c>
      <c r="N1442" s="10">
        <v>4.3499999999999996</v>
      </c>
      <c r="O1442" s="10">
        <v>108.74999999999999</v>
      </c>
      <c r="P1442" s="10">
        <v>58.079462566324096</v>
      </c>
      <c r="Q1442" s="5">
        <v>0.34813672401080981</v>
      </c>
      <c r="R1442" s="5">
        <v>2.1000000000000001E-2</v>
      </c>
      <c r="S1442" s="10">
        <v>3.5034187138928061</v>
      </c>
      <c r="T1442" s="10">
        <v>0</v>
      </c>
      <c r="U1442" s="10">
        <v>54.57604385243129</v>
      </c>
      <c r="V1442" s="5">
        <v>0.32713672401080984</v>
      </c>
      <c r="W1442" s="4" t="s">
        <v>491</v>
      </c>
      <c r="X1442" s="4" t="s">
        <v>97</v>
      </c>
    </row>
    <row r="1443" spans="1:24">
      <c r="A1443" s="4" t="s">
        <v>1931</v>
      </c>
      <c r="B1443" s="8">
        <v>46001</v>
      </c>
      <c r="C1443" s="4" t="s">
        <v>274</v>
      </c>
      <c r="D1443" s="4" t="s">
        <v>142</v>
      </c>
      <c r="E1443" s="4" t="s">
        <v>39</v>
      </c>
      <c r="F1443" s="4" t="s">
        <v>276</v>
      </c>
      <c r="G1443" s="4" t="s">
        <v>235</v>
      </c>
      <c r="H1443" s="9">
        <v>23</v>
      </c>
      <c r="I1443" s="10">
        <v>8.2200000000000006</v>
      </c>
      <c r="J1443" s="10">
        <v>189.06</v>
      </c>
      <c r="K1443" s="5">
        <v>0.11643419266800234</v>
      </c>
      <c r="L1443" s="10">
        <v>22.013048465812524</v>
      </c>
      <c r="M1443" s="10">
        <v>167.04695153418749</v>
      </c>
      <c r="N1443" s="10">
        <v>4.1100000000000003</v>
      </c>
      <c r="O1443" s="10">
        <v>94.53</v>
      </c>
      <c r="P1443" s="10">
        <v>72.516951534187484</v>
      </c>
      <c r="Q1443" s="5">
        <v>0.43411119369841544</v>
      </c>
      <c r="R1443" s="5">
        <v>2.1000000000000001E-2</v>
      </c>
      <c r="S1443" s="10">
        <v>3.5079859822179373</v>
      </c>
      <c r="T1443" s="10">
        <v>0</v>
      </c>
      <c r="U1443" s="10">
        <v>69.008965551969553</v>
      </c>
      <c r="V1443" s="5">
        <v>0.41311119369841548</v>
      </c>
      <c r="W1443" s="4" t="s">
        <v>491</v>
      </c>
      <c r="X1443" s="4" t="s">
        <v>97</v>
      </c>
    </row>
    <row r="1444" spans="1:24">
      <c r="A1444" s="4" t="s">
        <v>1932</v>
      </c>
      <c r="B1444" s="8">
        <v>46257</v>
      </c>
      <c r="C1444" s="4" t="s">
        <v>391</v>
      </c>
      <c r="D1444" s="4" t="s">
        <v>189</v>
      </c>
      <c r="E1444" s="4" t="s">
        <v>47</v>
      </c>
      <c r="F1444" s="4" t="s">
        <v>270</v>
      </c>
      <c r="G1444" s="4" t="s">
        <v>235</v>
      </c>
      <c r="H1444" s="9">
        <v>17</v>
      </c>
      <c r="I1444" s="10">
        <v>7.13</v>
      </c>
      <c r="J1444" s="10">
        <v>121.21</v>
      </c>
      <c r="K1444" s="5">
        <v>0.12731756888909895</v>
      </c>
      <c r="L1444" s="10">
        <v>15.432162525047683</v>
      </c>
      <c r="M1444" s="10">
        <v>105.77783747495231</v>
      </c>
      <c r="N1444" s="10">
        <v>2.99</v>
      </c>
      <c r="O1444" s="10">
        <v>50.830000000000005</v>
      </c>
      <c r="P1444" s="10">
        <v>54.947837474952301</v>
      </c>
      <c r="Q1444" s="5">
        <v>0.51946455691121207</v>
      </c>
      <c r="R1444" s="5">
        <v>2.3E-2</v>
      </c>
      <c r="S1444" s="10">
        <v>2.432890261923903</v>
      </c>
      <c r="T1444" s="10">
        <v>0</v>
      </c>
      <c r="U1444" s="10">
        <v>52.5149472130284</v>
      </c>
      <c r="V1444" s="5">
        <v>0.49646455691121205</v>
      </c>
      <c r="W1444" s="4" t="s">
        <v>491</v>
      </c>
      <c r="X1444" s="4" t="s">
        <v>97</v>
      </c>
    </row>
    <row r="1445" spans="1:24">
      <c r="A1445" s="4" t="s">
        <v>1933</v>
      </c>
      <c r="B1445" s="8">
        <v>45889</v>
      </c>
      <c r="C1445" s="4" t="s">
        <v>395</v>
      </c>
      <c r="D1445" s="4" t="s">
        <v>158</v>
      </c>
      <c r="E1445" s="4" t="s">
        <v>47</v>
      </c>
      <c r="F1445" s="4" t="s">
        <v>276</v>
      </c>
      <c r="G1445" s="4" t="s">
        <v>235</v>
      </c>
      <c r="H1445" s="9">
        <v>107</v>
      </c>
      <c r="I1445" s="10">
        <v>7.69</v>
      </c>
      <c r="J1445" s="10">
        <v>822.83</v>
      </c>
      <c r="K1445" s="5">
        <v>0.12222734923494771</v>
      </c>
      <c r="L1445" s="10">
        <v>100.57232977099203</v>
      </c>
      <c r="M1445" s="10">
        <v>722.257670229008</v>
      </c>
      <c r="N1445" s="10">
        <v>4.0599999999999996</v>
      </c>
      <c r="O1445" s="10">
        <v>434.41999999999996</v>
      </c>
      <c r="P1445" s="10">
        <v>287.83767022900804</v>
      </c>
      <c r="Q1445" s="5">
        <v>0.39852490612905866</v>
      </c>
      <c r="R1445" s="5">
        <v>2.3E-2</v>
      </c>
      <c r="S1445" s="10">
        <v>16.611926415267185</v>
      </c>
      <c r="T1445" s="10">
        <v>0</v>
      </c>
      <c r="U1445" s="10">
        <v>271.22574381374085</v>
      </c>
      <c r="V1445" s="5">
        <v>0.3755249061290587</v>
      </c>
      <c r="W1445" s="4" t="s">
        <v>491</v>
      </c>
      <c r="X1445" s="4" t="s">
        <v>97</v>
      </c>
    </row>
    <row r="1446" spans="1:24">
      <c r="A1446" s="4" t="s">
        <v>1934</v>
      </c>
      <c r="B1446" s="8">
        <v>45866</v>
      </c>
      <c r="C1446" s="4" t="s">
        <v>363</v>
      </c>
      <c r="D1446" s="4" t="s">
        <v>130</v>
      </c>
      <c r="E1446" s="4" t="s">
        <v>45</v>
      </c>
      <c r="F1446" s="4" t="s">
        <v>239</v>
      </c>
      <c r="G1446" s="4" t="s">
        <v>235</v>
      </c>
      <c r="H1446" s="9">
        <v>22</v>
      </c>
      <c r="I1446" s="10">
        <v>6.45</v>
      </c>
      <c r="J1446" s="10">
        <v>141.9</v>
      </c>
      <c r="K1446" s="5">
        <v>0.22118908122599529</v>
      </c>
      <c r="L1446" s="10">
        <v>31.386730625968731</v>
      </c>
      <c r="M1446" s="10">
        <v>110.51326937403127</v>
      </c>
      <c r="N1446" s="10">
        <v>3.03</v>
      </c>
      <c r="O1446" s="10">
        <v>66.66</v>
      </c>
      <c r="P1446" s="10">
        <v>43.853269374031271</v>
      </c>
      <c r="Q1446" s="5">
        <v>0.39681451487612979</v>
      </c>
      <c r="R1446" s="5">
        <v>1.4999999999999999E-2</v>
      </c>
      <c r="S1446" s="10">
        <v>1.657699040610469</v>
      </c>
      <c r="T1446" s="10">
        <v>1.34</v>
      </c>
      <c r="U1446" s="10">
        <v>40.8555703334208</v>
      </c>
      <c r="V1446" s="5">
        <v>0.3696892741010625</v>
      </c>
      <c r="W1446" s="4" t="s">
        <v>493</v>
      </c>
      <c r="X1446" s="4" t="s">
        <v>97</v>
      </c>
    </row>
    <row r="1447" spans="1:24">
      <c r="A1447" s="4" t="s">
        <v>1935</v>
      </c>
      <c r="B1447" s="8">
        <v>45845</v>
      </c>
      <c r="C1447" s="4" t="s">
        <v>399</v>
      </c>
      <c r="D1447" s="4" t="s">
        <v>154</v>
      </c>
      <c r="E1447" s="4" t="s">
        <v>47</v>
      </c>
      <c r="F1447" s="4" t="s">
        <v>273</v>
      </c>
      <c r="G1447" s="4" t="s">
        <v>111</v>
      </c>
      <c r="H1447" s="9">
        <v>22</v>
      </c>
      <c r="I1447" s="10">
        <v>15.39</v>
      </c>
      <c r="J1447" s="10">
        <v>338.58000000000004</v>
      </c>
      <c r="K1447" s="5">
        <v>0.10321518572597622</v>
      </c>
      <c r="L1447" s="10">
        <v>34.946597583101031</v>
      </c>
      <c r="M1447" s="10">
        <v>303.633402416899</v>
      </c>
      <c r="N1447" s="10">
        <v>8.48</v>
      </c>
      <c r="O1447" s="10">
        <v>186.56</v>
      </c>
      <c r="P1447" s="10">
        <v>117.073402416899</v>
      </c>
      <c r="Q1447" s="5">
        <v>0.38557484613024634</v>
      </c>
      <c r="R1447" s="5">
        <v>2.3E-2</v>
      </c>
      <c r="S1447" s="10">
        <v>6.9835682555886773</v>
      </c>
      <c r="T1447" s="10">
        <v>0</v>
      </c>
      <c r="U1447" s="10">
        <v>110.08983416131032</v>
      </c>
      <c r="V1447" s="5">
        <v>0.36257484613024632</v>
      </c>
      <c r="W1447" s="4" t="s">
        <v>491</v>
      </c>
      <c r="X1447" s="4" t="s">
        <v>97</v>
      </c>
    </row>
    <row r="1448" spans="1:24">
      <c r="A1448" s="4" t="s">
        <v>1936</v>
      </c>
      <c r="B1448" s="8">
        <v>46082</v>
      </c>
      <c r="C1448" s="4" t="s">
        <v>268</v>
      </c>
      <c r="D1448" s="4" t="s">
        <v>170</v>
      </c>
      <c r="E1448" s="4" t="s">
        <v>39</v>
      </c>
      <c r="F1448" s="4" t="s">
        <v>270</v>
      </c>
      <c r="G1448" s="4" t="s">
        <v>235</v>
      </c>
      <c r="H1448" s="9">
        <v>57</v>
      </c>
      <c r="I1448" s="10">
        <v>8.06</v>
      </c>
      <c r="J1448" s="10">
        <v>459.42</v>
      </c>
      <c r="K1448" s="5">
        <v>0.13854049450962594</v>
      </c>
      <c r="L1448" s="10">
        <v>63.648273987612349</v>
      </c>
      <c r="M1448" s="10">
        <v>395.77172601238766</v>
      </c>
      <c r="N1448" s="10">
        <v>4.22</v>
      </c>
      <c r="O1448" s="10">
        <v>240.54</v>
      </c>
      <c r="P1448" s="10">
        <v>155.23172601238767</v>
      </c>
      <c r="Q1448" s="5">
        <v>0.39222540623715224</v>
      </c>
      <c r="R1448" s="5">
        <v>2.1000000000000001E-2</v>
      </c>
      <c r="S1448" s="10">
        <v>8.3112062462601415</v>
      </c>
      <c r="T1448" s="10">
        <v>0</v>
      </c>
      <c r="U1448" s="10">
        <v>146.92051976612754</v>
      </c>
      <c r="V1448" s="5">
        <v>0.37122540623715228</v>
      </c>
      <c r="W1448" s="4" t="s">
        <v>491</v>
      </c>
      <c r="X1448" s="4" t="s">
        <v>97</v>
      </c>
    </row>
    <row r="1449" spans="1:24">
      <c r="A1449" s="4" t="s">
        <v>1937</v>
      </c>
      <c r="B1449" s="8">
        <v>45759</v>
      </c>
      <c r="C1449" s="4" t="s">
        <v>373</v>
      </c>
      <c r="D1449" s="4" t="s">
        <v>201</v>
      </c>
      <c r="E1449" s="4" t="s">
        <v>45</v>
      </c>
      <c r="F1449" s="4" t="s">
        <v>234</v>
      </c>
      <c r="G1449" s="4" t="s">
        <v>111</v>
      </c>
      <c r="H1449" s="9">
        <v>37</v>
      </c>
      <c r="I1449" s="10">
        <v>9.3699999999999992</v>
      </c>
      <c r="J1449" s="10">
        <v>346.69</v>
      </c>
      <c r="K1449" s="5">
        <v>0.22793865987281389</v>
      </c>
      <c r="L1449" s="10">
        <v>79.024053991305848</v>
      </c>
      <c r="M1449" s="10">
        <v>267.66594600869416</v>
      </c>
      <c r="N1449" s="10">
        <v>5.65</v>
      </c>
      <c r="O1449" s="10">
        <v>209.05</v>
      </c>
      <c r="P1449" s="10">
        <v>58.615946008694152</v>
      </c>
      <c r="Q1449" s="5">
        <v>0.21898917991902572</v>
      </c>
      <c r="R1449" s="5">
        <v>1.4999999999999999E-2</v>
      </c>
      <c r="S1449" s="10">
        <v>4.0149891901304127</v>
      </c>
      <c r="T1449" s="10">
        <v>2.97</v>
      </c>
      <c r="U1449" s="10">
        <v>51.630956818563739</v>
      </c>
      <c r="V1449" s="5">
        <v>0.19289325963373277</v>
      </c>
      <c r="W1449" s="4" t="s">
        <v>493</v>
      </c>
      <c r="X1449" s="4" t="s">
        <v>97</v>
      </c>
    </row>
    <row r="1450" spans="1:24">
      <c r="A1450" s="4" t="s">
        <v>1938</v>
      </c>
      <c r="B1450" s="8">
        <v>46193</v>
      </c>
      <c r="C1450" s="4" t="s">
        <v>237</v>
      </c>
      <c r="D1450" s="4" t="s">
        <v>216</v>
      </c>
      <c r="E1450" s="4" t="s">
        <v>36</v>
      </c>
      <c r="F1450" s="4" t="s">
        <v>239</v>
      </c>
      <c r="G1450" s="4" t="s">
        <v>235</v>
      </c>
      <c r="H1450" s="9">
        <v>15</v>
      </c>
      <c r="I1450" s="10">
        <v>9.24</v>
      </c>
      <c r="J1450" s="10">
        <v>138.6</v>
      </c>
      <c r="K1450" s="5">
        <v>0.15597749911850942</v>
      </c>
      <c r="L1450" s="10">
        <v>21.618481377825404</v>
      </c>
      <c r="M1450" s="10">
        <v>116.98151862217459</v>
      </c>
      <c r="N1450" s="10">
        <v>4.68</v>
      </c>
      <c r="O1450" s="10">
        <v>70.199999999999989</v>
      </c>
      <c r="P1450" s="10">
        <v>46.781518622174602</v>
      </c>
      <c r="Q1450" s="5">
        <v>0.3999052087301837</v>
      </c>
      <c r="R1450" s="5">
        <v>1.7999999999999999E-2</v>
      </c>
      <c r="S1450" s="10">
        <v>2.1056673351991426</v>
      </c>
      <c r="T1450" s="10">
        <v>3.34</v>
      </c>
      <c r="U1450" s="10">
        <v>41.335851286975455</v>
      </c>
      <c r="V1450" s="5">
        <v>0.35335369017119239</v>
      </c>
      <c r="W1450" s="4" t="s">
        <v>493</v>
      </c>
      <c r="X1450" s="4" t="s">
        <v>97</v>
      </c>
    </row>
    <row r="1451" spans="1:24">
      <c r="A1451" s="4" t="s">
        <v>1939</v>
      </c>
      <c r="B1451" s="8">
        <v>46121</v>
      </c>
      <c r="C1451" s="4" t="s">
        <v>337</v>
      </c>
      <c r="D1451" s="4" t="s">
        <v>197</v>
      </c>
      <c r="E1451" s="4" t="s">
        <v>43</v>
      </c>
      <c r="F1451" s="4" t="s">
        <v>270</v>
      </c>
      <c r="G1451" s="4" t="s">
        <v>111</v>
      </c>
      <c r="H1451" s="9">
        <v>1</v>
      </c>
      <c r="I1451" s="10">
        <v>16.03</v>
      </c>
      <c r="J1451" s="10">
        <v>16.03</v>
      </c>
      <c r="K1451" s="5">
        <v>8.1396608686526484E-2</v>
      </c>
      <c r="L1451" s="10">
        <v>1.3047876372450196</v>
      </c>
      <c r="M1451" s="10">
        <v>14.725212362754981</v>
      </c>
      <c r="N1451" s="10">
        <v>8.49</v>
      </c>
      <c r="O1451" s="10">
        <v>8.49</v>
      </c>
      <c r="P1451" s="10">
        <v>6.2352123627549805</v>
      </c>
      <c r="Q1451" s="5">
        <v>0.4234378567283642</v>
      </c>
      <c r="R1451" s="5">
        <v>4.4999999999999998E-2</v>
      </c>
      <c r="S1451" s="10">
        <v>0.66263455632397406</v>
      </c>
      <c r="T1451" s="10">
        <v>0</v>
      </c>
      <c r="U1451" s="10">
        <v>5.5725778064310063</v>
      </c>
      <c r="V1451" s="5">
        <v>0.37843785672836416</v>
      </c>
      <c r="W1451" s="4" t="s">
        <v>491</v>
      </c>
      <c r="X1451" s="4" t="s">
        <v>97</v>
      </c>
    </row>
    <row r="1452" spans="1:24">
      <c r="A1452" s="4" t="s">
        <v>1940</v>
      </c>
      <c r="B1452" s="8">
        <v>45857</v>
      </c>
      <c r="C1452" s="4" t="s">
        <v>365</v>
      </c>
      <c r="D1452" s="4" t="s">
        <v>106</v>
      </c>
      <c r="E1452" s="4" t="s">
        <v>45</v>
      </c>
      <c r="F1452" s="4" t="s">
        <v>242</v>
      </c>
      <c r="G1452" s="4" t="s">
        <v>235</v>
      </c>
      <c r="H1452" s="9">
        <v>72</v>
      </c>
      <c r="I1452" s="10">
        <v>10.39</v>
      </c>
      <c r="J1452" s="10">
        <v>748.08</v>
      </c>
      <c r="K1452" s="5">
        <v>0.15929859524127707</v>
      </c>
      <c r="L1452" s="10">
        <v>119.16809312809455</v>
      </c>
      <c r="M1452" s="10">
        <v>628.91190687190544</v>
      </c>
      <c r="N1452" s="10">
        <v>5.49</v>
      </c>
      <c r="O1452" s="10">
        <v>395.28000000000003</v>
      </c>
      <c r="P1452" s="10">
        <v>233.63190687190541</v>
      </c>
      <c r="Q1452" s="5">
        <v>0.37148590179179219</v>
      </c>
      <c r="R1452" s="5">
        <v>1.4999999999999999E-2</v>
      </c>
      <c r="S1452" s="10">
        <v>9.4336786030785813</v>
      </c>
      <c r="T1452" s="10">
        <v>0</v>
      </c>
      <c r="U1452" s="10">
        <v>224.19822826882682</v>
      </c>
      <c r="V1452" s="5">
        <v>0.35648590179179218</v>
      </c>
      <c r="W1452" s="4" t="s">
        <v>491</v>
      </c>
      <c r="X1452" s="4" t="s">
        <v>97</v>
      </c>
    </row>
    <row r="1453" spans="1:24">
      <c r="A1453" s="4" t="s">
        <v>1941</v>
      </c>
      <c r="B1453" s="8">
        <v>45867</v>
      </c>
      <c r="C1453" s="4" t="s">
        <v>323</v>
      </c>
      <c r="D1453" s="4" t="s">
        <v>123</v>
      </c>
      <c r="E1453" s="4" t="s">
        <v>41</v>
      </c>
      <c r="F1453" s="4" t="s">
        <v>242</v>
      </c>
      <c r="G1453" s="4" t="s">
        <v>257</v>
      </c>
      <c r="H1453" s="9">
        <v>9</v>
      </c>
      <c r="I1453" s="10">
        <v>4.87</v>
      </c>
      <c r="J1453" s="10">
        <v>43.83</v>
      </c>
      <c r="K1453" s="5">
        <v>0.17479687568236271</v>
      </c>
      <c r="L1453" s="10">
        <v>7.6613470611579571</v>
      </c>
      <c r="M1453" s="10">
        <v>36.168652938842044</v>
      </c>
      <c r="N1453" s="10">
        <v>2.3199999999999998</v>
      </c>
      <c r="O1453" s="10">
        <v>20.88</v>
      </c>
      <c r="P1453" s="10">
        <v>15.288652938842045</v>
      </c>
      <c r="Q1453" s="5">
        <v>0.42270451610939974</v>
      </c>
      <c r="R1453" s="5">
        <v>2.5999999999999999E-2</v>
      </c>
      <c r="S1453" s="10">
        <v>0.94038497640989305</v>
      </c>
      <c r="T1453" s="10">
        <v>0</v>
      </c>
      <c r="U1453" s="10">
        <v>14.348267962432152</v>
      </c>
      <c r="V1453" s="5">
        <v>0.39670451610939972</v>
      </c>
      <c r="W1453" s="4" t="s">
        <v>491</v>
      </c>
      <c r="X1453" s="4" t="s">
        <v>97</v>
      </c>
    </row>
    <row r="1454" spans="1:24">
      <c r="A1454" s="4" t="s">
        <v>1942</v>
      </c>
      <c r="B1454" s="8">
        <v>45979</v>
      </c>
      <c r="C1454" s="4" t="s">
        <v>323</v>
      </c>
      <c r="D1454" s="4" t="s">
        <v>160</v>
      </c>
      <c r="E1454" s="4" t="s">
        <v>41</v>
      </c>
      <c r="F1454" s="4" t="s">
        <v>242</v>
      </c>
      <c r="G1454" s="4" t="s">
        <v>257</v>
      </c>
      <c r="H1454" s="9">
        <v>4</v>
      </c>
      <c r="I1454" s="10">
        <v>4.55</v>
      </c>
      <c r="J1454" s="10">
        <v>18.2</v>
      </c>
      <c r="K1454" s="5">
        <v>0.18525725910618671</v>
      </c>
      <c r="L1454" s="10">
        <v>3.371682115732598</v>
      </c>
      <c r="M1454" s="10">
        <v>14.828317884267401</v>
      </c>
      <c r="N1454" s="10">
        <v>2.21</v>
      </c>
      <c r="O1454" s="10">
        <v>8.84</v>
      </c>
      <c r="P1454" s="10">
        <v>5.988317884267401</v>
      </c>
      <c r="Q1454" s="5">
        <v>0.40384337124448261</v>
      </c>
      <c r="R1454" s="5">
        <v>2.5999999999999999E-2</v>
      </c>
      <c r="S1454" s="10">
        <v>0.38553626499095239</v>
      </c>
      <c r="T1454" s="10">
        <v>0.22</v>
      </c>
      <c r="U1454" s="10">
        <v>5.3827816192764493</v>
      </c>
      <c r="V1454" s="5">
        <v>0.36300689405825937</v>
      </c>
      <c r="W1454" s="4" t="s">
        <v>493</v>
      </c>
      <c r="X1454" s="4" t="s">
        <v>97</v>
      </c>
    </row>
    <row r="1455" spans="1:24">
      <c r="A1455" s="4" t="s">
        <v>1943</v>
      </c>
      <c r="B1455" s="8">
        <v>46018</v>
      </c>
      <c r="C1455" s="4" t="s">
        <v>407</v>
      </c>
      <c r="D1455" s="4" t="s">
        <v>218</v>
      </c>
      <c r="E1455" s="4" t="s">
        <v>47</v>
      </c>
      <c r="F1455" s="4" t="s">
        <v>276</v>
      </c>
      <c r="G1455" s="4" t="s">
        <v>111</v>
      </c>
      <c r="H1455" s="9">
        <v>16</v>
      </c>
      <c r="I1455" s="10">
        <v>7.35</v>
      </c>
      <c r="J1455" s="10">
        <v>117.6</v>
      </c>
      <c r="K1455" s="5">
        <v>9.097389744958255E-2</v>
      </c>
      <c r="L1455" s="10">
        <v>10.698530340070908</v>
      </c>
      <c r="M1455" s="10">
        <v>106.90146965992909</v>
      </c>
      <c r="N1455" s="10">
        <v>4.04</v>
      </c>
      <c r="O1455" s="10">
        <v>64.64</v>
      </c>
      <c r="P1455" s="10">
        <v>42.261469659929091</v>
      </c>
      <c r="Q1455" s="5">
        <v>0.39533104450640089</v>
      </c>
      <c r="R1455" s="5">
        <v>2.3E-2</v>
      </c>
      <c r="S1455" s="10">
        <v>2.4587338021783691</v>
      </c>
      <c r="T1455" s="10">
        <v>0</v>
      </c>
      <c r="U1455" s="10">
        <v>39.802735857750719</v>
      </c>
      <c r="V1455" s="5">
        <v>0.37233104450640087</v>
      </c>
      <c r="W1455" s="4" t="s">
        <v>491</v>
      </c>
      <c r="X1455" s="4" t="s">
        <v>97</v>
      </c>
    </row>
    <row r="1456" spans="1:24">
      <c r="A1456" s="4" t="s">
        <v>1944</v>
      </c>
      <c r="B1456" s="8">
        <v>46033</v>
      </c>
      <c r="C1456" s="4" t="s">
        <v>399</v>
      </c>
      <c r="D1456" s="4" t="s">
        <v>158</v>
      </c>
      <c r="E1456" s="4" t="s">
        <v>47</v>
      </c>
      <c r="F1456" s="4" t="s">
        <v>273</v>
      </c>
      <c r="G1456" s="4" t="s">
        <v>111</v>
      </c>
      <c r="H1456" s="9">
        <v>16</v>
      </c>
      <c r="I1456" s="10">
        <v>7.95</v>
      </c>
      <c r="J1456" s="10">
        <v>127.2</v>
      </c>
      <c r="K1456" s="5">
        <v>0.12394196340912873</v>
      </c>
      <c r="L1456" s="10">
        <v>15.765417745641175</v>
      </c>
      <c r="M1456" s="10">
        <v>111.43458225435883</v>
      </c>
      <c r="N1456" s="10">
        <v>4.29</v>
      </c>
      <c r="O1456" s="10">
        <v>68.64</v>
      </c>
      <c r="P1456" s="10">
        <v>42.794582254358829</v>
      </c>
      <c r="Q1456" s="5">
        <v>0.38403322728555295</v>
      </c>
      <c r="R1456" s="5">
        <v>2.3E-2</v>
      </c>
      <c r="S1456" s="10">
        <v>2.562995391850253</v>
      </c>
      <c r="T1456" s="10">
        <v>0</v>
      </c>
      <c r="U1456" s="10">
        <v>40.231586862508578</v>
      </c>
      <c r="V1456" s="5">
        <v>0.36103322728555298</v>
      </c>
      <c r="W1456" s="4" t="s">
        <v>491</v>
      </c>
      <c r="X1456" s="4" t="s">
        <v>97</v>
      </c>
    </row>
    <row r="1457" spans="1:24">
      <c r="A1457" s="4" t="s">
        <v>1945</v>
      </c>
      <c r="B1457" s="8">
        <v>45742</v>
      </c>
      <c r="C1457" s="4" t="s">
        <v>331</v>
      </c>
      <c r="D1457" s="4" t="s">
        <v>130</v>
      </c>
      <c r="E1457" s="4" t="s">
        <v>43</v>
      </c>
      <c r="F1457" s="4" t="s">
        <v>270</v>
      </c>
      <c r="G1457" s="4" t="s">
        <v>235</v>
      </c>
      <c r="H1457" s="9">
        <v>98</v>
      </c>
      <c r="I1457" s="10">
        <v>6.47</v>
      </c>
      <c r="J1457" s="10">
        <v>634.05999999999995</v>
      </c>
      <c r="K1457" s="5">
        <v>5.9739431317668699E-2</v>
      </c>
      <c r="L1457" s="10">
        <v>37.878383821281012</v>
      </c>
      <c r="M1457" s="10">
        <v>596.18161617871897</v>
      </c>
      <c r="N1457" s="10">
        <v>2.95</v>
      </c>
      <c r="O1457" s="10">
        <v>289.10000000000002</v>
      </c>
      <c r="P1457" s="10">
        <v>307.08161617871895</v>
      </c>
      <c r="Q1457" s="5">
        <v>0.51508065301809691</v>
      </c>
      <c r="R1457" s="5">
        <v>4.4999999999999998E-2</v>
      </c>
      <c r="S1457" s="10">
        <v>26.828172728042354</v>
      </c>
      <c r="T1457" s="10">
        <v>0</v>
      </c>
      <c r="U1457" s="10">
        <v>280.25344345067657</v>
      </c>
      <c r="V1457" s="5">
        <v>0.47008065301809682</v>
      </c>
      <c r="W1457" s="4" t="s">
        <v>491</v>
      </c>
      <c r="X1457" s="4" t="s">
        <v>97</v>
      </c>
    </row>
    <row r="1458" spans="1:24">
      <c r="A1458" s="4" t="s">
        <v>1946</v>
      </c>
      <c r="B1458" s="8">
        <v>45665</v>
      </c>
      <c r="C1458" s="4" t="s">
        <v>253</v>
      </c>
      <c r="D1458" s="4" t="s">
        <v>151</v>
      </c>
      <c r="E1458" s="4" t="s">
        <v>36</v>
      </c>
      <c r="F1458" s="4" t="s">
        <v>242</v>
      </c>
      <c r="G1458" s="4" t="s">
        <v>111</v>
      </c>
      <c r="H1458" s="9">
        <v>8</v>
      </c>
      <c r="I1458" s="10">
        <v>9.9499999999999993</v>
      </c>
      <c r="J1458" s="10">
        <v>79.599999999999994</v>
      </c>
      <c r="K1458" s="5">
        <v>0.15769244804773669</v>
      </c>
      <c r="L1458" s="10">
        <v>12.55231886459984</v>
      </c>
      <c r="M1458" s="10">
        <v>67.047681135400154</v>
      </c>
      <c r="N1458" s="10">
        <v>5.84</v>
      </c>
      <c r="O1458" s="10">
        <v>46.72</v>
      </c>
      <c r="P1458" s="10">
        <v>20.327681135400155</v>
      </c>
      <c r="Q1458" s="5">
        <v>0.30318246345237804</v>
      </c>
      <c r="R1458" s="5">
        <v>1.7999999999999999E-2</v>
      </c>
      <c r="S1458" s="10">
        <v>1.2068582604372027</v>
      </c>
      <c r="T1458" s="10">
        <v>1.48</v>
      </c>
      <c r="U1458" s="10">
        <v>17.640822874962954</v>
      </c>
      <c r="V1458" s="5">
        <v>0.26310862025694826</v>
      </c>
      <c r="W1458" s="4" t="s">
        <v>493</v>
      </c>
      <c r="X1458" s="4" t="s">
        <v>97</v>
      </c>
    </row>
    <row r="1459" spans="1:24">
      <c r="A1459" s="4" t="s">
        <v>1947</v>
      </c>
      <c r="B1459" s="8">
        <v>46239</v>
      </c>
      <c r="C1459" s="4" t="s">
        <v>351</v>
      </c>
      <c r="D1459" s="4" t="s">
        <v>166</v>
      </c>
      <c r="E1459" s="4" t="s">
        <v>43</v>
      </c>
      <c r="F1459" s="4" t="s">
        <v>273</v>
      </c>
      <c r="G1459" s="4" t="s">
        <v>257</v>
      </c>
      <c r="H1459" s="9">
        <v>8</v>
      </c>
      <c r="I1459" s="10">
        <v>9.86</v>
      </c>
      <c r="J1459" s="10">
        <v>78.88</v>
      </c>
      <c r="K1459" s="5">
        <v>6.0088604734861266E-2</v>
      </c>
      <c r="L1459" s="10">
        <v>4.739789141485856</v>
      </c>
      <c r="M1459" s="10">
        <v>74.140210858514138</v>
      </c>
      <c r="N1459" s="10">
        <v>4.84</v>
      </c>
      <c r="O1459" s="10">
        <v>38.72</v>
      </c>
      <c r="P1459" s="10">
        <v>35.420210858514139</v>
      </c>
      <c r="Q1459" s="5">
        <v>0.47774629244187727</v>
      </c>
      <c r="R1459" s="5">
        <v>4.4999999999999998E-2</v>
      </c>
      <c r="S1459" s="10">
        <v>3.3363094886331361</v>
      </c>
      <c r="T1459" s="10">
        <v>0</v>
      </c>
      <c r="U1459" s="10">
        <v>32.083901369881005</v>
      </c>
      <c r="V1459" s="5">
        <v>0.43274629244187729</v>
      </c>
      <c r="W1459" s="4" t="s">
        <v>491</v>
      </c>
      <c r="X1459" s="4" t="s">
        <v>97</v>
      </c>
    </row>
    <row r="1460" spans="1:24">
      <c r="A1460" s="4" t="s">
        <v>1948</v>
      </c>
      <c r="B1460" s="8">
        <v>45892</v>
      </c>
      <c r="C1460" s="4" t="s">
        <v>232</v>
      </c>
      <c r="D1460" s="4" t="s">
        <v>162</v>
      </c>
      <c r="E1460" s="4" t="s">
        <v>36</v>
      </c>
      <c r="F1460" s="4" t="s">
        <v>234</v>
      </c>
      <c r="G1460" s="4" t="s">
        <v>235</v>
      </c>
      <c r="H1460" s="9">
        <v>75</v>
      </c>
      <c r="I1460" s="10">
        <v>7.09</v>
      </c>
      <c r="J1460" s="10">
        <v>531.75</v>
      </c>
      <c r="K1460" s="5">
        <v>0.14959732953939917</v>
      </c>
      <c r="L1460" s="10">
        <v>79.548379982575511</v>
      </c>
      <c r="M1460" s="10">
        <v>452.20162001742449</v>
      </c>
      <c r="N1460" s="10">
        <v>3.44</v>
      </c>
      <c r="O1460" s="10">
        <v>258</v>
      </c>
      <c r="P1460" s="10">
        <v>194.20162001742449</v>
      </c>
      <c r="Q1460" s="5">
        <v>0.42945803690385143</v>
      </c>
      <c r="R1460" s="5">
        <v>1.7999999999999999E-2</v>
      </c>
      <c r="S1460" s="10">
        <v>8.1396291603136408</v>
      </c>
      <c r="T1460" s="10">
        <v>0</v>
      </c>
      <c r="U1460" s="10">
        <v>186.06199085711086</v>
      </c>
      <c r="V1460" s="5">
        <v>0.41145803690385147</v>
      </c>
      <c r="W1460" s="4" t="s">
        <v>491</v>
      </c>
      <c r="X1460" s="4" t="s">
        <v>97</v>
      </c>
    </row>
    <row r="1461" spans="1:24">
      <c r="A1461" s="4" t="s">
        <v>1949</v>
      </c>
      <c r="B1461" s="8">
        <v>46154</v>
      </c>
      <c r="C1461" s="4" t="s">
        <v>347</v>
      </c>
      <c r="D1461" s="4" t="s">
        <v>212</v>
      </c>
      <c r="E1461" s="4" t="s">
        <v>43</v>
      </c>
      <c r="F1461" s="4" t="s">
        <v>276</v>
      </c>
      <c r="G1461" s="4" t="s">
        <v>111</v>
      </c>
      <c r="H1461" s="9">
        <v>15</v>
      </c>
      <c r="I1461" s="10">
        <v>6.99</v>
      </c>
      <c r="J1461" s="10">
        <v>104.85000000000001</v>
      </c>
      <c r="K1461" s="5">
        <v>0.11552054412687043</v>
      </c>
      <c r="L1461" s="10">
        <v>12.112329051702366</v>
      </c>
      <c r="M1461" s="10">
        <v>92.737670948297648</v>
      </c>
      <c r="N1461" s="10">
        <v>3.56</v>
      </c>
      <c r="O1461" s="10">
        <v>53.4</v>
      </c>
      <c r="P1461" s="10">
        <v>39.337670948297649</v>
      </c>
      <c r="Q1461" s="5">
        <v>0.42418221792769484</v>
      </c>
      <c r="R1461" s="5">
        <v>4.4999999999999998E-2</v>
      </c>
      <c r="S1461" s="10">
        <v>4.1731951926733943</v>
      </c>
      <c r="T1461" s="10">
        <v>1.57</v>
      </c>
      <c r="U1461" s="10">
        <v>33.594475755624252</v>
      </c>
      <c r="V1461" s="5">
        <v>0.36225274381058775</v>
      </c>
      <c r="W1461" s="4" t="s">
        <v>493</v>
      </c>
      <c r="X1461" s="4" t="s">
        <v>97</v>
      </c>
    </row>
    <row r="1462" spans="1:24">
      <c r="A1462" s="4" t="s">
        <v>1950</v>
      </c>
      <c r="B1462" s="8">
        <v>46190</v>
      </c>
      <c r="C1462" s="4" t="s">
        <v>363</v>
      </c>
      <c r="D1462" s="4" t="s">
        <v>181</v>
      </c>
      <c r="E1462" s="4" t="s">
        <v>45</v>
      </c>
      <c r="F1462" s="4" t="s">
        <v>239</v>
      </c>
      <c r="G1462" s="4" t="s">
        <v>235</v>
      </c>
      <c r="H1462" s="9">
        <v>23</v>
      </c>
      <c r="I1462" s="10">
        <v>5.76</v>
      </c>
      <c r="J1462" s="10">
        <v>132.47999999999999</v>
      </c>
      <c r="K1462" s="5">
        <v>0.18891952888437769</v>
      </c>
      <c r="L1462" s="10">
        <v>25.028059186602352</v>
      </c>
      <c r="M1462" s="10">
        <v>107.45194081339764</v>
      </c>
      <c r="N1462" s="10">
        <v>2.81</v>
      </c>
      <c r="O1462" s="10">
        <v>64.63</v>
      </c>
      <c r="P1462" s="10">
        <v>42.821940813397646</v>
      </c>
      <c r="Q1462" s="5">
        <v>0.39852179950628119</v>
      </c>
      <c r="R1462" s="5">
        <v>1.4999999999999999E-2</v>
      </c>
      <c r="S1462" s="10">
        <v>1.6117791122009646</v>
      </c>
      <c r="T1462" s="10">
        <v>0</v>
      </c>
      <c r="U1462" s="10">
        <v>41.210161701196682</v>
      </c>
      <c r="V1462" s="5">
        <v>0.38352179950628118</v>
      </c>
      <c r="W1462" s="4" t="s">
        <v>491</v>
      </c>
      <c r="X1462" s="4" t="s">
        <v>97</v>
      </c>
    </row>
    <row r="1463" spans="1:24">
      <c r="A1463" s="4" t="s">
        <v>1951</v>
      </c>
      <c r="B1463" s="8">
        <v>45890</v>
      </c>
      <c r="C1463" s="4" t="s">
        <v>313</v>
      </c>
      <c r="D1463" s="4" t="s">
        <v>201</v>
      </c>
      <c r="E1463" s="4" t="s">
        <v>41</v>
      </c>
      <c r="F1463" s="4" t="s">
        <v>234</v>
      </c>
      <c r="G1463" s="4" t="s">
        <v>111</v>
      </c>
      <c r="H1463" s="9">
        <v>35</v>
      </c>
      <c r="I1463" s="10">
        <v>9.4600000000000009</v>
      </c>
      <c r="J1463" s="10">
        <v>331.1</v>
      </c>
      <c r="K1463" s="5">
        <v>0.1319922318419175</v>
      </c>
      <c r="L1463" s="10">
        <v>43.702627962858884</v>
      </c>
      <c r="M1463" s="10">
        <v>287.39737203714117</v>
      </c>
      <c r="N1463" s="10">
        <v>5.51</v>
      </c>
      <c r="O1463" s="10">
        <v>192.85</v>
      </c>
      <c r="P1463" s="10">
        <v>94.547372037141173</v>
      </c>
      <c r="Q1463" s="5">
        <v>0.32897785865948193</v>
      </c>
      <c r="R1463" s="5">
        <v>2.5999999999999999E-2</v>
      </c>
      <c r="S1463" s="10">
        <v>7.4723316729656704</v>
      </c>
      <c r="T1463" s="10">
        <v>0</v>
      </c>
      <c r="U1463" s="10">
        <v>87.075040364175507</v>
      </c>
      <c r="V1463" s="5">
        <v>0.30297785865948196</v>
      </c>
      <c r="W1463" s="4" t="s">
        <v>491</v>
      </c>
      <c r="X1463" s="4" t="s">
        <v>97</v>
      </c>
    </row>
    <row r="1464" spans="1:24">
      <c r="A1464" s="4" t="s">
        <v>1952</v>
      </c>
      <c r="B1464" s="8">
        <v>45829</v>
      </c>
      <c r="C1464" s="4" t="s">
        <v>291</v>
      </c>
      <c r="D1464" s="4" t="s">
        <v>156</v>
      </c>
      <c r="E1464" s="4" t="s">
        <v>39</v>
      </c>
      <c r="F1464" s="4" t="s">
        <v>273</v>
      </c>
      <c r="G1464" s="4" t="s">
        <v>257</v>
      </c>
      <c r="H1464" s="9">
        <v>14</v>
      </c>
      <c r="I1464" s="10">
        <v>4.93</v>
      </c>
      <c r="J1464" s="10">
        <v>69.02</v>
      </c>
      <c r="K1464" s="5">
        <v>8.1181542784145758E-2</v>
      </c>
      <c r="L1464" s="10">
        <v>5.60315008296174</v>
      </c>
      <c r="M1464" s="10">
        <v>63.416849917038256</v>
      </c>
      <c r="N1464" s="10">
        <v>2.74</v>
      </c>
      <c r="O1464" s="10">
        <v>38.36</v>
      </c>
      <c r="P1464" s="10">
        <v>25.056849917038257</v>
      </c>
      <c r="Q1464" s="5">
        <v>0.39511344303316165</v>
      </c>
      <c r="R1464" s="5">
        <v>2.1000000000000001E-2</v>
      </c>
      <c r="S1464" s="10">
        <v>1.3317538482578035</v>
      </c>
      <c r="T1464" s="10">
        <v>0</v>
      </c>
      <c r="U1464" s="10">
        <v>23.725096068780452</v>
      </c>
      <c r="V1464" s="5">
        <v>0.37411344303316163</v>
      </c>
      <c r="W1464" s="4" t="s">
        <v>491</v>
      </c>
      <c r="X1464" s="4" t="s">
        <v>97</v>
      </c>
    </row>
    <row r="1465" spans="1:24">
      <c r="A1465" s="4" t="s">
        <v>1953</v>
      </c>
      <c r="B1465" s="8">
        <v>46127</v>
      </c>
      <c r="C1465" s="4" t="s">
        <v>232</v>
      </c>
      <c r="D1465" s="4" t="s">
        <v>120</v>
      </c>
      <c r="E1465" s="4" t="s">
        <v>36</v>
      </c>
      <c r="F1465" s="4" t="s">
        <v>234</v>
      </c>
      <c r="G1465" s="4" t="s">
        <v>235</v>
      </c>
      <c r="H1465" s="9">
        <v>51</v>
      </c>
      <c r="I1465" s="10">
        <v>8.26</v>
      </c>
      <c r="J1465" s="10">
        <v>421.26</v>
      </c>
      <c r="K1465" s="5">
        <v>0.1799705747153825</v>
      </c>
      <c r="L1465" s="10">
        <v>75.814404304602036</v>
      </c>
      <c r="M1465" s="10">
        <v>345.44559569539797</v>
      </c>
      <c r="N1465" s="10">
        <v>4.2</v>
      </c>
      <c r="O1465" s="10">
        <v>214.20000000000002</v>
      </c>
      <c r="P1465" s="10">
        <v>131.24559569539795</v>
      </c>
      <c r="Q1465" s="5">
        <v>0.37993130417886639</v>
      </c>
      <c r="R1465" s="5">
        <v>1.7999999999999999E-2</v>
      </c>
      <c r="S1465" s="10">
        <v>6.2180207225171626</v>
      </c>
      <c r="T1465" s="10">
        <v>0</v>
      </c>
      <c r="U1465" s="10">
        <v>125.02757497288079</v>
      </c>
      <c r="V1465" s="5">
        <v>0.36193130417886643</v>
      </c>
      <c r="W1465" s="4" t="s">
        <v>491</v>
      </c>
      <c r="X1465" s="4" t="s">
        <v>97</v>
      </c>
    </row>
    <row r="1466" spans="1:24">
      <c r="A1466" s="4" t="s">
        <v>1954</v>
      </c>
      <c r="B1466" s="8">
        <v>46261</v>
      </c>
      <c r="C1466" s="4" t="s">
        <v>395</v>
      </c>
      <c r="D1466" s="4" t="s">
        <v>183</v>
      </c>
      <c r="E1466" s="4" t="s">
        <v>47</v>
      </c>
      <c r="F1466" s="4" t="s">
        <v>276</v>
      </c>
      <c r="G1466" s="4" t="s">
        <v>235</v>
      </c>
      <c r="H1466" s="9">
        <v>28</v>
      </c>
      <c r="I1466" s="10">
        <v>9.0299999999999994</v>
      </c>
      <c r="J1466" s="10">
        <v>252.83999999999997</v>
      </c>
      <c r="K1466" s="5">
        <v>0.1007111624798224</v>
      </c>
      <c r="L1466" s="10">
        <v>25.463810321398292</v>
      </c>
      <c r="M1466" s="10">
        <v>227.37618967860169</v>
      </c>
      <c r="N1466" s="10">
        <v>4.41</v>
      </c>
      <c r="O1466" s="10">
        <v>123.48</v>
      </c>
      <c r="P1466" s="10">
        <v>103.89618967860169</v>
      </c>
      <c r="Q1466" s="5">
        <v>0.45693522186936064</v>
      </c>
      <c r="R1466" s="5">
        <v>2.3E-2</v>
      </c>
      <c r="S1466" s="10">
        <v>5.2296523626078386</v>
      </c>
      <c r="T1466" s="10">
        <v>0</v>
      </c>
      <c r="U1466" s="10">
        <v>98.66653731599385</v>
      </c>
      <c r="V1466" s="5">
        <v>0.43393522186936062</v>
      </c>
      <c r="W1466" s="4" t="s">
        <v>491</v>
      </c>
      <c r="X1466" s="4" t="s">
        <v>97</v>
      </c>
    </row>
    <row r="1467" spans="1:24">
      <c r="A1467" s="4" t="s">
        <v>1955</v>
      </c>
      <c r="B1467" s="8">
        <v>45927</v>
      </c>
      <c r="C1467" s="4" t="s">
        <v>285</v>
      </c>
      <c r="D1467" s="4" t="s">
        <v>210</v>
      </c>
      <c r="E1467" s="4" t="s">
        <v>39</v>
      </c>
      <c r="F1467" s="4" t="s">
        <v>273</v>
      </c>
      <c r="G1467" s="4" t="s">
        <v>111</v>
      </c>
      <c r="H1467" s="9">
        <v>22</v>
      </c>
      <c r="I1467" s="10">
        <v>4.28</v>
      </c>
      <c r="J1467" s="10">
        <v>94.160000000000011</v>
      </c>
      <c r="K1467" s="5">
        <v>8.7031057510506354E-2</v>
      </c>
      <c r="L1467" s="10">
        <v>8.1948443751892786</v>
      </c>
      <c r="M1467" s="10">
        <v>85.965155624810734</v>
      </c>
      <c r="N1467" s="10">
        <v>2.37</v>
      </c>
      <c r="O1467" s="10">
        <v>52.14</v>
      </c>
      <c r="P1467" s="10">
        <v>33.825155624810733</v>
      </c>
      <c r="Q1467" s="5">
        <v>0.39347518630034706</v>
      </c>
      <c r="R1467" s="5">
        <v>2.1000000000000001E-2</v>
      </c>
      <c r="S1467" s="10">
        <v>1.8052682681210255</v>
      </c>
      <c r="T1467" s="10">
        <v>0</v>
      </c>
      <c r="U1467" s="10">
        <v>32.019887356689708</v>
      </c>
      <c r="V1467" s="5">
        <v>0.37247518630034709</v>
      </c>
      <c r="W1467" s="4" t="s">
        <v>491</v>
      </c>
      <c r="X1467" s="4" t="s">
        <v>97</v>
      </c>
    </row>
    <row r="1468" spans="1:24">
      <c r="A1468" s="4" t="s">
        <v>1956</v>
      </c>
      <c r="B1468" s="8">
        <v>46075</v>
      </c>
      <c r="C1468" s="4" t="s">
        <v>335</v>
      </c>
      <c r="D1468" s="4" t="s">
        <v>116</v>
      </c>
      <c r="E1468" s="4" t="s">
        <v>43</v>
      </c>
      <c r="F1468" s="4" t="s">
        <v>276</v>
      </c>
      <c r="G1468" s="4" t="s">
        <v>235</v>
      </c>
      <c r="H1468" s="9">
        <v>93</v>
      </c>
      <c r="I1468" s="10">
        <v>5.43</v>
      </c>
      <c r="J1468" s="10">
        <v>504.98999999999995</v>
      </c>
      <c r="K1468" s="5">
        <v>8.8533609286433418E-2</v>
      </c>
      <c r="L1468" s="10">
        <v>44.708587353556005</v>
      </c>
      <c r="M1468" s="10">
        <v>460.28141264644393</v>
      </c>
      <c r="N1468" s="10">
        <v>2.89</v>
      </c>
      <c r="O1468" s="10">
        <v>268.77000000000004</v>
      </c>
      <c r="P1468" s="10">
        <v>191.51141264644389</v>
      </c>
      <c r="Q1468" s="5">
        <v>0.41607461736359447</v>
      </c>
      <c r="R1468" s="5">
        <v>4.4999999999999998E-2</v>
      </c>
      <c r="S1468" s="10">
        <v>20.712663569089976</v>
      </c>
      <c r="T1468" s="10">
        <v>9.08</v>
      </c>
      <c r="U1468" s="10">
        <v>161.71874907735389</v>
      </c>
      <c r="V1468" s="5">
        <v>0.35134755528695433</v>
      </c>
      <c r="W1468" s="4" t="s">
        <v>493</v>
      </c>
      <c r="X1468" s="4" t="s">
        <v>97</v>
      </c>
    </row>
    <row r="1469" spans="1:24">
      <c r="A1469" s="4" t="s">
        <v>1957</v>
      </c>
      <c r="B1469" s="8">
        <v>46278</v>
      </c>
      <c r="C1469" s="4" t="s">
        <v>351</v>
      </c>
      <c r="D1469" s="4" t="s">
        <v>106</v>
      </c>
      <c r="E1469" s="4" t="s">
        <v>43</v>
      </c>
      <c r="F1469" s="4" t="s">
        <v>273</v>
      </c>
      <c r="G1469" s="4" t="s">
        <v>257</v>
      </c>
      <c r="H1469" s="9">
        <v>12</v>
      </c>
      <c r="I1469" s="10">
        <v>10.74</v>
      </c>
      <c r="J1469" s="10">
        <v>128.88</v>
      </c>
      <c r="K1469" s="5">
        <v>6.0907135223078231E-2</v>
      </c>
      <c r="L1469" s="10">
        <v>7.8497115875503223</v>
      </c>
      <c r="M1469" s="10">
        <v>121.03028841244968</v>
      </c>
      <c r="N1469" s="10">
        <v>5.85</v>
      </c>
      <c r="O1469" s="10">
        <v>70.199999999999989</v>
      </c>
      <c r="P1469" s="10">
        <v>50.83028841244969</v>
      </c>
      <c r="Q1469" s="5">
        <v>0.41997989990099927</v>
      </c>
      <c r="R1469" s="5">
        <v>4.4999999999999998E-2</v>
      </c>
      <c r="S1469" s="10">
        <v>5.4463629785602352</v>
      </c>
      <c r="T1469" s="10">
        <v>0</v>
      </c>
      <c r="U1469" s="10">
        <v>45.383925433889452</v>
      </c>
      <c r="V1469" s="5">
        <v>0.37497989990099928</v>
      </c>
      <c r="W1469" s="4" t="s">
        <v>491</v>
      </c>
      <c r="X1469" s="4" t="s">
        <v>97</v>
      </c>
    </row>
    <row r="1470" spans="1:24">
      <c r="A1470" s="4" t="s">
        <v>1958</v>
      </c>
      <c r="B1470" s="8">
        <v>45710</v>
      </c>
      <c r="C1470" s="4" t="s">
        <v>339</v>
      </c>
      <c r="D1470" s="4" t="s">
        <v>142</v>
      </c>
      <c r="E1470" s="4" t="s">
        <v>43</v>
      </c>
      <c r="F1470" s="4" t="s">
        <v>273</v>
      </c>
      <c r="G1470" s="4" t="s">
        <v>111</v>
      </c>
      <c r="H1470" s="9">
        <v>4</v>
      </c>
      <c r="I1470" s="10">
        <v>8.26</v>
      </c>
      <c r="J1470" s="10">
        <v>33.04</v>
      </c>
      <c r="K1470" s="5">
        <v>3.2651585399615879E-2</v>
      </c>
      <c r="L1470" s="10">
        <v>1.0788083816033087</v>
      </c>
      <c r="M1470" s="10">
        <v>31.96119161839669</v>
      </c>
      <c r="N1470" s="10">
        <v>4.1100000000000003</v>
      </c>
      <c r="O1470" s="10">
        <v>16.440000000000001</v>
      </c>
      <c r="P1470" s="10">
        <v>15.521191618396688</v>
      </c>
      <c r="Q1470" s="5">
        <v>0.48562618702435284</v>
      </c>
      <c r="R1470" s="5">
        <v>4.4999999999999998E-2</v>
      </c>
      <c r="S1470" s="10">
        <v>1.4382536228278511</v>
      </c>
      <c r="T1470" s="10">
        <v>0</v>
      </c>
      <c r="U1470" s="10">
        <v>14.082937995568837</v>
      </c>
      <c r="V1470" s="5">
        <v>0.4406261870243528</v>
      </c>
      <c r="W1470" s="4" t="s">
        <v>491</v>
      </c>
      <c r="X1470" s="4" t="s">
        <v>97</v>
      </c>
    </row>
    <row r="1471" spans="1:24">
      <c r="A1471" s="4" t="s">
        <v>1959</v>
      </c>
      <c r="B1471" s="8">
        <v>45819</v>
      </c>
      <c r="C1471" s="4" t="s">
        <v>285</v>
      </c>
      <c r="D1471" s="4" t="s">
        <v>138</v>
      </c>
      <c r="E1471" s="4" t="s">
        <v>39</v>
      </c>
      <c r="F1471" s="4" t="s">
        <v>273</v>
      </c>
      <c r="G1471" s="4" t="s">
        <v>111</v>
      </c>
      <c r="H1471" s="9">
        <v>8</v>
      </c>
      <c r="I1471" s="10">
        <v>8.1999999999999993</v>
      </c>
      <c r="J1471" s="10">
        <v>65.599999999999994</v>
      </c>
      <c r="K1471" s="5">
        <v>9.1434898504581572E-2</v>
      </c>
      <c r="L1471" s="10">
        <v>5.9981293419005501</v>
      </c>
      <c r="M1471" s="10">
        <v>59.601870658099443</v>
      </c>
      <c r="N1471" s="10">
        <v>4.04</v>
      </c>
      <c r="O1471" s="10">
        <v>32.32</v>
      </c>
      <c r="P1471" s="10">
        <v>27.281870658099443</v>
      </c>
      <c r="Q1471" s="5">
        <v>0.45773514080790084</v>
      </c>
      <c r="R1471" s="5">
        <v>2.1000000000000001E-2</v>
      </c>
      <c r="S1471" s="10">
        <v>1.2516392838200885</v>
      </c>
      <c r="T1471" s="10">
        <v>0</v>
      </c>
      <c r="U1471" s="10">
        <v>26.030231374279353</v>
      </c>
      <c r="V1471" s="5">
        <v>0.43673514080790082</v>
      </c>
      <c r="W1471" s="4" t="s">
        <v>491</v>
      </c>
      <c r="X1471" s="4" t="s">
        <v>97</v>
      </c>
    </row>
    <row r="1472" spans="1:24">
      <c r="A1472" s="4" t="s">
        <v>1960</v>
      </c>
      <c r="B1472" s="8">
        <v>45987</v>
      </c>
      <c r="C1472" s="4" t="s">
        <v>268</v>
      </c>
      <c r="D1472" s="4" t="s">
        <v>212</v>
      </c>
      <c r="E1472" s="4" t="s">
        <v>39</v>
      </c>
      <c r="F1472" s="4" t="s">
        <v>270</v>
      </c>
      <c r="G1472" s="4" t="s">
        <v>235</v>
      </c>
      <c r="H1472" s="9">
        <v>18</v>
      </c>
      <c r="I1472" s="10">
        <v>6.73</v>
      </c>
      <c r="J1472" s="10">
        <v>121.14000000000001</v>
      </c>
      <c r="K1472" s="5">
        <v>0.13438592495368179</v>
      </c>
      <c r="L1472" s="10">
        <v>16.279510948889016</v>
      </c>
      <c r="M1472" s="10">
        <v>104.860489051111</v>
      </c>
      <c r="N1472" s="10">
        <v>3.45</v>
      </c>
      <c r="O1472" s="10">
        <v>62.1</v>
      </c>
      <c r="P1472" s="10">
        <v>42.760489051111001</v>
      </c>
      <c r="Q1472" s="5">
        <v>0.4077845663133301</v>
      </c>
      <c r="R1472" s="5">
        <v>2.1000000000000001E-2</v>
      </c>
      <c r="S1472" s="10">
        <v>2.2020702700733312</v>
      </c>
      <c r="T1472" s="10">
        <v>0</v>
      </c>
      <c r="U1472" s="10">
        <v>40.558418781037673</v>
      </c>
      <c r="V1472" s="5">
        <v>0.38678456631333014</v>
      </c>
      <c r="W1472" s="4" t="s">
        <v>491</v>
      </c>
      <c r="X1472" s="4" t="s">
        <v>97</v>
      </c>
    </row>
    <row r="1473" spans="1:24">
      <c r="A1473" s="4" t="s">
        <v>1961</v>
      </c>
      <c r="B1473" s="8">
        <v>46135</v>
      </c>
      <c r="C1473" s="4" t="s">
        <v>291</v>
      </c>
      <c r="D1473" s="4" t="s">
        <v>151</v>
      </c>
      <c r="E1473" s="4" t="s">
        <v>39</v>
      </c>
      <c r="F1473" s="4" t="s">
        <v>273</v>
      </c>
      <c r="G1473" s="4" t="s">
        <v>257</v>
      </c>
      <c r="H1473" s="9">
        <v>20</v>
      </c>
      <c r="I1473" s="10">
        <v>10.29</v>
      </c>
      <c r="J1473" s="10">
        <v>205.79999999999998</v>
      </c>
      <c r="K1473" s="5">
        <v>7.574258022854162E-2</v>
      </c>
      <c r="L1473" s="10">
        <v>15.587823011033864</v>
      </c>
      <c r="M1473" s="10">
        <v>190.21217698896612</v>
      </c>
      <c r="N1473" s="10">
        <v>6.12</v>
      </c>
      <c r="O1473" s="10">
        <v>122.4</v>
      </c>
      <c r="P1473" s="10">
        <v>67.812176988966115</v>
      </c>
      <c r="Q1473" s="5">
        <v>0.35650807462710332</v>
      </c>
      <c r="R1473" s="5">
        <v>2.1000000000000001E-2</v>
      </c>
      <c r="S1473" s="10">
        <v>3.9944557167682886</v>
      </c>
      <c r="T1473" s="10">
        <v>0</v>
      </c>
      <c r="U1473" s="10">
        <v>63.817721272197829</v>
      </c>
      <c r="V1473" s="5">
        <v>0.3355080746271033</v>
      </c>
      <c r="W1473" s="4" t="s">
        <v>491</v>
      </c>
      <c r="X1473" s="4" t="s">
        <v>97</v>
      </c>
    </row>
    <row r="1474" spans="1:24">
      <c r="A1474" s="4" t="s">
        <v>1962</v>
      </c>
      <c r="B1474" s="8">
        <v>46058</v>
      </c>
      <c r="C1474" s="4" t="s">
        <v>295</v>
      </c>
      <c r="D1474" s="4" t="s">
        <v>158</v>
      </c>
      <c r="E1474" s="4" t="s">
        <v>39</v>
      </c>
      <c r="F1474" s="4" t="s">
        <v>270</v>
      </c>
      <c r="G1474" s="4" t="s">
        <v>257</v>
      </c>
      <c r="H1474" s="9">
        <v>31</v>
      </c>
      <c r="I1474" s="10">
        <v>7.89</v>
      </c>
      <c r="J1474" s="10">
        <v>244.59</v>
      </c>
      <c r="K1474" s="5">
        <v>7.5283981916479545E-2</v>
      </c>
      <c r="L1474" s="10">
        <v>18.413709136951731</v>
      </c>
      <c r="M1474" s="10">
        <v>226.17629086304828</v>
      </c>
      <c r="N1474" s="10">
        <v>4.3499999999999996</v>
      </c>
      <c r="O1474" s="10">
        <v>134.85</v>
      </c>
      <c r="P1474" s="10">
        <v>91.326290863048285</v>
      </c>
      <c r="Q1474" s="5">
        <v>0.4037836614729311</v>
      </c>
      <c r="R1474" s="5">
        <v>2.1000000000000001E-2</v>
      </c>
      <c r="S1474" s="10">
        <v>4.7497021081240138</v>
      </c>
      <c r="T1474" s="10">
        <v>0</v>
      </c>
      <c r="U1474" s="10">
        <v>86.576588754924273</v>
      </c>
      <c r="V1474" s="5">
        <v>0.38278366147293108</v>
      </c>
      <c r="W1474" s="4" t="s">
        <v>491</v>
      </c>
      <c r="X1474" s="4" t="s">
        <v>97</v>
      </c>
    </row>
    <row r="1475" spans="1:24">
      <c r="A1475" s="4" t="s">
        <v>1963</v>
      </c>
      <c r="B1475" s="8">
        <v>46184</v>
      </c>
      <c r="C1475" s="4" t="s">
        <v>355</v>
      </c>
      <c r="D1475" s="4" t="s">
        <v>181</v>
      </c>
      <c r="E1475" s="4" t="s">
        <v>43</v>
      </c>
      <c r="F1475" s="4" t="s">
        <v>270</v>
      </c>
      <c r="G1475" s="4" t="s">
        <v>257</v>
      </c>
      <c r="H1475" s="9">
        <v>7</v>
      </c>
      <c r="I1475" s="10">
        <v>5.78</v>
      </c>
      <c r="J1475" s="10">
        <v>40.46</v>
      </c>
      <c r="K1475" s="5">
        <v>4.3223918300294283E-2</v>
      </c>
      <c r="L1475" s="10">
        <v>1.7488397344299067</v>
      </c>
      <c r="M1475" s="10">
        <v>38.711160265570093</v>
      </c>
      <c r="N1475" s="10">
        <v>2.77</v>
      </c>
      <c r="O1475" s="10">
        <v>19.39</v>
      </c>
      <c r="P1475" s="10">
        <v>19.321160265570093</v>
      </c>
      <c r="Q1475" s="5">
        <v>0.49911085415733286</v>
      </c>
      <c r="R1475" s="5">
        <v>4.4999999999999998E-2</v>
      </c>
      <c r="S1475" s="10">
        <v>1.7420022119506542</v>
      </c>
      <c r="T1475" s="10">
        <v>0</v>
      </c>
      <c r="U1475" s="10">
        <v>17.579158053619437</v>
      </c>
      <c r="V1475" s="5">
        <v>0.45411085415733282</v>
      </c>
      <c r="W1475" s="4" t="s">
        <v>491</v>
      </c>
      <c r="X1475" s="4" t="s">
        <v>97</v>
      </c>
    </row>
    <row r="1476" spans="1:24">
      <c r="A1476" s="4" t="s">
        <v>1964</v>
      </c>
      <c r="B1476" s="8">
        <v>45677</v>
      </c>
      <c r="C1476" s="4" t="s">
        <v>337</v>
      </c>
      <c r="D1476" s="4" t="s">
        <v>201</v>
      </c>
      <c r="E1476" s="4" t="s">
        <v>43</v>
      </c>
      <c r="F1476" s="4" t="s">
        <v>270</v>
      </c>
      <c r="G1476" s="4" t="s">
        <v>111</v>
      </c>
      <c r="H1476" s="9">
        <v>13</v>
      </c>
      <c r="I1476" s="10">
        <v>9.52</v>
      </c>
      <c r="J1476" s="10">
        <v>123.75999999999999</v>
      </c>
      <c r="K1476" s="5">
        <v>5.9747524990700608E-2</v>
      </c>
      <c r="L1476" s="10">
        <v>7.3943536928491067</v>
      </c>
      <c r="M1476" s="10">
        <v>116.36564630715088</v>
      </c>
      <c r="N1476" s="10">
        <v>5.66</v>
      </c>
      <c r="O1476" s="10">
        <v>73.58</v>
      </c>
      <c r="P1476" s="10">
        <v>42.785646307150884</v>
      </c>
      <c r="Q1476" s="5">
        <v>0.36768279698474571</v>
      </c>
      <c r="R1476" s="5">
        <v>4.4999999999999998E-2</v>
      </c>
      <c r="S1476" s="10">
        <v>5.2364540838217897</v>
      </c>
      <c r="T1476" s="10">
        <v>0</v>
      </c>
      <c r="U1476" s="10">
        <v>37.549192223329094</v>
      </c>
      <c r="V1476" s="5">
        <v>0.32268279698474572</v>
      </c>
      <c r="W1476" s="4" t="s">
        <v>491</v>
      </c>
      <c r="X1476" s="4" t="s">
        <v>97</v>
      </c>
    </row>
    <row r="1477" spans="1:24">
      <c r="A1477" s="4" t="s">
        <v>1965</v>
      </c>
      <c r="B1477" s="8">
        <v>46146</v>
      </c>
      <c r="C1477" s="4" t="s">
        <v>369</v>
      </c>
      <c r="D1477" s="4" t="s">
        <v>142</v>
      </c>
      <c r="E1477" s="4" t="s">
        <v>45</v>
      </c>
      <c r="F1477" s="4" t="s">
        <v>239</v>
      </c>
      <c r="G1477" s="4" t="s">
        <v>111</v>
      </c>
      <c r="H1477" s="9">
        <v>14</v>
      </c>
      <c r="I1477" s="10">
        <v>8.5399999999999991</v>
      </c>
      <c r="J1477" s="10">
        <v>119.55999999999999</v>
      </c>
      <c r="K1477" s="5">
        <v>0.20170987808486651</v>
      </c>
      <c r="L1477" s="10">
        <v>24.116433023826637</v>
      </c>
      <c r="M1477" s="10">
        <v>95.443566976173344</v>
      </c>
      <c r="N1477" s="10">
        <v>4.33</v>
      </c>
      <c r="O1477" s="10">
        <v>60.620000000000005</v>
      </c>
      <c r="P1477" s="10">
        <v>34.823566976173339</v>
      </c>
      <c r="Q1477" s="5">
        <v>0.36486028424384787</v>
      </c>
      <c r="R1477" s="5">
        <v>1.4999999999999999E-2</v>
      </c>
      <c r="S1477" s="10">
        <v>1.4316535046426</v>
      </c>
      <c r="T1477" s="10">
        <v>0</v>
      </c>
      <c r="U1477" s="10">
        <v>33.391913471530742</v>
      </c>
      <c r="V1477" s="5">
        <v>0.34986028424384791</v>
      </c>
      <c r="W1477" s="4" t="s">
        <v>491</v>
      </c>
      <c r="X1477" s="4" t="s">
        <v>97</v>
      </c>
    </row>
    <row r="1478" spans="1:24">
      <c r="A1478" s="4" t="s">
        <v>1966</v>
      </c>
      <c r="B1478" s="8">
        <v>46227</v>
      </c>
      <c r="C1478" s="4" t="s">
        <v>373</v>
      </c>
      <c r="D1478" s="4" t="s">
        <v>158</v>
      </c>
      <c r="E1478" s="4" t="s">
        <v>45</v>
      </c>
      <c r="F1478" s="4" t="s">
        <v>234</v>
      </c>
      <c r="G1478" s="4" t="s">
        <v>111</v>
      </c>
      <c r="H1478" s="9">
        <v>12</v>
      </c>
      <c r="I1478" s="10">
        <v>7.85</v>
      </c>
      <c r="J1478" s="10">
        <v>94.199999999999989</v>
      </c>
      <c r="K1478" s="5">
        <v>0.22922580663115835</v>
      </c>
      <c r="L1478" s="10">
        <v>21.593070984655114</v>
      </c>
      <c r="M1478" s="10">
        <v>72.606929015344875</v>
      </c>
      <c r="N1478" s="10">
        <v>4.2699999999999996</v>
      </c>
      <c r="O1478" s="10">
        <v>51.239999999999995</v>
      </c>
      <c r="P1478" s="10">
        <v>21.36692901534488</v>
      </c>
      <c r="Q1478" s="5">
        <v>0.29428223043050278</v>
      </c>
      <c r="R1478" s="5">
        <v>1.4999999999999999E-2</v>
      </c>
      <c r="S1478" s="10">
        <v>1.089103935230173</v>
      </c>
      <c r="T1478" s="10">
        <v>1.66</v>
      </c>
      <c r="U1478" s="10">
        <v>18.617825080114706</v>
      </c>
      <c r="V1478" s="5">
        <v>0.25641939870752534</v>
      </c>
      <c r="W1478" s="4" t="s">
        <v>493</v>
      </c>
      <c r="X1478" s="4" t="s">
        <v>97</v>
      </c>
    </row>
    <row r="1479" spans="1:24">
      <c r="A1479" s="4" t="s">
        <v>1967</v>
      </c>
      <c r="B1479" s="8">
        <v>45970</v>
      </c>
      <c r="C1479" s="4" t="s">
        <v>323</v>
      </c>
      <c r="D1479" s="4" t="s">
        <v>208</v>
      </c>
      <c r="E1479" s="4" t="s">
        <v>41</v>
      </c>
      <c r="F1479" s="4" t="s">
        <v>242</v>
      </c>
      <c r="G1479" s="4" t="s">
        <v>257</v>
      </c>
      <c r="H1479" s="9">
        <v>30</v>
      </c>
      <c r="I1479" s="10">
        <v>7.26</v>
      </c>
      <c r="J1479" s="10">
        <v>217.79999999999998</v>
      </c>
      <c r="K1479" s="5">
        <v>0.15736777532621768</v>
      </c>
      <c r="L1479" s="10">
        <v>34.27470146605021</v>
      </c>
      <c r="M1479" s="10">
        <v>183.52529853394978</v>
      </c>
      <c r="N1479" s="10">
        <v>4.24</v>
      </c>
      <c r="O1479" s="10">
        <v>127.2</v>
      </c>
      <c r="P1479" s="10">
        <v>56.325298533949777</v>
      </c>
      <c r="Q1479" s="5">
        <v>0.30690754344982218</v>
      </c>
      <c r="R1479" s="5">
        <v>2.5999999999999999E-2</v>
      </c>
      <c r="S1479" s="10">
        <v>4.7716577618826941</v>
      </c>
      <c r="T1479" s="10">
        <v>4.51</v>
      </c>
      <c r="U1479" s="10">
        <v>47.043640772067086</v>
      </c>
      <c r="V1479" s="5">
        <v>0.25633327474666728</v>
      </c>
      <c r="W1479" s="4" t="s">
        <v>493</v>
      </c>
      <c r="X1479" s="4" t="s">
        <v>97</v>
      </c>
    </row>
    <row r="1480" spans="1:24">
      <c r="A1480" s="4" t="s">
        <v>1968</v>
      </c>
      <c r="B1480" s="8">
        <v>46051</v>
      </c>
      <c r="C1480" s="4" t="s">
        <v>307</v>
      </c>
      <c r="D1480" s="4" t="s">
        <v>185</v>
      </c>
      <c r="E1480" s="4" t="s">
        <v>41</v>
      </c>
      <c r="F1480" s="4" t="s">
        <v>234</v>
      </c>
      <c r="G1480" s="4" t="s">
        <v>111</v>
      </c>
      <c r="H1480" s="9">
        <v>45</v>
      </c>
      <c r="I1480" s="10">
        <v>5.39</v>
      </c>
      <c r="J1480" s="10">
        <v>242.54999999999998</v>
      </c>
      <c r="K1480" s="5">
        <v>0.21366703545415452</v>
      </c>
      <c r="L1480" s="10">
        <v>51.824939449405178</v>
      </c>
      <c r="M1480" s="10">
        <v>190.7250605505948</v>
      </c>
      <c r="N1480" s="10">
        <v>2.33</v>
      </c>
      <c r="O1480" s="10">
        <v>104.85000000000001</v>
      </c>
      <c r="P1480" s="10">
        <v>85.875060550594796</v>
      </c>
      <c r="Q1480" s="5">
        <v>0.45025577814832674</v>
      </c>
      <c r="R1480" s="5">
        <v>2.5999999999999999E-2</v>
      </c>
      <c r="S1480" s="10">
        <v>4.9588515743154646</v>
      </c>
      <c r="T1480" s="10">
        <v>3.92</v>
      </c>
      <c r="U1480" s="10">
        <v>76.996208976279334</v>
      </c>
      <c r="V1480" s="5">
        <v>0.40370263222883646</v>
      </c>
      <c r="W1480" s="4" t="s">
        <v>493</v>
      </c>
      <c r="X1480" s="4" t="s">
        <v>97</v>
      </c>
    </row>
    <row r="1481" spans="1:24">
      <c r="A1481" s="4" t="s">
        <v>1969</v>
      </c>
      <c r="B1481" s="8">
        <v>45890</v>
      </c>
      <c r="C1481" s="4" t="s">
        <v>283</v>
      </c>
      <c r="D1481" s="4" t="s">
        <v>224</v>
      </c>
      <c r="E1481" s="4" t="s">
        <v>39</v>
      </c>
      <c r="F1481" s="4" t="s">
        <v>270</v>
      </c>
      <c r="G1481" s="4" t="s">
        <v>111</v>
      </c>
      <c r="H1481" s="9">
        <v>8</v>
      </c>
      <c r="I1481" s="10">
        <v>20.07</v>
      </c>
      <c r="J1481" s="10">
        <v>160.56</v>
      </c>
      <c r="K1481" s="5">
        <v>0.11655522475218706</v>
      </c>
      <c r="L1481" s="10">
        <v>18.714106886211155</v>
      </c>
      <c r="M1481" s="10">
        <v>141.84589311378886</v>
      </c>
      <c r="N1481" s="10">
        <v>11.56</v>
      </c>
      <c r="O1481" s="10">
        <v>92.48</v>
      </c>
      <c r="P1481" s="10">
        <v>49.365893113788857</v>
      </c>
      <c r="Q1481" s="5">
        <v>0.34802483195045703</v>
      </c>
      <c r="R1481" s="5">
        <v>2.1000000000000001E-2</v>
      </c>
      <c r="S1481" s="10">
        <v>2.9787637553895663</v>
      </c>
      <c r="T1481" s="10">
        <v>0</v>
      </c>
      <c r="U1481" s="10">
        <v>46.387129358399292</v>
      </c>
      <c r="V1481" s="5">
        <v>0.32702483195045701</v>
      </c>
      <c r="W1481" s="4" t="s">
        <v>491</v>
      </c>
      <c r="X1481" s="4" t="s">
        <v>97</v>
      </c>
    </row>
    <row r="1482" spans="1:24">
      <c r="A1482" s="4" t="s">
        <v>1970</v>
      </c>
      <c r="B1482" s="8">
        <v>46057</v>
      </c>
      <c r="C1482" s="4" t="s">
        <v>403</v>
      </c>
      <c r="D1482" s="4" t="s">
        <v>166</v>
      </c>
      <c r="E1482" s="4" t="s">
        <v>47</v>
      </c>
      <c r="F1482" s="4" t="s">
        <v>270</v>
      </c>
      <c r="G1482" s="4" t="s">
        <v>111</v>
      </c>
      <c r="H1482" s="9">
        <v>20</v>
      </c>
      <c r="I1482" s="10">
        <v>9.85</v>
      </c>
      <c r="J1482" s="10">
        <v>197</v>
      </c>
      <c r="K1482" s="5">
        <v>9.7353654461200562E-2</v>
      </c>
      <c r="L1482" s="10">
        <v>19.178669928856511</v>
      </c>
      <c r="M1482" s="10">
        <v>177.82133007114348</v>
      </c>
      <c r="N1482" s="10">
        <v>4.79</v>
      </c>
      <c r="O1482" s="10">
        <v>95.8</v>
      </c>
      <c r="P1482" s="10">
        <v>82.021330071143481</v>
      </c>
      <c r="Q1482" s="5">
        <v>0.46125698215353611</v>
      </c>
      <c r="R1482" s="5">
        <v>2.3E-2</v>
      </c>
      <c r="S1482" s="10">
        <v>4.0898905916362995</v>
      </c>
      <c r="T1482" s="10">
        <v>0</v>
      </c>
      <c r="U1482" s="10">
        <v>77.931439479507176</v>
      </c>
      <c r="V1482" s="5">
        <v>0.43825698215353609</v>
      </c>
      <c r="W1482" s="4" t="s">
        <v>491</v>
      </c>
      <c r="X1482" s="4" t="s">
        <v>97</v>
      </c>
    </row>
    <row r="1483" spans="1:24">
      <c r="A1483" s="4" t="s">
        <v>1971</v>
      </c>
      <c r="B1483" s="8">
        <v>45965</v>
      </c>
      <c r="C1483" s="4" t="s">
        <v>373</v>
      </c>
      <c r="D1483" s="4" t="s">
        <v>144</v>
      </c>
      <c r="E1483" s="4" t="s">
        <v>45</v>
      </c>
      <c r="F1483" s="4" t="s">
        <v>234</v>
      </c>
      <c r="G1483" s="4" t="s">
        <v>111</v>
      </c>
      <c r="H1483" s="9">
        <v>22</v>
      </c>
      <c r="I1483" s="10">
        <v>14.34</v>
      </c>
      <c r="J1483" s="10">
        <v>315.48</v>
      </c>
      <c r="K1483" s="5">
        <v>0.21360953828896551</v>
      </c>
      <c r="L1483" s="10">
        <v>67.389537139402847</v>
      </c>
      <c r="M1483" s="10">
        <v>248.09046286059717</v>
      </c>
      <c r="N1483" s="10">
        <v>7.99</v>
      </c>
      <c r="O1483" s="10">
        <v>175.78</v>
      </c>
      <c r="P1483" s="10">
        <v>72.31046286059717</v>
      </c>
      <c r="Q1483" s="5">
        <v>0.29146812830620034</v>
      </c>
      <c r="R1483" s="5">
        <v>1.4999999999999999E-2</v>
      </c>
      <c r="S1483" s="10">
        <v>3.7213569429089572</v>
      </c>
      <c r="T1483" s="10">
        <v>0</v>
      </c>
      <c r="U1483" s="10">
        <v>68.589105917688215</v>
      </c>
      <c r="V1483" s="5">
        <v>0.27646812830620038</v>
      </c>
      <c r="W1483" s="4" t="s">
        <v>491</v>
      </c>
      <c r="X1483" s="4" t="s">
        <v>97</v>
      </c>
    </row>
    <row r="1484" spans="1:24">
      <c r="A1484" s="4" t="s">
        <v>1972</v>
      </c>
      <c r="B1484" s="8">
        <v>46131</v>
      </c>
      <c r="C1484" s="4" t="s">
        <v>345</v>
      </c>
      <c r="D1484" s="4" t="s">
        <v>193</v>
      </c>
      <c r="E1484" s="4" t="s">
        <v>43</v>
      </c>
      <c r="F1484" s="4" t="s">
        <v>273</v>
      </c>
      <c r="G1484" s="4" t="s">
        <v>111</v>
      </c>
      <c r="H1484" s="9">
        <v>21</v>
      </c>
      <c r="I1484" s="10">
        <v>9.2899999999999991</v>
      </c>
      <c r="J1484" s="10">
        <v>195.08999999999997</v>
      </c>
      <c r="K1484" s="5">
        <v>8.9739343123691001E-2</v>
      </c>
      <c r="L1484" s="10">
        <v>17.507248450000876</v>
      </c>
      <c r="M1484" s="10">
        <v>177.5827515499991</v>
      </c>
      <c r="N1484" s="10">
        <v>4.37</v>
      </c>
      <c r="O1484" s="10">
        <v>91.77</v>
      </c>
      <c r="P1484" s="10">
        <v>85.812751549999106</v>
      </c>
      <c r="Q1484" s="5">
        <v>0.48322683819795526</v>
      </c>
      <c r="R1484" s="5">
        <v>4.4999999999999998E-2</v>
      </c>
      <c r="S1484" s="10">
        <v>7.9912238197499592</v>
      </c>
      <c r="T1484" s="10">
        <v>0</v>
      </c>
      <c r="U1484" s="10">
        <v>77.821527730249144</v>
      </c>
      <c r="V1484" s="5">
        <v>0.43822683819795527</v>
      </c>
      <c r="W1484" s="4" t="s">
        <v>491</v>
      </c>
      <c r="X1484" s="4" t="s">
        <v>97</v>
      </c>
    </row>
    <row r="1485" spans="1:24">
      <c r="A1485" s="4" t="s">
        <v>1973</v>
      </c>
      <c r="B1485" s="8">
        <v>45964</v>
      </c>
      <c r="C1485" s="4" t="s">
        <v>391</v>
      </c>
      <c r="D1485" s="4" t="s">
        <v>195</v>
      </c>
      <c r="E1485" s="4" t="s">
        <v>47</v>
      </c>
      <c r="F1485" s="4" t="s">
        <v>270</v>
      </c>
      <c r="G1485" s="4" t="s">
        <v>235</v>
      </c>
      <c r="H1485" s="9">
        <v>95</v>
      </c>
      <c r="I1485" s="10">
        <v>8.9700000000000006</v>
      </c>
      <c r="J1485" s="10">
        <v>852.15000000000009</v>
      </c>
      <c r="K1485" s="5">
        <v>0.12065383901444751</v>
      </c>
      <c r="L1485" s="10">
        <v>102.81516891616145</v>
      </c>
      <c r="M1485" s="10">
        <v>749.33483108383859</v>
      </c>
      <c r="N1485" s="10">
        <v>4.05</v>
      </c>
      <c r="O1485" s="10">
        <v>384.75</v>
      </c>
      <c r="P1485" s="10">
        <v>364.58483108383859</v>
      </c>
      <c r="Q1485" s="5">
        <v>0.48654462058903997</v>
      </c>
      <c r="R1485" s="5">
        <v>2.3E-2</v>
      </c>
      <c r="S1485" s="10">
        <v>17.234701114928288</v>
      </c>
      <c r="T1485" s="10">
        <v>0</v>
      </c>
      <c r="U1485" s="10">
        <v>347.35012996891032</v>
      </c>
      <c r="V1485" s="5">
        <v>0.46354462058904</v>
      </c>
      <c r="W1485" s="4" t="s">
        <v>491</v>
      </c>
      <c r="X1485" s="4" t="s">
        <v>97</v>
      </c>
    </row>
    <row r="1486" spans="1:24">
      <c r="A1486" s="4" t="s">
        <v>1974</v>
      </c>
      <c r="B1486" s="8">
        <v>46177</v>
      </c>
      <c r="C1486" s="4" t="s">
        <v>279</v>
      </c>
      <c r="D1486" s="4" t="s">
        <v>181</v>
      </c>
      <c r="E1486" s="4" t="s">
        <v>39</v>
      </c>
      <c r="F1486" s="4" t="s">
        <v>273</v>
      </c>
      <c r="G1486" s="4" t="s">
        <v>111</v>
      </c>
      <c r="H1486" s="9">
        <v>26</v>
      </c>
      <c r="I1486" s="10">
        <v>5.84</v>
      </c>
      <c r="J1486" s="10">
        <v>151.84</v>
      </c>
      <c r="K1486" s="5">
        <v>0.11558452144897383</v>
      </c>
      <c r="L1486" s="10">
        <v>17.550353736812188</v>
      </c>
      <c r="M1486" s="10">
        <v>134.28964626318782</v>
      </c>
      <c r="N1486" s="10">
        <v>2.85</v>
      </c>
      <c r="O1486" s="10">
        <v>74.100000000000009</v>
      </c>
      <c r="P1486" s="10">
        <v>60.189646263187811</v>
      </c>
      <c r="Q1486" s="5">
        <v>0.44820764621886799</v>
      </c>
      <c r="R1486" s="5">
        <v>2.1000000000000001E-2</v>
      </c>
      <c r="S1486" s="10">
        <v>2.8200825715269442</v>
      </c>
      <c r="T1486" s="10">
        <v>0</v>
      </c>
      <c r="U1486" s="10">
        <v>57.369563691660865</v>
      </c>
      <c r="V1486" s="5">
        <v>0.42720764621886798</v>
      </c>
      <c r="W1486" s="4" t="s">
        <v>491</v>
      </c>
      <c r="X1486" s="4" t="s">
        <v>97</v>
      </c>
    </row>
    <row r="1487" spans="1:24">
      <c r="A1487" s="4" t="s">
        <v>1975</v>
      </c>
      <c r="B1487" s="8">
        <v>45835</v>
      </c>
      <c r="C1487" s="4" t="s">
        <v>245</v>
      </c>
      <c r="D1487" s="4" t="s">
        <v>135</v>
      </c>
      <c r="E1487" s="4" t="s">
        <v>36</v>
      </c>
      <c r="F1487" s="4" t="s">
        <v>239</v>
      </c>
      <c r="G1487" s="4" t="s">
        <v>111</v>
      </c>
      <c r="H1487" s="9">
        <v>15</v>
      </c>
      <c r="I1487" s="10">
        <v>10.01</v>
      </c>
      <c r="J1487" s="10">
        <v>150.15</v>
      </c>
      <c r="K1487" s="5">
        <v>0.10430456034113463</v>
      </c>
      <c r="L1487" s="10">
        <v>15.661329735221365</v>
      </c>
      <c r="M1487" s="10">
        <v>134.48867026477865</v>
      </c>
      <c r="N1487" s="10">
        <v>4.55</v>
      </c>
      <c r="O1487" s="10">
        <v>68.25</v>
      </c>
      <c r="P1487" s="10">
        <v>66.238670264778648</v>
      </c>
      <c r="Q1487" s="5">
        <v>0.49252230789678608</v>
      </c>
      <c r="R1487" s="5">
        <v>1.7999999999999999E-2</v>
      </c>
      <c r="S1487" s="10">
        <v>2.4207960647660154</v>
      </c>
      <c r="T1487" s="10">
        <v>0</v>
      </c>
      <c r="U1487" s="10">
        <v>63.817874200012632</v>
      </c>
      <c r="V1487" s="5">
        <v>0.47452230789678607</v>
      </c>
      <c r="W1487" s="4" t="s">
        <v>491</v>
      </c>
      <c r="X1487" s="4" t="s">
        <v>97</v>
      </c>
    </row>
    <row r="1488" spans="1:24">
      <c r="A1488" s="4" t="s">
        <v>1976</v>
      </c>
      <c r="B1488" s="8">
        <v>45930</v>
      </c>
      <c r="C1488" s="4" t="s">
        <v>271</v>
      </c>
      <c r="D1488" s="4" t="s">
        <v>164</v>
      </c>
      <c r="E1488" s="4" t="s">
        <v>39</v>
      </c>
      <c r="F1488" s="4" t="s">
        <v>273</v>
      </c>
      <c r="G1488" s="4" t="s">
        <v>235</v>
      </c>
      <c r="H1488" s="9">
        <v>71</v>
      </c>
      <c r="I1488" s="10">
        <v>5.99</v>
      </c>
      <c r="J1488" s="10">
        <v>425.29</v>
      </c>
      <c r="K1488" s="5">
        <v>0.13421000044895173</v>
      </c>
      <c r="L1488" s="10">
        <v>57.078171090934688</v>
      </c>
      <c r="M1488" s="10">
        <v>368.21182890906533</v>
      </c>
      <c r="N1488" s="10">
        <v>2.86</v>
      </c>
      <c r="O1488" s="10">
        <v>203.06</v>
      </c>
      <c r="P1488" s="10">
        <v>165.15182890906533</v>
      </c>
      <c r="Q1488" s="5">
        <v>0.44852396349779328</v>
      </c>
      <c r="R1488" s="5">
        <v>2.1000000000000001E-2</v>
      </c>
      <c r="S1488" s="10">
        <v>7.7324484070903727</v>
      </c>
      <c r="T1488" s="10">
        <v>0</v>
      </c>
      <c r="U1488" s="10">
        <v>157.41938050197496</v>
      </c>
      <c r="V1488" s="5">
        <v>0.42752396349779331</v>
      </c>
      <c r="W1488" s="4" t="s">
        <v>491</v>
      </c>
      <c r="X1488" s="4" t="s">
        <v>97</v>
      </c>
    </row>
    <row r="1489" spans="1:24">
      <c r="A1489" s="4" t="s">
        <v>1977</v>
      </c>
      <c r="B1489" s="8">
        <v>45934</v>
      </c>
      <c r="C1489" s="4" t="s">
        <v>401</v>
      </c>
      <c r="D1489" s="4" t="s">
        <v>195</v>
      </c>
      <c r="E1489" s="4" t="s">
        <v>47</v>
      </c>
      <c r="F1489" s="4" t="s">
        <v>276</v>
      </c>
      <c r="G1489" s="4" t="s">
        <v>111</v>
      </c>
      <c r="H1489" s="9">
        <v>14</v>
      </c>
      <c r="I1489" s="10">
        <v>8.8000000000000007</v>
      </c>
      <c r="J1489" s="10">
        <v>123.20000000000002</v>
      </c>
      <c r="K1489" s="5">
        <v>0.15353368448769</v>
      </c>
      <c r="L1489" s="10">
        <v>18.915349928883412</v>
      </c>
      <c r="M1489" s="10">
        <v>104.2846500711166</v>
      </c>
      <c r="N1489" s="10">
        <v>4.07</v>
      </c>
      <c r="O1489" s="10">
        <v>56.980000000000004</v>
      </c>
      <c r="P1489" s="10">
        <v>47.304650071116598</v>
      </c>
      <c r="Q1489" s="5">
        <v>0.45361086256565403</v>
      </c>
      <c r="R1489" s="5">
        <v>2.3E-2</v>
      </c>
      <c r="S1489" s="10">
        <v>2.3985469516356819</v>
      </c>
      <c r="T1489" s="10">
        <v>2.83</v>
      </c>
      <c r="U1489" s="10">
        <v>42.076103119480919</v>
      </c>
      <c r="V1489" s="5">
        <v>0.40347359933400789</v>
      </c>
      <c r="W1489" s="4" t="s">
        <v>493</v>
      </c>
      <c r="X1489" s="4" t="s">
        <v>97</v>
      </c>
    </row>
    <row r="1490" spans="1:24">
      <c r="A1490" s="4" t="s">
        <v>1978</v>
      </c>
      <c r="B1490" s="8">
        <v>45962</v>
      </c>
      <c r="C1490" s="4" t="s">
        <v>277</v>
      </c>
      <c r="D1490" s="4" t="s">
        <v>166</v>
      </c>
      <c r="E1490" s="4" t="s">
        <v>39</v>
      </c>
      <c r="F1490" s="4" t="s">
        <v>270</v>
      </c>
      <c r="G1490" s="4" t="s">
        <v>111</v>
      </c>
      <c r="H1490" s="9">
        <v>14</v>
      </c>
      <c r="I1490" s="10">
        <v>9.4</v>
      </c>
      <c r="J1490" s="10">
        <v>131.6</v>
      </c>
      <c r="K1490" s="5">
        <v>0.11940716425347293</v>
      </c>
      <c r="L1490" s="10">
        <v>15.713982815757037</v>
      </c>
      <c r="M1490" s="10">
        <v>115.88601718424296</v>
      </c>
      <c r="N1490" s="10">
        <v>4.67</v>
      </c>
      <c r="O1490" s="10">
        <v>65.38</v>
      </c>
      <c r="P1490" s="10">
        <v>50.506017184242964</v>
      </c>
      <c r="Q1490" s="5">
        <v>0.4358249460238614</v>
      </c>
      <c r="R1490" s="5">
        <v>2.1000000000000001E-2</v>
      </c>
      <c r="S1490" s="10">
        <v>2.4336063608691023</v>
      </c>
      <c r="T1490" s="10">
        <v>0</v>
      </c>
      <c r="U1490" s="10">
        <v>48.072410823373865</v>
      </c>
      <c r="V1490" s="5">
        <v>0.41482494602386144</v>
      </c>
      <c r="W1490" s="4" t="s">
        <v>491</v>
      </c>
      <c r="X1490" s="4" t="s">
        <v>97</v>
      </c>
    </row>
    <row r="1491" spans="1:24">
      <c r="A1491" s="4" t="s">
        <v>1979</v>
      </c>
      <c r="B1491" s="8">
        <v>45974</v>
      </c>
      <c r="C1491" s="4" t="s">
        <v>361</v>
      </c>
      <c r="D1491" s="4" t="s">
        <v>193</v>
      </c>
      <c r="E1491" s="4" t="s">
        <v>45</v>
      </c>
      <c r="F1491" s="4" t="s">
        <v>234</v>
      </c>
      <c r="G1491" s="4" t="s">
        <v>235</v>
      </c>
      <c r="H1491" s="9">
        <v>47</v>
      </c>
      <c r="I1491" s="10">
        <v>8.93</v>
      </c>
      <c r="J1491" s="10">
        <v>419.71</v>
      </c>
      <c r="K1491" s="5">
        <v>0.20493956238336583</v>
      </c>
      <c r="L1491" s="10">
        <v>86.015183727922462</v>
      </c>
      <c r="M1491" s="10">
        <v>333.6948162720775</v>
      </c>
      <c r="N1491" s="10">
        <v>4.1900000000000004</v>
      </c>
      <c r="O1491" s="10">
        <v>196.93</v>
      </c>
      <c r="P1491" s="10">
        <v>136.7648162720775</v>
      </c>
      <c r="Q1491" s="5">
        <v>0.4098499874824742</v>
      </c>
      <c r="R1491" s="5">
        <v>1.4999999999999999E-2</v>
      </c>
      <c r="S1491" s="10">
        <v>5.0054222440811627</v>
      </c>
      <c r="T1491" s="10">
        <v>0</v>
      </c>
      <c r="U1491" s="10">
        <v>131.75939402799634</v>
      </c>
      <c r="V1491" s="5">
        <v>0.39484998748247424</v>
      </c>
      <c r="W1491" s="4" t="s">
        <v>491</v>
      </c>
      <c r="X1491" s="4" t="s">
        <v>97</v>
      </c>
    </row>
    <row r="1492" spans="1:24">
      <c r="A1492" s="4" t="s">
        <v>1980</v>
      </c>
      <c r="B1492" s="8">
        <v>45790</v>
      </c>
      <c r="C1492" s="4" t="s">
        <v>343</v>
      </c>
      <c r="D1492" s="4" t="s">
        <v>185</v>
      </c>
      <c r="E1492" s="4" t="s">
        <v>43</v>
      </c>
      <c r="F1492" s="4" t="s">
        <v>270</v>
      </c>
      <c r="G1492" s="4" t="s">
        <v>111</v>
      </c>
      <c r="H1492" s="9">
        <v>17</v>
      </c>
      <c r="I1492" s="10">
        <v>5.25</v>
      </c>
      <c r="J1492" s="10">
        <v>89.25</v>
      </c>
      <c r="K1492" s="5">
        <v>7.4149023427984795E-2</v>
      </c>
      <c r="L1492" s="10">
        <v>6.6178003409476434</v>
      </c>
      <c r="M1492" s="10">
        <v>82.632199659052361</v>
      </c>
      <c r="N1492" s="10">
        <v>2.2000000000000002</v>
      </c>
      <c r="O1492" s="10">
        <v>37.400000000000006</v>
      </c>
      <c r="P1492" s="10">
        <v>45.232199659052355</v>
      </c>
      <c r="Q1492" s="5">
        <v>0.54739193493195559</v>
      </c>
      <c r="R1492" s="5">
        <v>4.4999999999999998E-2</v>
      </c>
      <c r="S1492" s="10">
        <v>3.7184489846573561</v>
      </c>
      <c r="T1492" s="10">
        <v>0</v>
      </c>
      <c r="U1492" s="10">
        <v>41.513750674394998</v>
      </c>
      <c r="V1492" s="5">
        <v>0.50239193493195566</v>
      </c>
      <c r="W1492" s="4" t="s">
        <v>491</v>
      </c>
      <c r="X1492" s="4" t="s">
        <v>97</v>
      </c>
    </row>
    <row r="1493" spans="1:24">
      <c r="A1493" s="4" t="s">
        <v>1981</v>
      </c>
      <c r="B1493" s="8">
        <v>45730</v>
      </c>
      <c r="C1493" s="4" t="s">
        <v>343</v>
      </c>
      <c r="D1493" s="4" t="s">
        <v>106</v>
      </c>
      <c r="E1493" s="4" t="s">
        <v>43</v>
      </c>
      <c r="F1493" s="4" t="s">
        <v>270</v>
      </c>
      <c r="G1493" s="4" t="s">
        <v>111</v>
      </c>
      <c r="H1493" s="9">
        <v>112</v>
      </c>
      <c r="I1493" s="10">
        <v>10.38</v>
      </c>
      <c r="J1493" s="10">
        <v>1162.5600000000002</v>
      </c>
      <c r="K1493" s="5">
        <v>3.3596673229961786E-2</v>
      </c>
      <c r="L1493" s="10">
        <v>39.058148430224378</v>
      </c>
      <c r="M1493" s="10">
        <v>1123.5018515697757</v>
      </c>
      <c r="N1493" s="10">
        <v>5.56</v>
      </c>
      <c r="O1493" s="10">
        <v>622.71999999999991</v>
      </c>
      <c r="P1493" s="10">
        <v>500.78185156977577</v>
      </c>
      <c r="Q1493" s="5">
        <v>0.4457330006800389</v>
      </c>
      <c r="R1493" s="5">
        <v>4.4999999999999998E-2</v>
      </c>
      <c r="S1493" s="10">
        <v>50.557583320639907</v>
      </c>
      <c r="T1493" s="10">
        <v>0</v>
      </c>
      <c r="U1493" s="10">
        <v>450.22426824913589</v>
      </c>
      <c r="V1493" s="5">
        <v>0.40073300068003892</v>
      </c>
      <c r="W1493" s="4" t="s">
        <v>491</v>
      </c>
      <c r="X1493" s="4" t="s">
        <v>97</v>
      </c>
    </row>
    <row r="1494" spans="1:24">
      <c r="A1494" s="4" t="s">
        <v>1982</v>
      </c>
      <c r="B1494" s="8">
        <v>45941</v>
      </c>
      <c r="C1494" s="4" t="s">
        <v>365</v>
      </c>
      <c r="D1494" s="4" t="s">
        <v>158</v>
      </c>
      <c r="E1494" s="4" t="s">
        <v>45</v>
      </c>
      <c r="F1494" s="4" t="s">
        <v>242</v>
      </c>
      <c r="G1494" s="4" t="s">
        <v>235</v>
      </c>
      <c r="H1494" s="9">
        <v>76</v>
      </c>
      <c r="I1494" s="10">
        <v>7.74</v>
      </c>
      <c r="J1494" s="10">
        <v>588.24</v>
      </c>
      <c r="K1494" s="5">
        <v>0.1817791350073921</v>
      </c>
      <c r="L1494" s="10">
        <v>106.92975837674832</v>
      </c>
      <c r="M1494" s="10">
        <v>481.31024162325167</v>
      </c>
      <c r="N1494" s="10">
        <v>4.16</v>
      </c>
      <c r="O1494" s="10">
        <v>316.16000000000003</v>
      </c>
      <c r="P1494" s="10">
        <v>165.15024162325165</v>
      </c>
      <c r="Q1494" s="5">
        <v>0.34312638157515862</v>
      </c>
      <c r="R1494" s="5">
        <v>1.4999999999999999E-2</v>
      </c>
      <c r="S1494" s="10">
        <v>7.2196536243487746</v>
      </c>
      <c r="T1494" s="10">
        <v>0</v>
      </c>
      <c r="U1494" s="10">
        <v>157.93058799890287</v>
      </c>
      <c r="V1494" s="5">
        <v>0.32812638157515861</v>
      </c>
      <c r="W1494" s="4" t="s">
        <v>491</v>
      </c>
      <c r="X1494" s="4" t="s">
        <v>97</v>
      </c>
    </row>
    <row r="1495" spans="1:24">
      <c r="A1495" s="4" t="s">
        <v>1983</v>
      </c>
      <c r="B1495" s="8">
        <v>45665</v>
      </c>
      <c r="C1495" s="4" t="s">
        <v>391</v>
      </c>
      <c r="D1495" s="4" t="s">
        <v>183</v>
      </c>
      <c r="E1495" s="4" t="s">
        <v>47</v>
      </c>
      <c r="F1495" s="4" t="s">
        <v>270</v>
      </c>
      <c r="G1495" s="4" t="s">
        <v>235</v>
      </c>
      <c r="H1495" s="9">
        <v>63</v>
      </c>
      <c r="I1495" s="10">
        <v>8.67</v>
      </c>
      <c r="J1495" s="10">
        <v>546.21</v>
      </c>
      <c r="K1495" s="5">
        <v>9.0703197976513272E-2</v>
      </c>
      <c r="L1495" s="10">
        <v>49.542993766751316</v>
      </c>
      <c r="M1495" s="10">
        <v>496.66700623324874</v>
      </c>
      <c r="N1495" s="10">
        <v>4.24</v>
      </c>
      <c r="O1495" s="10">
        <v>267.12</v>
      </c>
      <c r="P1495" s="10">
        <v>229.54700623324874</v>
      </c>
      <c r="Q1495" s="5">
        <v>0.46217486435055649</v>
      </c>
      <c r="R1495" s="5">
        <v>2.3E-2</v>
      </c>
      <c r="S1495" s="10">
        <v>11.423341143364722</v>
      </c>
      <c r="T1495" s="10">
        <v>0</v>
      </c>
      <c r="U1495" s="10">
        <v>218.12366508988401</v>
      </c>
      <c r="V1495" s="5">
        <v>0.43917486435055647</v>
      </c>
      <c r="W1495" s="4" t="s">
        <v>491</v>
      </c>
      <c r="X1495" s="4" t="s">
        <v>97</v>
      </c>
    </row>
    <row r="1496" spans="1:24">
      <c r="A1496" s="4" t="s">
        <v>1984</v>
      </c>
      <c r="B1496" s="8">
        <v>45699</v>
      </c>
      <c r="C1496" s="4" t="s">
        <v>389</v>
      </c>
      <c r="D1496" s="4" t="s">
        <v>201</v>
      </c>
      <c r="E1496" s="4" t="s">
        <v>45</v>
      </c>
      <c r="F1496" s="4" t="s">
        <v>242</v>
      </c>
      <c r="G1496" s="4" t="s">
        <v>257</v>
      </c>
      <c r="H1496" s="9">
        <v>11</v>
      </c>
      <c r="I1496" s="10">
        <v>9.41</v>
      </c>
      <c r="J1496" s="10">
        <v>103.51</v>
      </c>
      <c r="K1496" s="5">
        <v>0.13235258005984943</v>
      </c>
      <c r="L1496" s="10">
        <v>13.699815561995015</v>
      </c>
      <c r="M1496" s="10">
        <v>89.810184438004995</v>
      </c>
      <c r="N1496" s="10">
        <v>5.62</v>
      </c>
      <c r="O1496" s="10">
        <v>61.82</v>
      </c>
      <c r="P1496" s="10">
        <v>27.990184438004995</v>
      </c>
      <c r="Q1496" s="5">
        <v>0.31165935815805296</v>
      </c>
      <c r="R1496" s="5">
        <v>1.4999999999999999E-2</v>
      </c>
      <c r="S1496" s="10">
        <v>1.3471527665700749</v>
      </c>
      <c r="T1496" s="10">
        <v>0</v>
      </c>
      <c r="U1496" s="10">
        <v>26.643031671434919</v>
      </c>
      <c r="V1496" s="5">
        <v>0.29665935815805294</v>
      </c>
      <c r="W1496" s="4" t="s">
        <v>491</v>
      </c>
      <c r="X1496" s="4" t="s">
        <v>97</v>
      </c>
    </row>
    <row r="1497" spans="1:24">
      <c r="A1497" s="4" t="s">
        <v>1985</v>
      </c>
      <c r="B1497" s="8">
        <v>46189</v>
      </c>
      <c r="C1497" s="4" t="s">
        <v>403</v>
      </c>
      <c r="D1497" s="4" t="s">
        <v>156</v>
      </c>
      <c r="E1497" s="4" t="s">
        <v>47</v>
      </c>
      <c r="F1497" s="4" t="s">
        <v>270</v>
      </c>
      <c r="G1497" s="4" t="s">
        <v>111</v>
      </c>
      <c r="H1497" s="9">
        <v>37</v>
      </c>
      <c r="I1497" s="10">
        <v>5.09</v>
      </c>
      <c r="J1497" s="10">
        <v>188.32999999999998</v>
      </c>
      <c r="K1497" s="5">
        <v>7.1054533974377679E-2</v>
      </c>
      <c r="L1497" s="10">
        <v>13.381700383394547</v>
      </c>
      <c r="M1497" s="10">
        <v>174.94829961660542</v>
      </c>
      <c r="N1497" s="10">
        <v>2.81</v>
      </c>
      <c r="O1497" s="10">
        <v>103.97</v>
      </c>
      <c r="P1497" s="10">
        <v>70.978299616605426</v>
      </c>
      <c r="Q1497" s="5">
        <v>0.40571014278019563</v>
      </c>
      <c r="R1497" s="5">
        <v>2.3E-2</v>
      </c>
      <c r="S1497" s="10">
        <v>4.0238108911819248</v>
      </c>
      <c r="T1497" s="10">
        <v>0</v>
      </c>
      <c r="U1497" s="10">
        <v>66.954488725423502</v>
      </c>
      <c r="V1497" s="5">
        <v>0.38271014278019561</v>
      </c>
      <c r="W1497" s="4" t="s">
        <v>491</v>
      </c>
      <c r="X1497" s="4" t="s">
        <v>97</v>
      </c>
    </row>
    <row r="1498" spans="1:24">
      <c r="A1498" s="4" t="s">
        <v>1986</v>
      </c>
      <c r="B1498" s="8">
        <v>45724</v>
      </c>
      <c r="C1498" s="4" t="s">
        <v>337</v>
      </c>
      <c r="D1498" s="4" t="s">
        <v>176</v>
      </c>
      <c r="E1498" s="4" t="s">
        <v>43</v>
      </c>
      <c r="F1498" s="4" t="s">
        <v>270</v>
      </c>
      <c r="G1498" s="4" t="s">
        <v>111</v>
      </c>
      <c r="H1498" s="9">
        <v>31</v>
      </c>
      <c r="I1498" s="10">
        <v>11.34</v>
      </c>
      <c r="J1498" s="10">
        <v>351.54</v>
      </c>
      <c r="K1498" s="5">
        <v>5.4188383354821963E-2</v>
      </c>
      <c r="L1498" s="10">
        <v>19.049384284554115</v>
      </c>
      <c r="M1498" s="10">
        <v>332.49061571544593</v>
      </c>
      <c r="N1498" s="10">
        <v>5.55</v>
      </c>
      <c r="O1498" s="10">
        <v>172.04999999999998</v>
      </c>
      <c r="P1498" s="10">
        <v>160.44061571544594</v>
      </c>
      <c r="Q1498" s="5">
        <v>0.48254178654099272</v>
      </c>
      <c r="R1498" s="5">
        <v>4.4999999999999998E-2</v>
      </c>
      <c r="S1498" s="10">
        <v>14.962077707195066</v>
      </c>
      <c r="T1498" s="10">
        <v>0</v>
      </c>
      <c r="U1498" s="10">
        <v>145.47853800825087</v>
      </c>
      <c r="V1498" s="5">
        <v>0.43754178654099268</v>
      </c>
      <c r="W1498" s="4" t="s">
        <v>491</v>
      </c>
      <c r="X1498" s="4" t="s">
        <v>97</v>
      </c>
    </row>
    <row r="1499" spans="1:24">
      <c r="A1499" s="4" t="s">
        <v>1987</v>
      </c>
      <c r="B1499" s="8">
        <v>46010</v>
      </c>
      <c r="C1499" s="4" t="s">
        <v>301</v>
      </c>
      <c r="D1499" s="4" t="s">
        <v>183</v>
      </c>
      <c r="E1499" s="4" t="s">
        <v>41</v>
      </c>
      <c r="F1499" s="4" t="s">
        <v>234</v>
      </c>
      <c r="G1499" s="4" t="s">
        <v>235</v>
      </c>
      <c r="H1499" s="9">
        <v>74</v>
      </c>
      <c r="I1499" s="10">
        <v>8.7100000000000009</v>
      </c>
      <c r="J1499" s="10">
        <v>644.54000000000008</v>
      </c>
      <c r="K1499" s="5">
        <v>0.20918958235687019</v>
      </c>
      <c r="L1499" s="10">
        <v>134.83105341229714</v>
      </c>
      <c r="M1499" s="10">
        <v>509.70894658770294</v>
      </c>
      <c r="N1499" s="10">
        <v>4.28</v>
      </c>
      <c r="O1499" s="10">
        <v>316.72000000000003</v>
      </c>
      <c r="P1499" s="10">
        <v>192.98894658770291</v>
      </c>
      <c r="Q1499" s="5">
        <v>0.378625778259704</v>
      </c>
      <c r="R1499" s="5">
        <v>2.5999999999999999E-2</v>
      </c>
      <c r="S1499" s="10">
        <v>13.252432611280275</v>
      </c>
      <c r="T1499" s="10">
        <v>15.87</v>
      </c>
      <c r="U1499" s="10">
        <v>163.86651397642262</v>
      </c>
      <c r="V1499" s="5">
        <v>0.3214903624380997</v>
      </c>
      <c r="W1499" s="4" t="s">
        <v>493</v>
      </c>
      <c r="X1499" s="4" t="s">
        <v>97</v>
      </c>
    </row>
    <row r="1500" spans="1:24">
      <c r="A1500" s="4" t="s">
        <v>1988</v>
      </c>
      <c r="B1500" s="8">
        <v>45855</v>
      </c>
      <c r="C1500" s="4" t="s">
        <v>279</v>
      </c>
      <c r="D1500" s="4" t="s">
        <v>130</v>
      </c>
      <c r="E1500" s="4" t="s">
        <v>39</v>
      </c>
      <c r="F1500" s="4" t="s">
        <v>273</v>
      </c>
      <c r="G1500" s="4" t="s">
        <v>111</v>
      </c>
      <c r="H1500" s="9">
        <v>41</v>
      </c>
      <c r="I1500" s="10">
        <v>6.44</v>
      </c>
      <c r="J1500" s="10">
        <v>264.04000000000002</v>
      </c>
      <c r="K1500" s="5">
        <v>0.11826000891782454</v>
      </c>
      <c r="L1500" s="10">
        <v>31.225372754662395</v>
      </c>
      <c r="M1500" s="10">
        <v>232.81462724533762</v>
      </c>
      <c r="N1500" s="10">
        <v>2.98</v>
      </c>
      <c r="O1500" s="10">
        <v>122.17999999999999</v>
      </c>
      <c r="P1500" s="10">
        <v>110.63462724533763</v>
      </c>
      <c r="Q1500" s="5">
        <v>0.47520479513837427</v>
      </c>
      <c r="R1500" s="5">
        <v>2.1000000000000001E-2</v>
      </c>
      <c r="S1500" s="10">
        <v>4.88910717215209</v>
      </c>
      <c r="T1500" s="10">
        <v>0</v>
      </c>
      <c r="U1500" s="10">
        <v>105.74552007318553</v>
      </c>
      <c r="V1500" s="5">
        <v>0.45420479513837425</v>
      </c>
      <c r="W1500" s="4" t="s">
        <v>491</v>
      </c>
      <c r="X1500" s="4" t="s">
        <v>97</v>
      </c>
    </row>
    <row r="1501" spans="1:24">
      <c r="A1501" s="4" t="s">
        <v>1989</v>
      </c>
      <c r="B1501" s="8">
        <v>46105</v>
      </c>
      <c r="C1501" s="4" t="s">
        <v>329</v>
      </c>
      <c r="D1501" s="4" t="s">
        <v>151</v>
      </c>
      <c r="E1501" s="4" t="s">
        <v>41</v>
      </c>
      <c r="F1501" s="4" t="s">
        <v>242</v>
      </c>
      <c r="G1501" s="4" t="s">
        <v>257</v>
      </c>
      <c r="H1501" s="9">
        <v>22</v>
      </c>
      <c r="I1501" s="10">
        <v>10.23</v>
      </c>
      <c r="J1501" s="10">
        <v>225.06</v>
      </c>
      <c r="K1501" s="5">
        <v>0.13511603585968088</v>
      </c>
      <c r="L1501" s="10">
        <v>30.40921503057978</v>
      </c>
      <c r="M1501" s="10">
        <v>194.65078496942022</v>
      </c>
      <c r="N1501" s="10">
        <v>6.18</v>
      </c>
      <c r="O1501" s="10">
        <v>135.95999999999998</v>
      </c>
      <c r="P1501" s="10">
        <v>58.690784969420235</v>
      </c>
      <c r="Q1501" s="5">
        <v>0.30151835749668621</v>
      </c>
      <c r="R1501" s="5">
        <v>2.5999999999999999E-2</v>
      </c>
      <c r="S1501" s="10">
        <v>5.0609204092049254</v>
      </c>
      <c r="T1501" s="10">
        <v>0</v>
      </c>
      <c r="U1501" s="10">
        <v>53.62986456021531</v>
      </c>
      <c r="V1501" s="5">
        <v>0.27551835749668618</v>
      </c>
      <c r="W1501" s="4" t="s">
        <v>491</v>
      </c>
      <c r="X1501" s="4" t="s">
        <v>97</v>
      </c>
    </row>
    <row r="1502" spans="1:24">
      <c r="A1502" s="4" t="s">
        <v>1990</v>
      </c>
      <c r="B1502" s="8">
        <v>46034</v>
      </c>
      <c r="C1502" s="4" t="s">
        <v>361</v>
      </c>
      <c r="D1502" s="4" t="s">
        <v>208</v>
      </c>
      <c r="E1502" s="4" t="s">
        <v>45</v>
      </c>
      <c r="F1502" s="4" t="s">
        <v>234</v>
      </c>
      <c r="G1502" s="4" t="s">
        <v>235</v>
      </c>
      <c r="H1502" s="9">
        <v>35</v>
      </c>
      <c r="I1502" s="10">
        <v>7.48</v>
      </c>
      <c r="J1502" s="10">
        <v>261.8</v>
      </c>
      <c r="K1502" s="5">
        <v>0.21993616100527516</v>
      </c>
      <c r="L1502" s="10">
        <v>57.579286951181039</v>
      </c>
      <c r="M1502" s="10">
        <v>204.22071304881896</v>
      </c>
      <c r="N1502" s="10">
        <v>4.41</v>
      </c>
      <c r="O1502" s="10">
        <v>154.35</v>
      </c>
      <c r="P1502" s="10">
        <v>49.87071304881897</v>
      </c>
      <c r="Q1502" s="5">
        <v>0.24420007306946076</v>
      </c>
      <c r="R1502" s="5">
        <v>1.4999999999999999E-2</v>
      </c>
      <c r="S1502" s="10">
        <v>3.0633106957322842</v>
      </c>
      <c r="T1502" s="10">
        <v>6.4</v>
      </c>
      <c r="U1502" s="10">
        <v>40.407402353086688</v>
      </c>
      <c r="V1502" s="5">
        <v>0.19786143016466357</v>
      </c>
      <c r="W1502" s="4" t="s">
        <v>493</v>
      </c>
      <c r="X1502" s="4" t="s">
        <v>97</v>
      </c>
    </row>
    <row r="1503" spans="1:24">
      <c r="A1503" s="4" t="s">
        <v>1991</v>
      </c>
      <c r="B1503" s="8">
        <v>46048</v>
      </c>
      <c r="C1503" s="4" t="s">
        <v>285</v>
      </c>
      <c r="D1503" s="4" t="s">
        <v>151</v>
      </c>
      <c r="E1503" s="4" t="s">
        <v>39</v>
      </c>
      <c r="F1503" s="4" t="s">
        <v>273</v>
      </c>
      <c r="G1503" s="4" t="s">
        <v>111</v>
      </c>
      <c r="H1503" s="9">
        <v>15</v>
      </c>
      <c r="I1503" s="10">
        <v>10.47</v>
      </c>
      <c r="J1503" s="10">
        <v>157.05000000000001</v>
      </c>
      <c r="K1503" s="5">
        <v>0.12703233820855037</v>
      </c>
      <c r="L1503" s="10">
        <v>19.950428715652837</v>
      </c>
      <c r="M1503" s="10">
        <v>137.09957128434718</v>
      </c>
      <c r="N1503" s="10">
        <v>6.05</v>
      </c>
      <c r="O1503" s="10">
        <v>90.75</v>
      </c>
      <c r="P1503" s="10">
        <v>46.349571284347178</v>
      </c>
      <c r="Q1503" s="5">
        <v>0.33807232838253931</v>
      </c>
      <c r="R1503" s="5">
        <v>2.1000000000000001E-2</v>
      </c>
      <c r="S1503" s="10">
        <v>2.879090996971291</v>
      </c>
      <c r="T1503" s="10">
        <v>0</v>
      </c>
      <c r="U1503" s="10">
        <v>43.470480287375885</v>
      </c>
      <c r="V1503" s="5">
        <v>0.31707232838253929</v>
      </c>
      <c r="W1503" s="4" t="s">
        <v>491</v>
      </c>
      <c r="X1503" s="4" t="s">
        <v>97</v>
      </c>
    </row>
    <row r="1504" spans="1:24">
      <c r="A1504" s="4" t="s">
        <v>1992</v>
      </c>
      <c r="B1504" s="8">
        <v>46226</v>
      </c>
      <c r="C1504" s="4" t="s">
        <v>321</v>
      </c>
      <c r="D1504" s="4" t="s">
        <v>208</v>
      </c>
      <c r="E1504" s="4" t="s">
        <v>41</v>
      </c>
      <c r="F1504" s="4" t="s">
        <v>239</v>
      </c>
      <c r="G1504" s="4" t="s">
        <v>257</v>
      </c>
      <c r="H1504" s="9">
        <v>19</v>
      </c>
      <c r="I1504" s="10">
        <v>7.52</v>
      </c>
      <c r="J1504" s="10">
        <v>142.88</v>
      </c>
      <c r="K1504" s="5">
        <v>0.10397395783363554</v>
      </c>
      <c r="L1504" s="10">
        <v>14.855799095269846</v>
      </c>
      <c r="M1504" s="10">
        <v>128.02420090473015</v>
      </c>
      <c r="N1504" s="10">
        <v>4.3600000000000003</v>
      </c>
      <c r="O1504" s="10">
        <v>82.84</v>
      </c>
      <c r="P1504" s="10">
        <v>45.184200904730147</v>
      </c>
      <c r="Q1504" s="5">
        <v>0.35293484033033878</v>
      </c>
      <c r="R1504" s="5">
        <v>2.5999999999999999E-2</v>
      </c>
      <c r="S1504" s="10">
        <v>3.328629223522984</v>
      </c>
      <c r="T1504" s="10">
        <v>0</v>
      </c>
      <c r="U1504" s="10">
        <v>41.855571681207167</v>
      </c>
      <c r="V1504" s="5">
        <v>0.32693484033033882</v>
      </c>
      <c r="W1504" s="4" t="s">
        <v>491</v>
      </c>
      <c r="X1504" s="4" t="s">
        <v>97</v>
      </c>
    </row>
    <row r="1505" spans="1:24">
      <c r="A1505" s="4" t="s">
        <v>1993</v>
      </c>
      <c r="B1505" s="8">
        <v>45923</v>
      </c>
      <c r="C1505" s="4" t="s">
        <v>333</v>
      </c>
      <c r="D1505" s="4" t="s">
        <v>154</v>
      </c>
      <c r="E1505" s="4" t="s">
        <v>43</v>
      </c>
      <c r="F1505" s="4" t="s">
        <v>273</v>
      </c>
      <c r="G1505" s="4" t="s">
        <v>235</v>
      </c>
      <c r="H1505" s="9">
        <v>68</v>
      </c>
      <c r="I1505" s="10">
        <v>15.69</v>
      </c>
      <c r="J1505" s="10">
        <v>1066.92</v>
      </c>
      <c r="K1505" s="5">
        <v>9.0675972601975546E-2</v>
      </c>
      <c r="L1505" s="10">
        <v>96.744008688499761</v>
      </c>
      <c r="M1505" s="10">
        <v>970.1759913115003</v>
      </c>
      <c r="N1505" s="10">
        <v>8.6199999999999992</v>
      </c>
      <c r="O1505" s="10">
        <v>586.16</v>
      </c>
      <c r="P1505" s="10">
        <v>384.01599131150033</v>
      </c>
      <c r="Q1505" s="5">
        <v>0.39582095903278436</v>
      </c>
      <c r="R1505" s="5">
        <v>4.4999999999999998E-2</v>
      </c>
      <c r="S1505" s="10">
        <v>43.657919609017512</v>
      </c>
      <c r="T1505" s="10">
        <v>15.19</v>
      </c>
      <c r="U1505" s="10">
        <v>325.16807170248279</v>
      </c>
      <c r="V1505" s="5">
        <v>0.33516400592733192</v>
      </c>
      <c r="W1505" s="4" t="s">
        <v>493</v>
      </c>
      <c r="X1505" s="4" t="s">
        <v>97</v>
      </c>
    </row>
    <row r="1506" spans="1:24">
      <c r="A1506" s="4" t="s">
        <v>1994</v>
      </c>
      <c r="B1506" s="8">
        <v>45795</v>
      </c>
      <c r="C1506" s="4" t="s">
        <v>309</v>
      </c>
      <c r="D1506" s="4" t="s">
        <v>206</v>
      </c>
      <c r="E1506" s="4" t="s">
        <v>41</v>
      </c>
      <c r="F1506" s="4" t="s">
        <v>239</v>
      </c>
      <c r="G1506" s="4" t="s">
        <v>111</v>
      </c>
      <c r="H1506" s="9">
        <v>51</v>
      </c>
      <c r="I1506" s="10">
        <v>4.71</v>
      </c>
      <c r="J1506" s="10">
        <v>240.21</v>
      </c>
      <c r="K1506" s="5">
        <v>0.18524858454005783</v>
      </c>
      <c r="L1506" s="10">
        <v>44.498562492367292</v>
      </c>
      <c r="M1506" s="10">
        <v>195.71143750763272</v>
      </c>
      <c r="N1506" s="10">
        <v>2.6</v>
      </c>
      <c r="O1506" s="10">
        <v>132.6</v>
      </c>
      <c r="P1506" s="10">
        <v>63.111437507632729</v>
      </c>
      <c r="Q1506" s="5">
        <v>0.3224718918390827</v>
      </c>
      <c r="R1506" s="5">
        <v>2.5999999999999999E-2</v>
      </c>
      <c r="S1506" s="10">
        <v>5.0884973751984504</v>
      </c>
      <c r="T1506" s="10">
        <v>0</v>
      </c>
      <c r="U1506" s="10">
        <v>58.022940132434279</v>
      </c>
      <c r="V1506" s="5">
        <v>0.29647189183908268</v>
      </c>
      <c r="W1506" s="4" t="s">
        <v>491</v>
      </c>
      <c r="X1506" s="4" t="s">
        <v>97</v>
      </c>
    </row>
    <row r="1507" spans="1:24">
      <c r="A1507" s="4" t="s">
        <v>1995</v>
      </c>
      <c r="B1507" s="8">
        <v>46121</v>
      </c>
      <c r="C1507" s="4" t="s">
        <v>333</v>
      </c>
      <c r="D1507" s="4" t="s">
        <v>151</v>
      </c>
      <c r="E1507" s="4" t="s">
        <v>43</v>
      </c>
      <c r="F1507" s="4" t="s">
        <v>273</v>
      </c>
      <c r="G1507" s="4" t="s">
        <v>235</v>
      </c>
      <c r="H1507" s="9">
        <v>10</v>
      </c>
      <c r="I1507" s="10">
        <v>10.43</v>
      </c>
      <c r="J1507" s="10">
        <v>104.3</v>
      </c>
      <c r="K1507" s="5">
        <v>7.0189455875351553E-2</v>
      </c>
      <c r="L1507" s="10">
        <v>7.3207602477991669</v>
      </c>
      <c r="M1507" s="10">
        <v>96.979239752200826</v>
      </c>
      <c r="N1507" s="10">
        <v>6.01</v>
      </c>
      <c r="O1507" s="10">
        <v>60.099999999999994</v>
      </c>
      <c r="P1507" s="10">
        <v>36.879239752200832</v>
      </c>
      <c r="Q1507" s="5">
        <v>0.38027973663676717</v>
      </c>
      <c r="R1507" s="5">
        <v>4.4999999999999998E-2</v>
      </c>
      <c r="S1507" s="10">
        <v>4.3640657888490368</v>
      </c>
      <c r="T1507" s="10">
        <v>0</v>
      </c>
      <c r="U1507" s="10">
        <v>32.515173963351792</v>
      </c>
      <c r="V1507" s="5">
        <v>0.33527973663676713</v>
      </c>
      <c r="W1507" s="4" t="s">
        <v>491</v>
      </c>
      <c r="X1507" s="4" t="s">
        <v>97</v>
      </c>
    </row>
    <row r="1508" spans="1:24">
      <c r="A1508" s="4" t="s">
        <v>1996</v>
      </c>
      <c r="B1508" s="8">
        <v>45790</v>
      </c>
      <c r="C1508" s="4" t="s">
        <v>393</v>
      </c>
      <c r="D1508" s="4" t="s">
        <v>183</v>
      </c>
      <c r="E1508" s="4" t="s">
        <v>47</v>
      </c>
      <c r="F1508" s="4" t="s">
        <v>273</v>
      </c>
      <c r="G1508" s="4" t="s">
        <v>235</v>
      </c>
      <c r="H1508" s="9">
        <v>69</v>
      </c>
      <c r="I1508" s="10">
        <v>8.7799999999999994</v>
      </c>
      <c r="J1508" s="10">
        <v>605.81999999999994</v>
      </c>
      <c r="K1508" s="5">
        <v>9.4561173299863466E-2</v>
      </c>
      <c r="L1508" s="10">
        <v>57.287050008523281</v>
      </c>
      <c r="M1508" s="10">
        <v>548.5329499914767</v>
      </c>
      <c r="N1508" s="10">
        <v>4.29</v>
      </c>
      <c r="O1508" s="10">
        <v>296.01</v>
      </c>
      <c r="P1508" s="10">
        <v>252.52294999147671</v>
      </c>
      <c r="Q1508" s="5">
        <v>0.46036058544049269</v>
      </c>
      <c r="R1508" s="5">
        <v>2.3E-2</v>
      </c>
      <c r="S1508" s="10">
        <v>12.616257849803963</v>
      </c>
      <c r="T1508" s="10">
        <v>0</v>
      </c>
      <c r="U1508" s="10">
        <v>239.90669214167275</v>
      </c>
      <c r="V1508" s="5">
        <v>0.43736058544049267</v>
      </c>
      <c r="W1508" s="4" t="s">
        <v>491</v>
      </c>
      <c r="X1508" s="4" t="s">
        <v>97</v>
      </c>
    </row>
    <row r="1509" spans="1:24">
      <c r="A1509" s="4" t="s">
        <v>1997</v>
      </c>
      <c r="B1509" s="8">
        <v>45842</v>
      </c>
      <c r="C1509" s="4" t="s">
        <v>347</v>
      </c>
      <c r="D1509" s="4" t="s">
        <v>135</v>
      </c>
      <c r="E1509" s="4" t="s">
        <v>43</v>
      </c>
      <c r="F1509" s="4" t="s">
        <v>276</v>
      </c>
      <c r="G1509" s="4" t="s">
        <v>111</v>
      </c>
      <c r="H1509" s="9">
        <v>15</v>
      </c>
      <c r="I1509" s="10">
        <v>9.7899999999999991</v>
      </c>
      <c r="J1509" s="10">
        <v>146.85</v>
      </c>
      <c r="K1509" s="5">
        <v>6.9693327538489308E-2</v>
      </c>
      <c r="L1509" s="10">
        <v>10.234465149027155</v>
      </c>
      <c r="M1509" s="10">
        <v>136.61553485097284</v>
      </c>
      <c r="N1509" s="10">
        <v>4.63</v>
      </c>
      <c r="O1509" s="10">
        <v>69.45</v>
      </c>
      <c r="P1509" s="10">
        <v>67.165534850972833</v>
      </c>
      <c r="Q1509" s="5">
        <v>0.49163907255672212</v>
      </c>
      <c r="R1509" s="5">
        <v>4.4999999999999998E-2</v>
      </c>
      <c r="S1509" s="10">
        <v>6.1476990682937771</v>
      </c>
      <c r="T1509" s="10">
        <v>0</v>
      </c>
      <c r="U1509" s="10">
        <v>61.017835782679057</v>
      </c>
      <c r="V1509" s="5">
        <v>0.44663907255672214</v>
      </c>
      <c r="W1509" s="4" t="s">
        <v>491</v>
      </c>
      <c r="X1509" s="4" t="s">
        <v>97</v>
      </c>
    </row>
    <row r="1510" spans="1:24">
      <c r="A1510" s="4" t="s">
        <v>1998</v>
      </c>
      <c r="B1510" s="8">
        <v>45979</v>
      </c>
      <c r="C1510" s="4" t="s">
        <v>240</v>
      </c>
      <c r="D1510" s="4" t="s">
        <v>116</v>
      </c>
      <c r="E1510" s="4" t="s">
        <v>36</v>
      </c>
      <c r="F1510" s="4" t="s">
        <v>242</v>
      </c>
      <c r="G1510" s="4" t="s">
        <v>235</v>
      </c>
      <c r="H1510" s="9">
        <v>49</v>
      </c>
      <c r="I1510" s="10">
        <v>5.27</v>
      </c>
      <c r="J1510" s="10">
        <v>258.22999999999996</v>
      </c>
      <c r="K1510" s="5">
        <v>0.1978156647187076</v>
      </c>
      <c r="L1510" s="10">
        <v>51.081939100311857</v>
      </c>
      <c r="M1510" s="10">
        <v>207.14806089968812</v>
      </c>
      <c r="N1510" s="10">
        <v>2.72</v>
      </c>
      <c r="O1510" s="10">
        <v>133.28</v>
      </c>
      <c r="P1510" s="10">
        <v>73.868060899688118</v>
      </c>
      <c r="Q1510" s="5">
        <v>0.35659547368613254</v>
      </c>
      <c r="R1510" s="5">
        <v>1.7999999999999999E-2</v>
      </c>
      <c r="S1510" s="10">
        <v>3.7286650961943857</v>
      </c>
      <c r="T1510" s="10">
        <v>2.27</v>
      </c>
      <c r="U1510" s="10">
        <v>67.869395803493731</v>
      </c>
      <c r="V1510" s="5">
        <v>0.32763712828747948</v>
      </c>
      <c r="W1510" s="4" t="s">
        <v>493</v>
      </c>
      <c r="X1510" s="4" t="s">
        <v>97</v>
      </c>
    </row>
    <row r="1511" spans="1:24">
      <c r="A1511" s="4" t="s">
        <v>1999</v>
      </c>
      <c r="B1511" s="8">
        <v>45844</v>
      </c>
      <c r="C1511" s="4" t="s">
        <v>251</v>
      </c>
      <c r="D1511" s="4" t="s">
        <v>130</v>
      </c>
      <c r="E1511" s="4" t="s">
        <v>36</v>
      </c>
      <c r="F1511" s="4" t="s">
        <v>239</v>
      </c>
      <c r="G1511" s="4" t="s">
        <v>111</v>
      </c>
      <c r="H1511" s="9">
        <v>19</v>
      </c>
      <c r="I1511" s="10">
        <v>6.41</v>
      </c>
      <c r="J1511" s="10">
        <v>121.79</v>
      </c>
      <c r="K1511" s="5">
        <v>0.12144579045773023</v>
      </c>
      <c r="L1511" s="10">
        <v>14.790882819846965</v>
      </c>
      <c r="M1511" s="10">
        <v>106.99911718015304</v>
      </c>
      <c r="N1511" s="10">
        <v>3.02</v>
      </c>
      <c r="O1511" s="10">
        <v>57.38</v>
      </c>
      <c r="P1511" s="10">
        <v>49.619117180153033</v>
      </c>
      <c r="Q1511" s="5">
        <v>0.46373389321156699</v>
      </c>
      <c r="R1511" s="5">
        <v>1.7999999999999999E-2</v>
      </c>
      <c r="S1511" s="10">
        <v>1.9259841092427545</v>
      </c>
      <c r="T1511" s="10">
        <v>0</v>
      </c>
      <c r="U1511" s="10">
        <v>47.693133070910278</v>
      </c>
      <c r="V1511" s="5">
        <v>0.44573389321156703</v>
      </c>
      <c r="W1511" s="4" t="s">
        <v>491</v>
      </c>
      <c r="X1511" s="4" t="s">
        <v>97</v>
      </c>
    </row>
    <row r="1512" spans="1:24">
      <c r="A1512" s="4" t="s">
        <v>2000</v>
      </c>
      <c r="B1512" s="8">
        <v>46102</v>
      </c>
      <c r="C1512" s="4" t="s">
        <v>337</v>
      </c>
      <c r="D1512" s="4" t="s">
        <v>181</v>
      </c>
      <c r="E1512" s="4" t="s">
        <v>43</v>
      </c>
      <c r="F1512" s="4" t="s">
        <v>270</v>
      </c>
      <c r="G1512" s="4" t="s">
        <v>111</v>
      </c>
      <c r="H1512" s="9">
        <v>56</v>
      </c>
      <c r="I1512" s="10">
        <v>5.88</v>
      </c>
      <c r="J1512" s="10">
        <v>329.28</v>
      </c>
      <c r="K1512" s="5">
        <v>6.387371496611649E-2</v>
      </c>
      <c r="L1512" s="10">
        <v>21.032336864042836</v>
      </c>
      <c r="M1512" s="10">
        <v>308.24766313595711</v>
      </c>
      <c r="N1512" s="10">
        <v>2.85</v>
      </c>
      <c r="O1512" s="10">
        <v>159.6</v>
      </c>
      <c r="P1512" s="10">
        <v>148.64766313595712</v>
      </c>
      <c r="Q1512" s="5">
        <v>0.48223451760733677</v>
      </c>
      <c r="R1512" s="5">
        <v>4.4999999999999998E-2</v>
      </c>
      <c r="S1512" s="10">
        <v>13.871144841118069</v>
      </c>
      <c r="T1512" s="10">
        <v>0</v>
      </c>
      <c r="U1512" s="10">
        <v>134.77651829483904</v>
      </c>
      <c r="V1512" s="5">
        <v>0.43723451760733673</v>
      </c>
      <c r="W1512" s="4" t="s">
        <v>491</v>
      </c>
      <c r="X1512" s="4" t="s">
        <v>97</v>
      </c>
    </row>
    <row r="1513" spans="1:24">
      <c r="A1513" s="4" t="s">
        <v>2001</v>
      </c>
      <c r="B1513" s="8">
        <v>45870</v>
      </c>
      <c r="C1513" s="4" t="s">
        <v>289</v>
      </c>
      <c r="D1513" s="4" t="s">
        <v>181</v>
      </c>
      <c r="E1513" s="4" t="s">
        <v>39</v>
      </c>
      <c r="F1513" s="4" t="s">
        <v>270</v>
      </c>
      <c r="G1513" s="4" t="s">
        <v>257</v>
      </c>
      <c r="H1513" s="9">
        <v>25</v>
      </c>
      <c r="I1513" s="10">
        <v>5.58</v>
      </c>
      <c r="J1513" s="10">
        <v>139.5</v>
      </c>
      <c r="K1513" s="5">
        <v>9.0424041176095094E-2</v>
      </c>
      <c r="L1513" s="10">
        <v>12.614153744065266</v>
      </c>
      <c r="M1513" s="10">
        <v>126.88584625593474</v>
      </c>
      <c r="N1513" s="10">
        <v>2.72</v>
      </c>
      <c r="O1513" s="10">
        <v>68</v>
      </c>
      <c r="P1513" s="10">
        <v>58.885846255934737</v>
      </c>
      <c r="Q1513" s="5">
        <v>0.46408522300556049</v>
      </c>
      <c r="R1513" s="5">
        <v>2.1000000000000001E-2</v>
      </c>
      <c r="S1513" s="10">
        <v>2.6646027713746299</v>
      </c>
      <c r="T1513" s="10">
        <v>0</v>
      </c>
      <c r="U1513" s="10">
        <v>56.221243484560105</v>
      </c>
      <c r="V1513" s="5">
        <v>0.44308522300556047</v>
      </c>
      <c r="W1513" s="4" t="s">
        <v>491</v>
      </c>
      <c r="X1513" s="4" t="s">
        <v>97</v>
      </c>
    </row>
    <row r="1514" spans="1:24">
      <c r="A1514" s="4" t="s">
        <v>2002</v>
      </c>
      <c r="B1514" s="8">
        <v>45964</v>
      </c>
      <c r="C1514" s="4" t="s">
        <v>317</v>
      </c>
      <c r="D1514" s="4" t="s">
        <v>208</v>
      </c>
      <c r="E1514" s="4" t="s">
        <v>41</v>
      </c>
      <c r="F1514" s="4" t="s">
        <v>242</v>
      </c>
      <c r="G1514" s="4" t="s">
        <v>111</v>
      </c>
      <c r="H1514" s="9">
        <v>75</v>
      </c>
      <c r="I1514" s="10">
        <v>7.35</v>
      </c>
      <c r="J1514" s="10">
        <v>551.25</v>
      </c>
      <c r="K1514" s="5">
        <v>0.15832218478747728</v>
      </c>
      <c r="L1514" s="10">
        <v>87.275104364096848</v>
      </c>
      <c r="M1514" s="10">
        <v>463.97489563590318</v>
      </c>
      <c r="N1514" s="10">
        <v>4.25</v>
      </c>
      <c r="O1514" s="10">
        <v>318.75</v>
      </c>
      <c r="P1514" s="10">
        <v>145.22489563590318</v>
      </c>
      <c r="Q1514" s="5">
        <v>0.31300162358324246</v>
      </c>
      <c r="R1514" s="5">
        <v>2.5999999999999999E-2</v>
      </c>
      <c r="S1514" s="10">
        <v>12.063347286533482</v>
      </c>
      <c r="T1514" s="10">
        <v>0</v>
      </c>
      <c r="U1514" s="10">
        <v>133.1615483493697</v>
      </c>
      <c r="V1514" s="5">
        <v>0.28700162358324249</v>
      </c>
      <c r="W1514" s="4" t="s">
        <v>491</v>
      </c>
      <c r="X1514" s="4" t="s">
        <v>97</v>
      </c>
    </row>
    <row r="1515" spans="1:24">
      <c r="A1515" s="4" t="s">
        <v>2003</v>
      </c>
      <c r="B1515" s="8">
        <v>46051</v>
      </c>
      <c r="C1515" s="4" t="s">
        <v>395</v>
      </c>
      <c r="D1515" s="4" t="s">
        <v>127</v>
      </c>
      <c r="E1515" s="4" t="s">
        <v>47</v>
      </c>
      <c r="F1515" s="4" t="s">
        <v>276</v>
      </c>
      <c r="G1515" s="4" t="s">
        <v>235</v>
      </c>
      <c r="H1515" s="9">
        <v>34</v>
      </c>
      <c r="I1515" s="10">
        <v>7.68</v>
      </c>
      <c r="J1515" s="10">
        <v>261.12</v>
      </c>
      <c r="K1515" s="5">
        <v>9.0605219824289818E-2</v>
      </c>
      <c r="L1515" s="10">
        <v>23.658835000518557</v>
      </c>
      <c r="M1515" s="10">
        <v>237.46116499948144</v>
      </c>
      <c r="N1515" s="10">
        <v>3.78</v>
      </c>
      <c r="O1515" s="10">
        <v>128.51999999999998</v>
      </c>
      <c r="P1515" s="10">
        <v>108.94116499948146</v>
      </c>
      <c r="Q1515" s="5">
        <v>0.45877465900463921</v>
      </c>
      <c r="R1515" s="5">
        <v>2.3E-2</v>
      </c>
      <c r="S1515" s="10">
        <v>5.4616067949880733</v>
      </c>
      <c r="T1515" s="10">
        <v>0</v>
      </c>
      <c r="U1515" s="10">
        <v>103.47955820449339</v>
      </c>
      <c r="V1515" s="5">
        <v>0.43577465900463919</v>
      </c>
      <c r="W1515" s="4" t="s">
        <v>491</v>
      </c>
      <c r="X1515" s="4" t="s">
        <v>97</v>
      </c>
    </row>
    <row r="1516" spans="1:24">
      <c r="A1516" s="4" t="s">
        <v>2004</v>
      </c>
      <c r="B1516" s="8">
        <v>45828</v>
      </c>
      <c r="C1516" s="4" t="s">
        <v>331</v>
      </c>
      <c r="D1516" s="4" t="s">
        <v>179</v>
      </c>
      <c r="E1516" s="4" t="s">
        <v>43</v>
      </c>
      <c r="F1516" s="4" t="s">
        <v>270</v>
      </c>
      <c r="G1516" s="4" t="s">
        <v>235</v>
      </c>
      <c r="H1516" s="9">
        <v>33</v>
      </c>
      <c r="I1516" s="10">
        <v>17.809999999999999</v>
      </c>
      <c r="J1516" s="10">
        <v>587.7299999999999</v>
      </c>
      <c r="K1516" s="5">
        <v>0.10444761828433385</v>
      </c>
      <c r="L1516" s="10">
        <v>61.386998694251524</v>
      </c>
      <c r="M1516" s="10">
        <v>526.34300130574843</v>
      </c>
      <c r="N1516" s="10">
        <v>8.41</v>
      </c>
      <c r="O1516" s="10">
        <v>277.53000000000003</v>
      </c>
      <c r="P1516" s="10">
        <v>248.8130013057484</v>
      </c>
      <c r="Q1516" s="5">
        <v>0.47272026167061149</v>
      </c>
      <c r="R1516" s="5">
        <v>4.4999999999999998E-2</v>
      </c>
      <c r="S1516" s="10">
        <v>23.685435058758678</v>
      </c>
      <c r="T1516" s="10">
        <v>0</v>
      </c>
      <c r="U1516" s="10">
        <v>225.12756624698972</v>
      </c>
      <c r="V1516" s="5">
        <v>0.4277202616706115</v>
      </c>
      <c r="W1516" s="4" t="s">
        <v>491</v>
      </c>
      <c r="X1516" s="4" t="s">
        <v>97</v>
      </c>
    </row>
    <row r="1517" spans="1:24">
      <c r="A1517" s="4" t="s">
        <v>2005</v>
      </c>
      <c r="B1517" s="8">
        <v>45968</v>
      </c>
      <c r="C1517" s="4" t="s">
        <v>293</v>
      </c>
      <c r="D1517" s="4" t="s">
        <v>120</v>
      </c>
      <c r="E1517" s="4" t="s">
        <v>39</v>
      </c>
      <c r="F1517" s="4" t="s">
        <v>276</v>
      </c>
      <c r="G1517" s="4" t="s">
        <v>257</v>
      </c>
      <c r="H1517" s="9">
        <v>19</v>
      </c>
      <c r="I1517" s="10">
        <v>7.98</v>
      </c>
      <c r="J1517" s="10">
        <v>151.62</v>
      </c>
      <c r="K1517" s="5">
        <v>0.10820652276265012</v>
      </c>
      <c r="L1517" s="10">
        <v>16.406272981273013</v>
      </c>
      <c r="M1517" s="10">
        <v>135.21372701872698</v>
      </c>
      <c r="N1517" s="10">
        <v>4.04</v>
      </c>
      <c r="O1517" s="10">
        <v>76.760000000000005</v>
      </c>
      <c r="P1517" s="10">
        <v>58.45372701872698</v>
      </c>
      <c r="Q1517" s="5">
        <v>0.43230615934897787</v>
      </c>
      <c r="R1517" s="5">
        <v>2.1000000000000001E-2</v>
      </c>
      <c r="S1517" s="10">
        <v>2.8394882673932669</v>
      </c>
      <c r="T1517" s="10">
        <v>0</v>
      </c>
      <c r="U1517" s="10">
        <v>55.614238751333716</v>
      </c>
      <c r="V1517" s="5">
        <v>0.41130615934897785</v>
      </c>
      <c r="W1517" s="4" t="s">
        <v>491</v>
      </c>
      <c r="X1517" s="4" t="s">
        <v>97</v>
      </c>
    </row>
    <row r="1518" spans="1:24">
      <c r="A1518" s="4" t="s">
        <v>2006</v>
      </c>
      <c r="B1518" s="8">
        <v>46041</v>
      </c>
      <c r="C1518" s="4" t="s">
        <v>249</v>
      </c>
      <c r="D1518" s="4" t="s">
        <v>199</v>
      </c>
      <c r="E1518" s="4" t="s">
        <v>36</v>
      </c>
      <c r="F1518" s="4" t="s">
        <v>234</v>
      </c>
      <c r="G1518" s="4" t="s">
        <v>111</v>
      </c>
      <c r="H1518" s="9">
        <v>1</v>
      </c>
      <c r="I1518" s="10">
        <v>25.36</v>
      </c>
      <c r="J1518" s="10">
        <v>25.36</v>
      </c>
      <c r="K1518" s="5">
        <v>0.16259231349635528</v>
      </c>
      <c r="L1518" s="10">
        <v>4.1233410702675695</v>
      </c>
      <c r="M1518" s="10">
        <v>21.236658929732428</v>
      </c>
      <c r="N1518" s="10">
        <v>12.43</v>
      </c>
      <c r="O1518" s="10">
        <v>12.43</v>
      </c>
      <c r="P1518" s="10">
        <v>8.8066589297324285</v>
      </c>
      <c r="Q1518" s="5">
        <v>0.41469135794249856</v>
      </c>
      <c r="R1518" s="5">
        <v>1.7999999999999999E-2</v>
      </c>
      <c r="S1518" s="10">
        <v>0.3822598607351837</v>
      </c>
      <c r="T1518" s="10">
        <v>0</v>
      </c>
      <c r="U1518" s="10">
        <v>8.4243990689972446</v>
      </c>
      <c r="V1518" s="5">
        <v>0.39669135794249855</v>
      </c>
      <c r="W1518" s="4" t="s">
        <v>491</v>
      </c>
      <c r="X1518" s="4" t="s">
        <v>97</v>
      </c>
    </row>
    <row r="1519" spans="1:24">
      <c r="A1519" s="4" t="s">
        <v>2007</v>
      </c>
      <c r="B1519" s="8">
        <v>45806</v>
      </c>
      <c r="C1519" s="4" t="s">
        <v>379</v>
      </c>
      <c r="D1519" s="4" t="s">
        <v>208</v>
      </c>
      <c r="E1519" s="4" t="s">
        <v>45</v>
      </c>
      <c r="F1519" s="4" t="s">
        <v>234</v>
      </c>
      <c r="G1519" s="4" t="s">
        <v>257</v>
      </c>
      <c r="H1519" s="9">
        <v>8</v>
      </c>
      <c r="I1519" s="10">
        <v>7.34</v>
      </c>
      <c r="J1519" s="10">
        <v>58.72</v>
      </c>
      <c r="K1519" s="5">
        <v>0.16947434176927581</v>
      </c>
      <c r="L1519" s="10">
        <v>9.9515333486918749</v>
      </c>
      <c r="M1519" s="10">
        <v>48.768466651308124</v>
      </c>
      <c r="N1519" s="10">
        <v>4.29</v>
      </c>
      <c r="O1519" s="10">
        <v>34.32</v>
      </c>
      <c r="P1519" s="10">
        <v>14.448466651308124</v>
      </c>
      <c r="Q1519" s="5">
        <v>0.29626657640507487</v>
      </c>
      <c r="R1519" s="5">
        <v>1.4999999999999999E-2</v>
      </c>
      <c r="S1519" s="10">
        <v>0.73152699976962188</v>
      </c>
      <c r="T1519" s="10">
        <v>0</v>
      </c>
      <c r="U1519" s="10">
        <v>13.716939651538501</v>
      </c>
      <c r="V1519" s="5">
        <v>0.28126657640507485</v>
      </c>
      <c r="W1519" s="4" t="s">
        <v>491</v>
      </c>
      <c r="X1519" s="4" t="s">
        <v>97</v>
      </c>
    </row>
    <row r="1520" spans="1:24">
      <c r="A1520" s="4" t="s">
        <v>2008</v>
      </c>
      <c r="B1520" s="8">
        <v>45967</v>
      </c>
      <c r="C1520" s="4" t="s">
        <v>355</v>
      </c>
      <c r="D1520" s="4" t="s">
        <v>183</v>
      </c>
      <c r="E1520" s="4" t="s">
        <v>43</v>
      </c>
      <c r="F1520" s="4" t="s">
        <v>270</v>
      </c>
      <c r="G1520" s="4" t="s">
        <v>257</v>
      </c>
      <c r="H1520" s="9">
        <v>13</v>
      </c>
      <c r="I1520" s="10">
        <v>8.57</v>
      </c>
      <c r="J1520" s="10">
        <v>111.41</v>
      </c>
      <c r="K1520" s="5">
        <v>4.1482534587413494E-2</v>
      </c>
      <c r="L1520" s="10">
        <v>4.6215691783837372</v>
      </c>
      <c r="M1520" s="10">
        <v>106.78843082161626</v>
      </c>
      <c r="N1520" s="10">
        <v>4.25</v>
      </c>
      <c r="O1520" s="10">
        <v>55.25</v>
      </c>
      <c r="P1520" s="10">
        <v>51.538430821616259</v>
      </c>
      <c r="Q1520" s="5">
        <v>0.48262185730313945</v>
      </c>
      <c r="R1520" s="5">
        <v>4.4999999999999998E-2</v>
      </c>
      <c r="S1520" s="10">
        <v>4.8054793869727312</v>
      </c>
      <c r="T1520" s="10">
        <v>0</v>
      </c>
      <c r="U1520" s="10">
        <v>46.732951434643525</v>
      </c>
      <c r="V1520" s="5">
        <v>0.43762185730313941</v>
      </c>
      <c r="W1520" s="4" t="s">
        <v>491</v>
      </c>
      <c r="X1520" s="4" t="s">
        <v>97</v>
      </c>
    </row>
    <row r="1521" spans="1:24">
      <c r="A1521" s="4" t="s">
        <v>2009</v>
      </c>
      <c r="B1521" s="8">
        <v>46111</v>
      </c>
      <c r="C1521" s="4" t="s">
        <v>361</v>
      </c>
      <c r="D1521" s="4" t="s">
        <v>168</v>
      </c>
      <c r="E1521" s="4" t="s">
        <v>45</v>
      </c>
      <c r="F1521" s="4" t="s">
        <v>234</v>
      </c>
      <c r="G1521" s="4" t="s">
        <v>235</v>
      </c>
      <c r="H1521" s="9">
        <v>17</v>
      </c>
      <c r="I1521" s="10">
        <v>8.06</v>
      </c>
      <c r="J1521" s="10">
        <v>137.02000000000001</v>
      </c>
      <c r="K1521" s="5">
        <v>0.20178596954884123</v>
      </c>
      <c r="L1521" s="10">
        <v>27.648713547582229</v>
      </c>
      <c r="M1521" s="10">
        <v>109.37128645241778</v>
      </c>
      <c r="N1521" s="10">
        <v>4.07</v>
      </c>
      <c r="O1521" s="10">
        <v>69.19</v>
      </c>
      <c r="P1521" s="10">
        <v>40.18128645241778</v>
      </c>
      <c r="Q1521" s="5">
        <v>0.36738423544006443</v>
      </c>
      <c r="R1521" s="5">
        <v>1.4999999999999999E-2</v>
      </c>
      <c r="S1521" s="10">
        <v>1.6405692967862666</v>
      </c>
      <c r="T1521" s="10">
        <v>0</v>
      </c>
      <c r="U1521" s="10">
        <v>38.540717155631512</v>
      </c>
      <c r="V1521" s="5">
        <v>0.35238423544006442</v>
      </c>
      <c r="W1521" s="4" t="s">
        <v>491</v>
      </c>
      <c r="X1521" s="4" t="s">
        <v>97</v>
      </c>
    </row>
    <row r="1522" spans="1:24">
      <c r="A1522" s="4" t="s">
        <v>2010</v>
      </c>
      <c r="B1522" s="8">
        <v>46175</v>
      </c>
      <c r="C1522" s="4" t="s">
        <v>367</v>
      </c>
      <c r="D1522" s="4" t="s">
        <v>142</v>
      </c>
      <c r="E1522" s="4" t="s">
        <v>45</v>
      </c>
      <c r="F1522" s="4" t="s">
        <v>234</v>
      </c>
      <c r="G1522" s="4" t="s">
        <v>111</v>
      </c>
      <c r="H1522" s="9">
        <v>16</v>
      </c>
      <c r="I1522" s="10">
        <v>8.58</v>
      </c>
      <c r="J1522" s="10">
        <v>137.28</v>
      </c>
      <c r="K1522" s="5">
        <v>0.15325444424245288</v>
      </c>
      <c r="L1522" s="10">
        <v>21.03877010560393</v>
      </c>
      <c r="M1522" s="10">
        <v>116.24122989439607</v>
      </c>
      <c r="N1522" s="10">
        <v>4.34</v>
      </c>
      <c r="O1522" s="10">
        <v>69.44</v>
      </c>
      <c r="P1522" s="10">
        <v>46.801229894396073</v>
      </c>
      <c r="Q1522" s="5">
        <v>0.40262159938357928</v>
      </c>
      <c r="R1522" s="5">
        <v>1.4999999999999999E-2</v>
      </c>
      <c r="S1522" s="10">
        <v>1.7436184484159409</v>
      </c>
      <c r="T1522" s="10">
        <v>0</v>
      </c>
      <c r="U1522" s="10">
        <v>45.057611445980129</v>
      </c>
      <c r="V1522" s="5">
        <v>0.38762159938357926</v>
      </c>
      <c r="W1522" s="4" t="s">
        <v>491</v>
      </c>
      <c r="X1522" s="4" t="s">
        <v>97</v>
      </c>
    </row>
    <row r="1523" spans="1:24">
      <c r="A1523" s="4" t="s">
        <v>2011</v>
      </c>
      <c r="B1523" s="8">
        <v>46166</v>
      </c>
      <c r="C1523" s="4" t="s">
        <v>367</v>
      </c>
      <c r="D1523" s="4" t="s">
        <v>144</v>
      </c>
      <c r="E1523" s="4" t="s">
        <v>45</v>
      </c>
      <c r="F1523" s="4" t="s">
        <v>234</v>
      </c>
      <c r="G1523" s="4" t="s">
        <v>111</v>
      </c>
      <c r="H1523" s="9">
        <v>7</v>
      </c>
      <c r="I1523" s="10">
        <v>14.99</v>
      </c>
      <c r="J1523" s="10">
        <v>104.93</v>
      </c>
      <c r="K1523" s="5">
        <v>0.20466114486928172</v>
      </c>
      <c r="L1523" s="10">
        <v>21.475093931133731</v>
      </c>
      <c r="M1523" s="10">
        <v>83.454906068866279</v>
      </c>
      <c r="N1523" s="10">
        <v>8.4</v>
      </c>
      <c r="O1523" s="10">
        <v>58.800000000000004</v>
      </c>
      <c r="P1523" s="10">
        <v>24.654906068866275</v>
      </c>
      <c r="Q1523" s="5">
        <v>0.29542788111847201</v>
      </c>
      <c r="R1523" s="5">
        <v>1.4999999999999999E-2</v>
      </c>
      <c r="S1523" s="10">
        <v>1.2518235910329942</v>
      </c>
      <c r="T1523" s="10">
        <v>0</v>
      </c>
      <c r="U1523" s="10">
        <v>23.40308247783328</v>
      </c>
      <c r="V1523" s="5">
        <v>0.280427881118472</v>
      </c>
      <c r="W1523" s="4" t="s">
        <v>491</v>
      </c>
      <c r="X1523" s="4" t="s">
        <v>97</v>
      </c>
    </row>
    <row r="1524" spans="1:24">
      <c r="A1524" s="4" t="s">
        <v>2012</v>
      </c>
      <c r="B1524" s="8">
        <v>45830</v>
      </c>
      <c r="C1524" s="4" t="s">
        <v>381</v>
      </c>
      <c r="D1524" s="4" t="s">
        <v>160</v>
      </c>
      <c r="E1524" s="4" t="s">
        <v>45</v>
      </c>
      <c r="F1524" s="4" t="s">
        <v>239</v>
      </c>
      <c r="G1524" s="4" t="s">
        <v>257</v>
      </c>
      <c r="H1524" s="9">
        <v>12</v>
      </c>
      <c r="I1524" s="10">
        <v>4.55</v>
      </c>
      <c r="J1524" s="10">
        <v>54.599999999999994</v>
      </c>
      <c r="K1524" s="5">
        <v>0.18063842732020691</v>
      </c>
      <c r="L1524" s="10">
        <v>9.8628581316832964</v>
      </c>
      <c r="M1524" s="10">
        <v>44.737141868316698</v>
      </c>
      <c r="N1524" s="10">
        <v>2.2400000000000002</v>
      </c>
      <c r="O1524" s="10">
        <v>26.880000000000003</v>
      </c>
      <c r="P1524" s="10">
        <v>17.857141868316695</v>
      </c>
      <c r="Q1524" s="5">
        <v>0.39915696717682597</v>
      </c>
      <c r="R1524" s="5">
        <v>1.4999999999999999E-2</v>
      </c>
      <c r="S1524" s="10">
        <v>0.67105712802475048</v>
      </c>
      <c r="T1524" s="10">
        <v>0</v>
      </c>
      <c r="U1524" s="10">
        <v>17.186084740291946</v>
      </c>
      <c r="V1524" s="5">
        <v>0.38415696717682601</v>
      </c>
      <c r="W1524" s="4" t="s">
        <v>491</v>
      </c>
      <c r="X1524" s="4" t="s">
        <v>97</v>
      </c>
    </row>
    <row r="1525" spans="1:24">
      <c r="A1525" s="4" t="s">
        <v>2013</v>
      </c>
      <c r="B1525" s="8">
        <v>46258</v>
      </c>
      <c r="C1525" s="4" t="s">
        <v>277</v>
      </c>
      <c r="D1525" s="4" t="s">
        <v>168</v>
      </c>
      <c r="E1525" s="4" t="s">
        <v>39</v>
      </c>
      <c r="F1525" s="4" t="s">
        <v>270</v>
      </c>
      <c r="G1525" s="4" t="s">
        <v>111</v>
      </c>
      <c r="H1525" s="9">
        <v>6</v>
      </c>
      <c r="I1525" s="10">
        <v>7.95</v>
      </c>
      <c r="J1525" s="10">
        <v>47.7</v>
      </c>
      <c r="K1525" s="5">
        <v>0.13918513604551633</v>
      </c>
      <c r="L1525" s="10">
        <v>6.6391309893711297</v>
      </c>
      <c r="M1525" s="10">
        <v>41.060869010628871</v>
      </c>
      <c r="N1525" s="10">
        <v>4.12</v>
      </c>
      <c r="O1525" s="10">
        <v>24.72</v>
      </c>
      <c r="P1525" s="10">
        <v>16.340869010628872</v>
      </c>
      <c r="Q1525" s="5">
        <v>0.39796695501984947</v>
      </c>
      <c r="R1525" s="5">
        <v>2.1000000000000001E-2</v>
      </c>
      <c r="S1525" s="10">
        <v>0.86227824922320628</v>
      </c>
      <c r="T1525" s="10">
        <v>0</v>
      </c>
      <c r="U1525" s="10">
        <v>15.478590761405666</v>
      </c>
      <c r="V1525" s="5">
        <v>0.3769669550198495</v>
      </c>
      <c r="W1525" s="4" t="s">
        <v>491</v>
      </c>
      <c r="X1525" s="4" t="s">
        <v>97</v>
      </c>
    </row>
    <row r="1526" spans="1:24">
      <c r="A1526" s="4" t="s">
        <v>2014</v>
      </c>
      <c r="B1526" s="8">
        <v>45683</v>
      </c>
      <c r="C1526" s="4" t="s">
        <v>373</v>
      </c>
      <c r="D1526" s="4" t="s">
        <v>120</v>
      </c>
      <c r="E1526" s="4" t="s">
        <v>45</v>
      </c>
      <c r="F1526" s="4" t="s">
        <v>234</v>
      </c>
      <c r="G1526" s="4" t="s">
        <v>111</v>
      </c>
      <c r="H1526" s="9">
        <v>25</v>
      </c>
      <c r="I1526" s="10">
        <v>8.0299999999999994</v>
      </c>
      <c r="J1526" s="10">
        <v>200.74999999999997</v>
      </c>
      <c r="K1526" s="5">
        <v>0.19429282864980549</v>
      </c>
      <c r="L1526" s="10">
        <v>39.004285351448445</v>
      </c>
      <c r="M1526" s="10">
        <v>161.74571464855154</v>
      </c>
      <c r="N1526" s="10">
        <v>4.0999999999999996</v>
      </c>
      <c r="O1526" s="10">
        <v>102.49999999999999</v>
      </c>
      <c r="P1526" s="10">
        <v>59.245714648551555</v>
      </c>
      <c r="Q1526" s="5">
        <v>0.36628923849564327</v>
      </c>
      <c r="R1526" s="5">
        <v>1.4999999999999999E-2</v>
      </c>
      <c r="S1526" s="10">
        <v>2.4261857197282732</v>
      </c>
      <c r="T1526" s="10">
        <v>0</v>
      </c>
      <c r="U1526" s="10">
        <v>56.819528928823281</v>
      </c>
      <c r="V1526" s="5">
        <v>0.35128923849564325</v>
      </c>
      <c r="W1526" s="4" t="s">
        <v>491</v>
      </c>
      <c r="X1526" s="4" t="s">
        <v>97</v>
      </c>
    </row>
    <row r="1527" spans="1:24">
      <c r="A1527" s="4" t="s">
        <v>2015</v>
      </c>
      <c r="B1527" s="8">
        <v>45969</v>
      </c>
      <c r="C1527" s="4" t="s">
        <v>303</v>
      </c>
      <c r="D1527" s="4" t="s">
        <v>156</v>
      </c>
      <c r="E1527" s="4" t="s">
        <v>41</v>
      </c>
      <c r="F1527" s="4" t="s">
        <v>239</v>
      </c>
      <c r="G1527" s="4" t="s">
        <v>235</v>
      </c>
      <c r="H1527" s="9">
        <v>58</v>
      </c>
      <c r="I1527" s="10">
        <v>4.9000000000000004</v>
      </c>
      <c r="J1527" s="10">
        <v>284.20000000000005</v>
      </c>
      <c r="K1527" s="5">
        <v>0.16397568769729615</v>
      </c>
      <c r="L1527" s="10">
        <v>46.60189044357157</v>
      </c>
      <c r="M1527" s="10">
        <v>237.59810955642848</v>
      </c>
      <c r="N1527" s="10">
        <v>2.73</v>
      </c>
      <c r="O1527" s="10">
        <v>158.34</v>
      </c>
      <c r="P1527" s="10">
        <v>79.258109556428479</v>
      </c>
      <c r="Q1527" s="5">
        <v>0.33358055627797423</v>
      </c>
      <c r="R1527" s="5">
        <v>2.5999999999999999E-2</v>
      </c>
      <c r="S1527" s="10">
        <v>6.1775508484671402</v>
      </c>
      <c r="T1527" s="10">
        <v>7.08</v>
      </c>
      <c r="U1527" s="10">
        <v>66.000558707961346</v>
      </c>
      <c r="V1527" s="5">
        <v>0.27778233939309399</v>
      </c>
      <c r="W1527" s="4" t="s">
        <v>493</v>
      </c>
      <c r="X1527" s="4" t="s">
        <v>97</v>
      </c>
    </row>
    <row r="1528" spans="1:24">
      <c r="A1528" s="4" t="s">
        <v>2016</v>
      </c>
      <c r="B1528" s="8">
        <v>45726</v>
      </c>
      <c r="C1528" s="4" t="s">
        <v>373</v>
      </c>
      <c r="D1528" s="4" t="s">
        <v>212</v>
      </c>
      <c r="E1528" s="4" t="s">
        <v>45</v>
      </c>
      <c r="F1528" s="4" t="s">
        <v>234</v>
      </c>
      <c r="G1528" s="4" t="s">
        <v>111</v>
      </c>
      <c r="H1528" s="9">
        <v>20</v>
      </c>
      <c r="I1528" s="10">
        <v>6.65</v>
      </c>
      <c r="J1528" s="10">
        <v>133</v>
      </c>
      <c r="K1528" s="5">
        <v>0.16787066426464911</v>
      </c>
      <c r="L1528" s="10">
        <v>22.326798347198331</v>
      </c>
      <c r="M1528" s="10">
        <v>110.67320165280167</v>
      </c>
      <c r="N1528" s="10">
        <v>3.45</v>
      </c>
      <c r="O1528" s="10">
        <v>69</v>
      </c>
      <c r="P1528" s="10">
        <v>41.673201652801666</v>
      </c>
      <c r="Q1528" s="5">
        <v>0.37654283991473125</v>
      </c>
      <c r="R1528" s="5">
        <v>1.4999999999999999E-2</v>
      </c>
      <c r="S1528" s="10">
        <v>1.660098024792025</v>
      </c>
      <c r="T1528" s="10">
        <v>0</v>
      </c>
      <c r="U1528" s="10">
        <v>40.013103628009638</v>
      </c>
      <c r="V1528" s="5">
        <v>0.36154283991473118</v>
      </c>
      <c r="W1528" s="4" t="s">
        <v>491</v>
      </c>
      <c r="X1528" s="4" t="s">
        <v>97</v>
      </c>
    </row>
    <row r="1529" spans="1:24">
      <c r="A1529" s="4" t="s">
        <v>2017</v>
      </c>
      <c r="B1529" s="8">
        <v>45943</v>
      </c>
      <c r="C1529" s="4" t="s">
        <v>343</v>
      </c>
      <c r="D1529" s="4" t="s">
        <v>166</v>
      </c>
      <c r="E1529" s="4" t="s">
        <v>43</v>
      </c>
      <c r="F1529" s="4" t="s">
        <v>270</v>
      </c>
      <c r="G1529" s="4" t="s">
        <v>111</v>
      </c>
      <c r="H1529" s="9">
        <v>42</v>
      </c>
      <c r="I1529" s="10">
        <v>9.3800000000000008</v>
      </c>
      <c r="J1529" s="10">
        <v>393.96000000000004</v>
      </c>
      <c r="K1529" s="5">
        <v>6.2425713565179876E-2</v>
      </c>
      <c r="L1529" s="10">
        <v>24.593234116138266</v>
      </c>
      <c r="M1529" s="10">
        <v>369.36676588386177</v>
      </c>
      <c r="N1529" s="10">
        <v>4.66</v>
      </c>
      <c r="O1529" s="10">
        <v>195.72</v>
      </c>
      <c r="P1529" s="10">
        <v>173.64676588386178</v>
      </c>
      <c r="Q1529" s="5">
        <v>0.47012016760181585</v>
      </c>
      <c r="R1529" s="5">
        <v>4.4999999999999998E-2</v>
      </c>
      <c r="S1529" s="10">
        <v>16.621504464773778</v>
      </c>
      <c r="T1529" s="10">
        <v>0</v>
      </c>
      <c r="U1529" s="10">
        <v>157.025261419088</v>
      </c>
      <c r="V1529" s="5">
        <v>0.42512016760181587</v>
      </c>
      <c r="W1529" s="4" t="s">
        <v>491</v>
      </c>
      <c r="X1529" s="4" t="s">
        <v>97</v>
      </c>
    </row>
    <row r="1530" spans="1:24">
      <c r="A1530" s="4" t="s">
        <v>2018</v>
      </c>
      <c r="B1530" s="8">
        <v>45968</v>
      </c>
      <c r="C1530" s="4" t="s">
        <v>243</v>
      </c>
      <c r="D1530" s="4" t="s">
        <v>187</v>
      </c>
      <c r="E1530" s="4" t="s">
        <v>36</v>
      </c>
      <c r="F1530" s="4" t="s">
        <v>234</v>
      </c>
      <c r="G1530" s="4" t="s">
        <v>111</v>
      </c>
      <c r="H1530" s="9">
        <v>108</v>
      </c>
      <c r="I1530" s="10">
        <v>8.1</v>
      </c>
      <c r="J1530" s="10">
        <v>874.8</v>
      </c>
      <c r="K1530" s="5">
        <v>0.10937445535441231</v>
      </c>
      <c r="L1530" s="10">
        <v>95.680773544039894</v>
      </c>
      <c r="M1530" s="10">
        <v>779.11922645596007</v>
      </c>
      <c r="N1530" s="10">
        <v>3.43</v>
      </c>
      <c r="O1530" s="10">
        <v>370.44</v>
      </c>
      <c r="P1530" s="10">
        <v>408.67922645596008</v>
      </c>
      <c r="Q1530" s="5">
        <v>0.52454003518171521</v>
      </c>
      <c r="R1530" s="5">
        <v>1.7999999999999999E-2</v>
      </c>
      <c r="S1530" s="10">
        <v>14.02414607620728</v>
      </c>
      <c r="T1530" s="10">
        <v>0</v>
      </c>
      <c r="U1530" s="10">
        <v>394.6550803797528</v>
      </c>
      <c r="V1530" s="5">
        <v>0.50654003518171531</v>
      </c>
      <c r="W1530" s="4" t="s">
        <v>491</v>
      </c>
      <c r="X1530" s="4" t="s">
        <v>97</v>
      </c>
    </row>
    <row r="1531" spans="1:24">
      <c r="A1531" s="4" t="s">
        <v>2019</v>
      </c>
      <c r="B1531" s="8">
        <v>45760</v>
      </c>
      <c r="C1531" s="4" t="s">
        <v>317</v>
      </c>
      <c r="D1531" s="4" t="s">
        <v>127</v>
      </c>
      <c r="E1531" s="4" t="s">
        <v>41</v>
      </c>
      <c r="F1531" s="4" t="s">
        <v>242</v>
      </c>
      <c r="G1531" s="4" t="s">
        <v>111</v>
      </c>
      <c r="H1531" s="9">
        <v>63</v>
      </c>
      <c r="I1531" s="10">
        <v>7.34</v>
      </c>
      <c r="J1531" s="10">
        <v>462.42</v>
      </c>
      <c r="K1531" s="5">
        <v>0.17711441452048676</v>
      </c>
      <c r="L1531" s="10">
        <v>81.901247562563498</v>
      </c>
      <c r="M1531" s="10">
        <v>380.51875243743655</v>
      </c>
      <c r="N1531" s="10">
        <v>3.55</v>
      </c>
      <c r="O1531" s="10">
        <v>223.64999999999998</v>
      </c>
      <c r="P1531" s="10">
        <v>156.86875243743657</v>
      </c>
      <c r="Q1531" s="5">
        <v>0.41224972864702203</v>
      </c>
      <c r="R1531" s="5">
        <v>2.5999999999999999E-2</v>
      </c>
      <c r="S1531" s="10">
        <v>9.8934875633733501</v>
      </c>
      <c r="T1531" s="10">
        <v>8.2899999999999991</v>
      </c>
      <c r="U1531" s="10">
        <v>138.68526487406322</v>
      </c>
      <c r="V1531" s="5">
        <v>0.36446368013588326</v>
      </c>
      <c r="W1531" s="4" t="s">
        <v>493</v>
      </c>
      <c r="X1531" s="4" t="s">
        <v>97</v>
      </c>
    </row>
    <row r="1532" spans="1:24">
      <c r="A1532" s="4" t="s">
        <v>2020</v>
      </c>
      <c r="B1532" s="8">
        <v>45878</v>
      </c>
      <c r="C1532" s="4" t="s">
        <v>301</v>
      </c>
      <c r="D1532" s="4" t="s">
        <v>164</v>
      </c>
      <c r="E1532" s="4" t="s">
        <v>41</v>
      </c>
      <c r="F1532" s="4" t="s">
        <v>234</v>
      </c>
      <c r="G1532" s="4" t="s">
        <v>235</v>
      </c>
      <c r="H1532" s="9">
        <v>25</v>
      </c>
      <c r="I1532" s="10">
        <v>5.99</v>
      </c>
      <c r="J1532" s="10">
        <v>149.75</v>
      </c>
      <c r="K1532" s="5">
        <v>0.12865148620812042</v>
      </c>
      <c r="L1532" s="10">
        <v>19.265560059666033</v>
      </c>
      <c r="M1532" s="10">
        <v>130.48443994033397</v>
      </c>
      <c r="N1532" s="10">
        <v>2.83</v>
      </c>
      <c r="O1532" s="10">
        <v>70.75</v>
      </c>
      <c r="P1532" s="10">
        <v>59.734439940333971</v>
      </c>
      <c r="Q1532" s="5">
        <v>0.45778975613987744</v>
      </c>
      <c r="R1532" s="5">
        <v>2.5999999999999999E-2</v>
      </c>
      <c r="S1532" s="10">
        <v>3.3925954384486832</v>
      </c>
      <c r="T1532" s="10">
        <v>0</v>
      </c>
      <c r="U1532" s="10">
        <v>56.341844501885291</v>
      </c>
      <c r="V1532" s="5">
        <v>0.43178975613987747</v>
      </c>
      <c r="W1532" s="4" t="s">
        <v>491</v>
      </c>
      <c r="X1532" s="4" t="s">
        <v>97</v>
      </c>
    </row>
    <row r="1533" spans="1:24">
      <c r="A1533" s="4" t="s">
        <v>2021</v>
      </c>
      <c r="B1533" s="8">
        <v>46234</v>
      </c>
      <c r="C1533" s="4" t="s">
        <v>407</v>
      </c>
      <c r="D1533" s="4" t="s">
        <v>142</v>
      </c>
      <c r="E1533" s="4" t="s">
        <v>47</v>
      </c>
      <c r="F1533" s="4" t="s">
        <v>276</v>
      </c>
      <c r="G1533" s="4" t="s">
        <v>111</v>
      </c>
      <c r="H1533" s="9">
        <v>2</v>
      </c>
      <c r="I1533" s="10">
        <v>8.5399999999999991</v>
      </c>
      <c r="J1533" s="10">
        <v>17.079999999999998</v>
      </c>
      <c r="K1533" s="5">
        <v>0.10170383133530835</v>
      </c>
      <c r="L1533" s="10">
        <v>1.7371014392070663</v>
      </c>
      <c r="M1533" s="10">
        <v>15.342898560792932</v>
      </c>
      <c r="N1533" s="10">
        <v>4.28</v>
      </c>
      <c r="O1533" s="10">
        <v>8.56</v>
      </c>
      <c r="P1533" s="10">
        <v>6.7828985607929315</v>
      </c>
      <c r="Q1533" s="5">
        <v>0.44208716716187341</v>
      </c>
      <c r="R1533" s="5">
        <v>2.3E-2</v>
      </c>
      <c r="S1533" s="10">
        <v>0.35288666689823744</v>
      </c>
      <c r="T1533" s="10">
        <v>0</v>
      </c>
      <c r="U1533" s="10">
        <v>6.4300118938946937</v>
      </c>
      <c r="V1533" s="5">
        <v>0.41908716716187339</v>
      </c>
      <c r="W1533" s="4" t="s">
        <v>491</v>
      </c>
      <c r="X1533" s="4" t="s">
        <v>97</v>
      </c>
    </row>
    <row r="1534" spans="1:24">
      <c r="A1534" s="4" t="s">
        <v>2022</v>
      </c>
      <c r="B1534" s="8">
        <v>46021</v>
      </c>
      <c r="C1534" s="4" t="s">
        <v>301</v>
      </c>
      <c r="D1534" s="4" t="s">
        <v>216</v>
      </c>
      <c r="E1534" s="4" t="s">
        <v>41</v>
      </c>
      <c r="F1534" s="4" t="s">
        <v>234</v>
      </c>
      <c r="G1534" s="4" t="s">
        <v>235</v>
      </c>
      <c r="H1534" s="9">
        <v>92</v>
      </c>
      <c r="I1534" s="10">
        <v>8.99</v>
      </c>
      <c r="J1534" s="10">
        <v>827.08</v>
      </c>
      <c r="K1534" s="5">
        <v>0.18848571392396263</v>
      </c>
      <c r="L1534" s="10">
        <v>155.89276427223101</v>
      </c>
      <c r="M1534" s="10">
        <v>671.18723572776901</v>
      </c>
      <c r="N1534" s="10">
        <v>4.4400000000000004</v>
      </c>
      <c r="O1534" s="10">
        <v>408.48</v>
      </c>
      <c r="P1534" s="10">
        <v>262.70723572776899</v>
      </c>
      <c r="Q1534" s="5">
        <v>0.39140678151144409</v>
      </c>
      <c r="R1534" s="5">
        <v>2.5999999999999999E-2</v>
      </c>
      <c r="S1534" s="10">
        <v>17.450868128921993</v>
      </c>
      <c r="T1534" s="10">
        <v>0</v>
      </c>
      <c r="U1534" s="10">
        <v>245.25636759884699</v>
      </c>
      <c r="V1534" s="5">
        <v>0.36540678151144407</v>
      </c>
      <c r="W1534" s="4" t="s">
        <v>491</v>
      </c>
      <c r="X1534" s="4" t="s">
        <v>97</v>
      </c>
    </row>
    <row r="1535" spans="1:24">
      <c r="A1535" s="4" t="s">
        <v>2023</v>
      </c>
      <c r="B1535" s="8">
        <v>45926</v>
      </c>
      <c r="C1535" s="4" t="s">
        <v>268</v>
      </c>
      <c r="D1535" s="4" t="s">
        <v>210</v>
      </c>
      <c r="E1535" s="4" t="s">
        <v>39</v>
      </c>
      <c r="F1535" s="4" t="s">
        <v>270</v>
      </c>
      <c r="G1535" s="4" t="s">
        <v>235</v>
      </c>
      <c r="H1535" s="9">
        <v>39</v>
      </c>
      <c r="I1535" s="10">
        <v>4.33</v>
      </c>
      <c r="J1535" s="10">
        <v>168.87</v>
      </c>
      <c r="K1535" s="5">
        <v>0.1267366242514999</v>
      </c>
      <c r="L1535" s="10">
        <v>21.402013737350789</v>
      </c>
      <c r="M1535" s="10">
        <v>147.46798626264922</v>
      </c>
      <c r="N1535" s="10">
        <v>2.35</v>
      </c>
      <c r="O1535" s="10">
        <v>91.65</v>
      </c>
      <c r="P1535" s="10">
        <v>55.817986262649214</v>
      </c>
      <c r="Q1535" s="5">
        <v>0.37850917800717826</v>
      </c>
      <c r="R1535" s="5">
        <v>2.1000000000000001E-2</v>
      </c>
      <c r="S1535" s="10">
        <v>3.0968277115156337</v>
      </c>
      <c r="T1535" s="10">
        <v>0</v>
      </c>
      <c r="U1535" s="10">
        <v>52.721158551133577</v>
      </c>
      <c r="V1535" s="5">
        <v>0.35750917800717824</v>
      </c>
      <c r="W1535" s="4" t="s">
        <v>491</v>
      </c>
      <c r="X1535" s="4" t="s">
        <v>97</v>
      </c>
    </row>
    <row r="1536" spans="1:24">
      <c r="A1536" s="4" t="s">
        <v>2024</v>
      </c>
      <c r="B1536" s="8">
        <v>46261</v>
      </c>
      <c r="C1536" s="4" t="s">
        <v>333</v>
      </c>
      <c r="D1536" s="4" t="s">
        <v>220</v>
      </c>
      <c r="E1536" s="4" t="s">
        <v>43</v>
      </c>
      <c r="F1536" s="4" t="s">
        <v>273</v>
      </c>
      <c r="G1536" s="4" t="s">
        <v>235</v>
      </c>
      <c r="H1536" s="9">
        <v>24</v>
      </c>
      <c r="I1536" s="10">
        <v>7.72</v>
      </c>
      <c r="J1536" s="10">
        <v>185.28</v>
      </c>
      <c r="K1536" s="5">
        <v>8.9042325627379793E-2</v>
      </c>
      <c r="L1536" s="10">
        <v>16.497762092240929</v>
      </c>
      <c r="M1536" s="10">
        <v>168.78223790775908</v>
      </c>
      <c r="N1536" s="10">
        <v>4.4400000000000004</v>
      </c>
      <c r="O1536" s="10">
        <v>106.56</v>
      </c>
      <c r="P1536" s="10">
        <v>62.22223790775908</v>
      </c>
      <c r="Q1536" s="5">
        <v>0.36865394533851398</v>
      </c>
      <c r="R1536" s="5">
        <v>4.4999999999999998E-2</v>
      </c>
      <c r="S1536" s="10">
        <v>7.5952007058491589</v>
      </c>
      <c r="T1536" s="10">
        <v>0</v>
      </c>
      <c r="U1536" s="10">
        <v>54.627037201909921</v>
      </c>
      <c r="V1536" s="5">
        <v>0.32365394533851399</v>
      </c>
      <c r="W1536" s="4" t="s">
        <v>491</v>
      </c>
      <c r="X1536" s="4" t="s">
        <v>97</v>
      </c>
    </row>
    <row r="1537" spans="1:24">
      <c r="A1537" s="4" t="s">
        <v>2025</v>
      </c>
      <c r="B1537" s="8">
        <v>45983</v>
      </c>
      <c r="C1537" s="4" t="s">
        <v>274</v>
      </c>
      <c r="D1537" s="4" t="s">
        <v>113</v>
      </c>
      <c r="E1537" s="4" t="s">
        <v>39</v>
      </c>
      <c r="F1537" s="4" t="s">
        <v>276</v>
      </c>
      <c r="G1537" s="4" t="s">
        <v>235</v>
      </c>
      <c r="H1537" s="9">
        <v>134</v>
      </c>
      <c r="I1537" s="10">
        <v>16.3</v>
      </c>
      <c r="J1537" s="10">
        <v>2184.2000000000003</v>
      </c>
      <c r="K1537" s="5">
        <v>0.14540169588388074</v>
      </c>
      <c r="L1537" s="10">
        <v>317.58638414957238</v>
      </c>
      <c r="M1537" s="10">
        <v>1866.6136158504278</v>
      </c>
      <c r="N1537" s="10">
        <v>8.73</v>
      </c>
      <c r="O1537" s="10">
        <v>1169.8200000000002</v>
      </c>
      <c r="P1537" s="10">
        <v>696.79361585042761</v>
      </c>
      <c r="Q1537" s="5">
        <v>0.37329290321980696</v>
      </c>
      <c r="R1537" s="5">
        <v>2.1000000000000001E-2</v>
      </c>
      <c r="S1537" s="10">
        <v>39.198885932858985</v>
      </c>
      <c r="T1537" s="10">
        <v>0</v>
      </c>
      <c r="U1537" s="10">
        <v>657.59472991756866</v>
      </c>
      <c r="V1537" s="5">
        <v>0.35229290321980694</v>
      </c>
      <c r="W1537" s="4" t="s">
        <v>491</v>
      </c>
      <c r="X1537" s="4" t="s">
        <v>97</v>
      </c>
    </row>
    <row r="1538" spans="1:24">
      <c r="A1538" s="4" t="s">
        <v>2026</v>
      </c>
      <c r="B1538" s="8">
        <v>45943</v>
      </c>
      <c r="C1538" s="4" t="s">
        <v>240</v>
      </c>
      <c r="D1538" s="4" t="s">
        <v>127</v>
      </c>
      <c r="E1538" s="4" t="s">
        <v>36</v>
      </c>
      <c r="F1538" s="4" t="s">
        <v>242</v>
      </c>
      <c r="G1538" s="4" t="s">
        <v>235</v>
      </c>
      <c r="H1538" s="9">
        <v>30</v>
      </c>
      <c r="I1538" s="10">
        <v>7.49</v>
      </c>
      <c r="J1538" s="10">
        <v>224.70000000000002</v>
      </c>
      <c r="K1538" s="5">
        <v>0.18376122769633266</v>
      </c>
      <c r="L1538" s="10">
        <v>41.29114786336595</v>
      </c>
      <c r="M1538" s="10">
        <v>183.40885213663407</v>
      </c>
      <c r="N1538" s="10">
        <v>3.57</v>
      </c>
      <c r="O1538" s="10">
        <v>107.1</v>
      </c>
      <c r="P1538" s="10">
        <v>76.308852136634073</v>
      </c>
      <c r="Q1538" s="5">
        <v>0.41605871934570682</v>
      </c>
      <c r="R1538" s="5">
        <v>1.7999999999999999E-2</v>
      </c>
      <c r="S1538" s="10">
        <v>3.3013593384594131</v>
      </c>
      <c r="T1538" s="10">
        <v>0</v>
      </c>
      <c r="U1538" s="10">
        <v>73.007492798174667</v>
      </c>
      <c r="V1538" s="5">
        <v>0.39805871934570686</v>
      </c>
      <c r="W1538" s="4" t="s">
        <v>491</v>
      </c>
      <c r="X1538" s="4" t="s">
        <v>97</v>
      </c>
    </row>
    <row r="1539" spans="1:24">
      <c r="A1539" s="4" t="s">
        <v>2027</v>
      </c>
      <c r="B1539" s="8">
        <v>46218</v>
      </c>
      <c r="C1539" s="4" t="s">
        <v>407</v>
      </c>
      <c r="D1539" s="4" t="s">
        <v>162</v>
      </c>
      <c r="E1539" s="4" t="s">
        <v>47</v>
      </c>
      <c r="F1539" s="4" t="s">
        <v>276</v>
      </c>
      <c r="G1539" s="4" t="s">
        <v>111</v>
      </c>
      <c r="H1539" s="9">
        <v>7</v>
      </c>
      <c r="I1539" s="10">
        <v>7.36</v>
      </c>
      <c r="J1539" s="10">
        <v>51.52</v>
      </c>
      <c r="K1539" s="5">
        <v>7.8992370225702047E-2</v>
      </c>
      <c r="L1539" s="10">
        <v>4.0696869140281695</v>
      </c>
      <c r="M1539" s="10">
        <v>47.450313085971835</v>
      </c>
      <c r="N1539" s="10">
        <v>3.63</v>
      </c>
      <c r="O1539" s="10">
        <v>25.41</v>
      </c>
      <c r="P1539" s="10">
        <v>22.040313085971835</v>
      </c>
      <c r="Q1539" s="5">
        <v>0.46449246912319769</v>
      </c>
      <c r="R1539" s="5">
        <v>2.3E-2</v>
      </c>
      <c r="S1539" s="10">
        <v>1.0913572009773522</v>
      </c>
      <c r="T1539" s="10">
        <v>0</v>
      </c>
      <c r="U1539" s="10">
        <v>20.948955884994483</v>
      </c>
      <c r="V1539" s="5">
        <v>0.44149246912319767</v>
      </c>
      <c r="W1539" s="4" t="s">
        <v>491</v>
      </c>
      <c r="X1539" s="4" t="s">
        <v>97</v>
      </c>
    </row>
    <row r="1540" spans="1:24">
      <c r="A1540" s="4" t="s">
        <v>2028</v>
      </c>
      <c r="B1540" s="8">
        <v>45871</v>
      </c>
      <c r="C1540" s="4" t="s">
        <v>365</v>
      </c>
      <c r="D1540" s="4" t="s">
        <v>204</v>
      </c>
      <c r="E1540" s="4" t="s">
        <v>45</v>
      </c>
      <c r="F1540" s="4" t="s">
        <v>242</v>
      </c>
      <c r="G1540" s="4" t="s">
        <v>235</v>
      </c>
      <c r="H1540" s="9">
        <v>21</v>
      </c>
      <c r="I1540" s="10">
        <v>14.47</v>
      </c>
      <c r="J1540" s="10">
        <v>303.87</v>
      </c>
      <c r="K1540" s="5">
        <v>0.20433049317532062</v>
      </c>
      <c r="L1540" s="10">
        <v>62.089906961184681</v>
      </c>
      <c r="M1540" s="10">
        <v>241.78009303881532</v>
      </c>
      <c r="N1540" s="10">
        <v>9.1199999999999992</v>
      </c>
      <c r="O1540" s="10">
        <v>191.51999999999998</v>
      </c>
      <c r="P1540" s="10">
        <v>50.260093038815342</v>
      </c>
      <c r="Q1540" s="5">
        <v>0.20787523243589207</v>
      </c>
      <c r="R1540" s="5">
        <v>1.4999999999999999E-2</v>
      </c>
      <c r="S1540" s="10">
        <v>3.6267013955822298</v>
      </c>
      <c r="T1540" s="10">
        <v>0</v>
      </c>
      <c r="U1540" s="10">
        <v>46.633391643233111</v>
      </c>
      <c r="V1540" s="5">
        <v>0.19287523243589205</v>
      </c>
      <c r="W1540" s="4" t="s">
        <v>491</v>
      </c>
      <c r="X1540" s="4" t="s">
        <v>97</v>
      </c>
    </row>
    <row r="1541" spans="1:24">
      <c r="A1541" s="4" t="s">
        <v>2029</v>
      </c>
      <c r="B1541" s="8">
        <v>46256</v>
      </c>
      <c r="C1541" s="4" t="s">
        <v>371</v>
      </c>
      <c r="D1541" s="4" t="s">
        <v>156</v>
      </c>
      <c r="E1541" s="4" t="s">
        <v>45</v>
      </c>
      <c r="F1541" s="4" t="s">
        <v>242</v>
      </c>
      <c r="G1541" s="4" t="s">
        <v>111</v>
      </c>
      <c r="H1541" s="9">
        <v>86</v>
      </c>
      <c r="I1541" s="10">
        <v>5.16</v>
      </c>
      <c r="J1541" s="10">
        <v>443.76</v>
      </c>
      <c r="K1541" s="5">
        <v>0.21260538411497443</v>
      </c>
      <c r="L1541" s="10">
        <v>94.34576525486105</v>
      </c>
      <c r="M1541" s="10">
        <v>349.41423474513897</v>
      </c>
      <c r="N1541" s="10">
        <v>2.88</v>
      </c>
      <c r="O1541" s="10">
        <v>247.67999999999998</v>
      </c>
      <c r="P1541" s="10">
        <v>101.73423474513899</v>
      </c>
      <c r="Q1541" s="5">
        <v>0.29115652606237818</v>
      </c>
      <c r="R1541" s="5">
        <v>1.4999999999999999E-2</v>
      </c>
      <c r="S1541" s="10">
        <v>5.2412135211770847</v>
      </c>
      <c r="T1541" s="10">
        <v>7.24</v>
      </c>
      <c r="U1541" s="10">
        <v>89.253021223961909</v>
      </c>
      <c r="V1541" s="5">
        <v>0.25543613381710856</v>
      </c>
      <c r="W1541" s="4" t="s">
        <v>493</v>
      </c>
      <c r="X1541" s="4" t="s">
        <v>97</v>
      </c>
    </row>
    <row r="1542" spans="1:24">
      <c r="A1542" s="4" t="s">
        <v>2030</v>
      </c>
      <c r="B1542" s="8">
        <v>46241</v>
      </c>
      <c r="C1542" s="4" t="s">
        <v>293</v>
      </c>
      <c r="D1542" s="4" t="s">
        <v>106</v>
      </c>
      <c r="E1542" s="4" t="s">
        <v>39</v>
      </c>
      <c r="F1542" s="4" t="s">
        <v>276</v>
      </c>
      <c r="G1542" s="4" t="s">
        <v>257</v>
      </c>
      <c r="H1542" s="9">
        <v>10</v>
      </c>
      <c r="I1542" s="10">
        <v>11.01</v>
      </c>
      <c r="J1542" s="10">
        <v>110.1</v>
      </c>
      <c r="K1542" s="5">
        <v>9.9433026102717703E-2</v>
      </c>
      <c r="L1542" s="10">
        <v>10.947576173909219</v>
      </c>
      <c r="M1542" s="10">
        <v>99.152423826090768</v>
      </c>
      <c r="N1542" s="10">
        <v>5.83</v>
      </c>
      <c r="O1542" s="10">
        <v>58.3</v>
      </c>
      <c r="P1542" s="10">
        <v>40.852423826090771</v>
      </c>
      <c r="Q1542" s="5">
        <v>0.41201639102382637</v>
      </c>
      <c r="R1542" s="5">
        <v>2.1000000000000001E-2</v>
      </c>
      <c r="S1542" s="10">
        <v>2.0822009003479063</v>
      </c>
      <c r="T1542" s="10">
        <v>0</v>
      </c>
      <c r="U1542" s="10">
        <v>38.770222925742864</v>
      </c>
      <c r="V1542" s="5">
        <v>0.39101639102382635</v>
      </c>
      <c r="W1542" s="4" t="s">
        <v>491</v>
      </c>
      <c r="X1542" s="4" t="s">
        <v>97</v>
      </c>
    </row>
    <row r="1543" spans="1:24">
      <c r="A1543" s="4" t="s">
        <v>2031</v>
      </c>
      <c r="B1543" s="8">
        <v>45900</v>
      </c>
      <c r="C1543" s="4" t="s">
        <v>373</v>
      </c>
      <c r="D1543" s="4" t="s">
        <v>154</v>
      </c>
      <c r="E1543" s="4" t="s">
        <v>45</v>
      </c>
      <c r="F1543" s="4" t="s">
        <v>234</v>
      </c>
      <c r="G1543" s="4" t="s">
        <v>111</v>
      </c>
      <c r="H1543" s="9">
        <v>21</v>
      </c>
      <c r="I1543" s="10">
        <v>15.47</v>
      </c>
      <c r="J1543" s="10">
        <v>324.87</v>
      </c>
      <c r="K1543" s="5">
        <v>0.15823628083892108</v>
      </c>
      <c r="L1543" s="10">
        <v>51.406220556140291</v>
      </c>
      <c r="M1543" s="10">
        <v>273.46377944385972</v>
      </c>
      <c r="N1543" s="10">
        <v>8.6300000000000008</v>
      </c>
      <c r="O1543" s="10">
        <v>181.23000000000002</v>
      </c>
      <c r="P1543" s="10">
        <v>92.233779443859703</v>
      </c>
      <c r="Q1543" s="5">
        <v>0.33727969251150747</v>
      </c>
      <c r="R1543" s="5">
        <v>1.4999999999999999E-2</v>
      </c>
      <c r="S1543" s="10">
        <v>4.1019566916578958</v>
      </c>
      <c r="T1543" s="10">
        <v>0</v>
      </c>
      <c r="U1543" s="10">
        <v>88.131822752201813</v>
      </c>
      <c r="V1543" s="5">
        <v>0.32227969251150751</v>
      </c>
      <c r="W1543" s="4" t="s">
        <v>491</v>
      </c>
      <c r="X1543" s="4" t="s">
        <v>97</v>
      </c>
    </row>
    <row r="1544" spans="1:24">
      <c r="A1544" s="4" t="s">
        <v>2032</v>
      </c>
      <c r="B1544" s="8">
        <v>45972</v>
      </c>
      <c r="C1544" s="4" t="s">
        <v>363</v>
      </c>
      <c r="D1544" s="4" t="s">
        <v>208</v>
      </c>
      <c r="E1544" s="4" t="s">
        <v>45</v>
      </c>
      <c r="F1544" s="4" t="s">
        <v>239</v>
      </c>
      <c r="G1544" s="4" t="s">
        <v>235</v>
      </c>
      <c r="H1544" s="9">
        <v>69</v>
      </c>
      <c r="I1544" s="10">
        <v>7.28</v>
      </c>
      <c r="J1544" s="10">
        <v>502.32</v>
      </c>
      <c r="K1544" s="5">
        <v>0.22529399464562308</v>
      </c>
      <c r="L1544" s="10">
        <v>113.16967939038939</v>
      </c>
      <c r="M1544" s="10">
        <v>389.15032060961062</v>
      </c>
      <c r="N1544" s="10">
        <v>4.2300000000000004</v>
      </c>
      <c r="O1544" s="10">
        <v>291.87</v>
      </c>
      <c r="P1544" s="10">
        <v>97.280320609610612</v>
      </c>
      <c r="Q1544" s="5">
        <v>0.24998134514503118</v>
      </c>
      <c r="R1544" s="5">
        <v>1.4999999999999999E-2</v>
      </c>
      <c r="S1544" s="10">
        <v>5.8372548091441594</v>
      </c>
      <c r="T1544" s="10">
        <v>0</v>
      </c>
      <c r="U1544" s="10">
        <v>91.443065800466456</v>
      </c>
      <c r="V1544" s="5">
        <v>0.23498134514503119</v>
      </c>
      <c r="W1544" s="4" t="s">
        <v>491</v>
      </c>
      <c r="X1544" s="4" t="s">
        <v>97</v>
      </c>
    </row>
    <row r="1545" spans="1:24">
      <c r="A1545" s="4" t="s">
        <v>2033</v>
      </c>
      <c r="B1545" s="8">
        <v>45938</v>
      </c>
      <c r="C1545" s="4" t="s">
        <v>277</v>
      </c>
      <c r="D1545" s="4" t="s">
        <v>151</v>
      </c>
      <c r="E1545" s="4" t="s">
        <v>39</v>
      </c>
      <c r="F1545" s="4" t="s">
        <v>270</v>
      </c>
      <c r="G1545" s="4" t="s">
        <v>111</v>
      </c>
      <c r="H1545" s="9">
        <v>45</v>
      </c>
      <c r="I1545" s="10">
        <v>9.8699999999999992</v>
      </c>
      <c r="J1545" s="10">
        <v>444.15</v>
      </c>
      <c r="K1545" s="5">
        <v>0.15417795526253353</v>
      </c>
      <c r="L1545" s="10">
        <v>68.478138829854259</v>
      </c>
      <c r="M1545" s="10">
        <v>375.67186117014569</v>
      </c>
      <c r="N1545" s="10">
        <v>5.73</v>
      </c>
      <c r="O1545" s="10">
        <v>257.85000000000002</v>
      </c>
      <c r="P1545" s="10">
        <v>117.82186117014567</v>
      </c>
      <c r="Q1545" s="5">
        <v>0.31362972143602452</v>
      </c>
      <c r="R1545" s="5">
        <v>2.1000000000000001E-2</v>
      </c>
      <c r="S1545" s="10">
        <v>7.88910908457306</v>
      </c>
      <c r="T1545" s="10">
        <v>4.2</v>
      </c>
      <c r="U1545" s="10">
        <v>105.7327520855726</v>
      </c>
      <c r="V1545" s="5">
        <v>0.28144975180263804</v>
      </c>
      <c r="W1545" s="4" t="s">
        <v>493</v>
      </c>
      <c r="X1545" s="4" t="s">
        <v>97</v>
      </c>
    </row>
    <row r="1546" spans="1:24">
      <c r="A1546" s="4" t="s">
        <v>2034</v>
      </c>
      <c r="B1546" s="8">
        <v>45848</v>
      </c>
      <c r="C1546" s="4" t="s">
        <v>309</v>
      </c>
      <c r="D1546" s="4" t="s">
        <v>193</v>
      </c>
      <c r="E1546" s="4" t="s">
        <v>41</v>
      </c>
      <c r="F1546" s="4" t="s">
        <v>239</v>
      </c>
      <c r="G1546" s="4" t="s">
        <v>111</v>
      </c>
      <c r="H1546" s="9">
        <v>6</v>
      </c>
      <c r="I1546" s="10">
        <v>8.9</v>
      </c>
      <c r="J1546" s="10">
        <v>53.400000000000006</v>
      </c>
      <c r="K1546" s="5">
        <v>0.11411411136121503</v>
      </c>
      <c r="L1546" s="10">
        <v>6.0936935466888835</v>
      </c>
      <c r="M1546" s="10">
        <v>47.306306453311123</v>
      </c>
      <c r="N1546" s="10">
        <v>4.17</v>
      </c>
      <c r="O1546" s="10">
        <v>25.02</v>
      </c>
      <c r="P1546" s="10">
        <v>22.286306453311123</v>
      </c>
      <c r="Q1546" s="5">
        <v>0.47110645755670133</v>
      </c>
      <c r="R1546" s="5">
        <v>2.5999999999999999E-2</v>
      </c>
      <c r="S1546" s="10">
        <v>1.2299639677860892</v>
      </c>
      <c r="T1546" s="10">
        <v>0</v>
      </c>
      <c r="U1546" s="10">
        <v>21.056342485525036</v>
      </c>
      <c r="V1546" s="5">
        <v>0.44510645755670136</v>
      </c>
      <c r="W1546" s="4" t="s">
        <v>491</v>
      </c>
      <c r="X1546" s="4" t="s">
        <v>97</v>
      </c>
    </row>
    <row r="1547" spans="1:24">
      <c r="A1547" s="4" t="s">
        <v>2035</v>
      </c>
      <c r="B1547" s="8">
        <v>45729</v>
      </c>
      <c r="C1547" s="4" t="s">
        <v>333</v>
      </c>
      <c r="D1547" s="4" t="s">
        <v>172</v>
      </c>
      <c r="E1547" s="4" t="s">
        <v>43</v>
      </c>
      <c r="F1547" s="4" t="s">
        <v>273</v>
      </c>
      <c r="G1547" s="4" t="s">
        <v>235</v>
      </c>
      <c r="H1547" s="9">
        <v>68</v>
      </c>
      <c r="I1547" s="10">
        <v>13.96</v>
      </c>
      <c r="J1547" s="10">
        <v>949.28000000000009</v>
      </c>
      <c r="K1547" s="5">
        <v>7.2441188808889501E-2</v>
      </c>
      <c r="L1547" s="10">
        <v>68.766971712502638</v>
      </c>
      <c r="M1547" s="10">
        <v>880.51302828749749</v>
      </c>
      <c r="N1547" s="10">
        <v>7.56</v>
      </c>
      <c r="O1547" s="10">
        <v>514.07999999999993</v>
      </c>
      <c r="P1547" s="10">
        <v>366.43302828749756</v>
      </c>
      <c r="Q1547" s="5">
        <v>0.41615855361069459</v>
      </c>
      <c r="R1547" s="5">
        <v>4.4999999999999998E-2</v>
      </c>
      <c r="S1547" s="10">
        <v>39.623086272937385</v>
      </c>
      <c r="T1547" s="10">
        <v>0</v>
      </c>
      <c r="U1547" s="10">
        <v>326.80994201456019</v>
      </c>
      <c r="V1547" s="5">
        <v>0.37115855361069461</v>
      </c>
      <c r="W1547" s="4" t="s">
        <v>491</v>
      </c>
      <c r="X1547" s="4" t="s">
        <v>97</v>
      </c>
    </row>
    <row r="1548" spans="1:24">
      <c r="A1548" s="4" t="s">
        <v>2036</v>
      </c>
      <c r="B1548" s="8">
        <v>45729</v>
      </c>
      <c r="C1548" s="4" t="s">
        <v>333</v>
      </c>
      <c r="D1548" s="4" t="s">
        <v>204</v>
      </c>
      <c r="E1548" s="4" t="s">
        <v>43</v>
      </c>
      <c r="F1548" s="4" t="s">
        <v>273</v>
      </c>
      <c r="G1548" s="4" t="s">
        <v>235</v>
      </c>
      <c r="H1548" s="9">
        <v>30</v>
      </c>
      <c r="I1548" s="10">
        <v>14.72</v>
      </c>
      <c r="J1548" s="10">
        <v>441.6</v>
      </c>
      <c r="K1548" s="5">
        <v>6.2096388894838143E-2</v>
      </c>
      <c r="L1548" s="10">
        <v>27.421765335960526</v>
      </c>
      <c r="M1548" s="10">
        <v>414.17823466403951</v>
      </c>
      <c r="N1548" s="10">
        <v>9.17</v>
      </c>
      <c r="O1548" s="10">
        <v>275.10000000000002</v>
      </c>
      <c r="P1548" s="10">
        <v>139.07823466403948</v>
      </c>
      <c r="Q1548" s="5">
        <v>0.33579319970025157</v>
      </c>
      <c r="R1548" s="5">
        <v>4.4999999999999998E-2</v>
      </c>
      <c r="S1548" s="10">
        <v>18.638020559881777</v>
      </c>
      <c r="T1548" s="10">
        <v>0</v>
      </c>
      <c r="U1548" s="10">
        <v>120.4402141041577</v>
      </c>
      <c r="V1548" s="5">
        <v>0.29079319970025158</v>
      </c>
      <c r="W1548" s="4" t="s">
        <v>491</v>
      </c>
      <c r="X1548" s="4" t="s">
        <v>97</v>
      </c>
    </row>
    <row r="1549" spans="1:24">
      <c r="A1549" s="4" t="s">
        <v>2037</v>
      </c>
      <c r="B1549" s="8">
        <v>46035</v>
      </c>
      <c r="C1549" s="4" t="s">
        <v>365</v>
      </c>
      <c r="D1549" s="4" t="s">
        <v>176</v>
      </c>
      <c r="E1549" s="4" t="s">
        <v>45</v>
      </c>
      <c r="F1549" s="4" t="s">
        <v>242</v>
      </c>
      <c r="G1549" s="4" t="s">
        <v>235</v>
      </c>
      <c r="H1549" s="9">
        <v>19</v>
      </c>
      <c r="I1549" s="10">
        <v>11.61</v>
      </c>
      <c r="J1549" s="10">
        <v>220.58999999999997</v>
      </c>
      <c r="K1549" s="5">
        <v>0.22729166610880919</v>
      </c>
      <c r="L1549" s="10">
        <v>50.138268626942214</v>
      </c>
      <c r="M1549" s="10">
        <v>170.45173137305775</v>
      </c>
      <c r="N1549" s="10">
        <v>5.88</v>
      </c>
      <c r="O1549" s="10">
        <v>111.72</v>
      </c>
      <c r="P1549" s="10">
        <v>58.731731373057755</v>
      </c>
      <c r="Q1549" s="5">
        <v>0.3445651792442932</v>
      </c>
      <c r="R1549" s="5">
        <v>1.4999999999999999E-2</v>
      </c>
      <c r="S1549" s="10">
        <v>2.5567759705958664</v>
      </c>
      <c r="T1549" s="10">
        <v>0</v>
      </c>
      <c r="U1549" s="10">
        <v>56.17495540246189</v>
      </c>
      <c r="V1549" s="5">
        <v>0.32956517924429318</v>
      </c>
      <c r="W1549" s="4" t="s">
        <v>491</v>
      </c>
      <c r="X1549" s="4" t="s">
        <v>97</v>
      </c>
    </row>
    <row r="1550" spans="1:24">
      <c r="A1550" s="4" t="s">
        <v>2038</v>
      </c>
      <c r="B1550" s="8">
        <v>45721</v>
      </c>
      <c r="C1550" s="4" t="s">
        <v>333</v>
      </c>
      <c r="D1550" s="4" t="s">
        <v>208</v>
      </c>
      <c r="E1550" s="4" t="s">
        <v>43</v>
      </c>
      <c r="F1550" s="4" t="s">
        <v>273</v>
      </c>
      <c r="G1550" s="4" t="s">
        <v>235</v>
      </c>
      <c r="H1550" s="9">
        <v>114</v>
      </c>
      <c r="I1550" s="10">
        <v>7.29</v>
      </c>
      <c r="J1550" s="10">
        <v>831.06000000000006</v>
      </c>
      <c r="K1550" s="5">
        <v>0.1020253156710772</v>
      </c>
      <c r="L1550" s="10">
        <v>84.789158841605428</v>
      </c>
      <c r="M1550" s="10">
        <v>746.27084115839466</v>
      </c>
      <c r="N1550" s="10">
        <v>4.28</v>
      </c>
      <c r="O1550" s="10">
        <v>487.92</v>
      </c>
      <c r="P1550" s="10">
        <v>258.35084115839464</v>
      </c>
      <c r="Q1550" s="5">
        <v>0.3461891138040058</v>
      </c>
      <c r="R1550" s="5">
        <v>4.4999999999999998E-2</v>
      </c>
      <c r="S1550" s="10">
        <v>33.58218785212776</v>
      </c>
      <c r="T1550" s="10">
        <v>0</v>
      </c>
      <c r="U1550" s="10">
        <v>224.76865330626688</v>
      </c>
      <c r="V1550" s="5">
        <v>0.30118911380400581</v>
      </c>
      <c r="W1550" s="4" t="s">
        <v>491</v>
      </c>
      <c r="X1550" s="4" t="s">
        <v>97</v>
      </c>
    </row>
    <row r="1551" spans="1:24">
      <c r="A1551" s="4" t="s">
        <v>2039</v>
      </c>
      <c r="B1551" s="8">
        <v>45750</v>
      </c>
      <c r="C1551" s="4" t="s">
        <v>365</v>
      </c>
      <c r="D1551" s="4" t="s">
        <v>120</v>
      </c>
      <c r="E1551" s="4" t="s">
        <v>45</v>
      </c>
      <c r="F1551" s="4" t="s">
        <v>242</v>
      </c>
      <c r="G1551" s="4" t="s">
        <v>235</v>
      </c>
      <c r="H1551" s="9">
        <v>35</v>
      </c>
      <c r="I1551" s="10">
        <v>8.0500000000000007</v>
      </c>
      <c r="J1551" s="10">
        <v>281.75</v>
      </c>
      <c r="K1551" s="5">
        <v>0.19678555601192221</v>
      </c>
      <c r="L1551" s="10">
        <v>55.444330406359086</v>
      </c>
      <c r="M1551" s="10">
        <v>226.30566959364091</v>
      </c>
      <c r="N1551" s="10">
        <v>4.03</v>
      </c>
      <c r="O1551" s="10">
        <v>141.05000000000001</v>
      </c>
      <c r="P1551" s="10">
        <v>85.255669593640903</v>
      </c>
      <c r="Q1551" s="5">
        <v>0.37672794387665021</v>
      </c>
      <c r="R1551" s="5">
        <v>1.4999999999999999E-2</v>
      </c>
      <c r="S1551" s="10">
        <v>3.3945850439046135</v>
      </c>
      <c r="T1551" s="10">
        <v>0</v>
      </c>
      <c r="U1551" s="10">
        <v>81.86108454973629</v>
      </c>
      <c r="V1551" s="5">
        <v>0.36172794387665025</v>
      </c>
      <c r="W1551" s="4" t="s">
        <v>491</v>
      </c>
      <c r="X1551" s="4" t="s">
        <v>97</v>
      </c>
    </row>
    <row r="1552" spans="1:24">
      <c r="A1552" s="4" t="s">
        <v>2040</v>
      </c>
      <c r="B1552" s="8">
        <v>46129</v>
      </c>
      <c r="C1552" s="4" t="s">
        <v>377</v>
      </c>
      <c r="D1552" s="4" t="s">
        <v>176</v>
      </c>
      <c r="E1552" s="4" t="s">
        <v>45</v>
      </c>
      <c r="F1552" s="4" t="s">
        <v>242</v>
      </c>
      <c r="G1552" s="4" t="s">
        <v>111</v>
      </c>
      <c r="H1552" s="9">
        <v>62</v>
      </c>
      <c r="I1552" s="10">
        <v>11.72</v>
      </c>
      <c r="J1552" s="10">
        <v>726.64</v>
      </c>
      <c r="K1552" s="5">
        <v>0.2090229641455478</v>
      </c>
      <c r="L1552" s="10">
        <v>151.88444666672086</v>
      </c>
      <c r="M1552" s="10">
        <v>574.75555333327907</v>
      </c>
      <c r="N1552" s="10">
        <v>5.72</v>
      </c>
      <c r="O1552" s="10">
        <v>354.64</v>
      </c>
      <c r="P1552" s="10">
        <v>220.11555333327908</v>
      </c>
      <c r="Q1552" s="5">
        <v>0.38297246900308307</v>
      </c>
      <c r="R1552" s="5">
        <v>1.4999999999999999E-2</v>
      </c>
      <c r="S1552" s="10">
        <v>8.6213332999991863</v>
      </c>
      <c r="T1552" s="10">
        <v>0</v>
      </c>
      <c r="U1552" s="10">
        <v>211.4942200332799</v>
      </c>
      <c r="V1552" s="5">
        <v>0.36797246900308311</v>
      </c>
      <c r="W1552" s="4" t="s">
        <v>491</v>
      </c>
      <c r="X1552" s="4" t="s">
        <v>97</v>
      </c>
    </row>
    <row r="1553" spans="1:24">
      <c r="A1553" s="4" t="s">
        <v>2041</v>
      </c>
      <c r="B1553" s="8">
        <v>45664</v>
      </c>
      <c r="C1553" s="4" t="s">
        <v>365</v>
      </c>
      <c r="D1553" s="4" t="s">
        <v>201</v>
      </c>
      <c r="E1553" s="4" t="s">
        <v>45</v>
      </c>
      <c r="F1553" s="4" t="s">
        <v>242</v>
      </c>
      <c r="G1553" s="4" t="s">
        <v>235</v>
      </c>
      <c r="H1553" s="9">
        <v>105</v>
      </c>
      <c r="I1553" s="10">
        <v>9.5299999999999994</v>
      </c>
      <c r="J1553" s="10">
        <v>1000.65</v>
      </c>
      <c r="K1553" s="5">
        <v>0.18377279747128775</v>
      </c>
      <c r="L1553" s="10">
        <v>183.89224978964407</v>
      </c>
      <c r="M1553" s="10">
        <v>816.75775021035588</v>
      </c>
      <c r="N1553" s="10">
        <v>5.51</v>
      </c>
      <c r="O1553" s="10">
        <v>578.54999999999995</v>
      </c>
      <c r="P1553" s="10">
        <v>238.20775021035593</v>
      </c>
      <c r="Q1553" s="5">
        <v>0.29165043141495206</v>
      </c>
      <c r="R1553" s="5">
        <v>1.4999999999999999E-2</v>
      </c>
      <c r="S1553" s="10">
        <v>12.251366253155338</v>
      </c>
      <c r="T1553" s="10">
        <v>0</v>
      </c>
      <c r="U1553" s="10">
        <v>225.95638395720059</v>
      </c>
      <c r="V1553" s="5">
        <v>0.27665043141495205</v>
      </c>
      <c r="W1553" s="4" t="s">
        <v>491</v>
      </c>
      <c r="X1553" s="4" t="s">
        <v>97</v>
      </c>
    </row>
    <row r="1554" spans="1:24">
      <c r="A1554" s="4" t="s">
        <v>2042</v>
      </c>
      <c r="B1554" s="8">
        <v>45811</v>
      </c>
      <c r="C1554" s="4" t="s">
        <v>232</v>
      </c>
      <c r="D1554" s="4" t="s">
        <v>116</v>
      </c>
      <c r="E1554" s="4" t="s">
        <v>36</v>
      </c>
      <c r="F1554" s="4" t="s">
        <v>234</v>
      </c>
      <c r="G1554" s="4" t="s">
        <v>235</v>
      </c>
      <c r="H1554" s="9">
        <v>55</v>
      </c>
      <c r="I1554" s="10">
        <v>5.24</v>
      </c>
      <c r="J1554" s="10">
        <v>288.2</v>
      </c>
      <c r="K1554" s="5">
        <v>0.14151295932431607</v>
      </c>
      <c r="L1554" s="10">
        <v>40.784034877267892</v>
      </c>
      <c r="M1554" s="10">
        <v>247.4159651227321</v>
      </c>
      <c r="N1554" s="10">
        <v>2.76</v>
      </c>
      <c r="O1554" s="10">
        <v>151.79999999999998</v>
      </c>
      <c r="P1554" s="10">
        <v>95.615965122732121</v>
      </c>
      <c r="Q1554" s="5">
        <v>0.38645834788915612</v>
      </c>
      <c r="R1554" s="5">
        <v>1.7999999999999999E-2</v>
      </c>
      <c r="S1554" s="10">
        <v>4.4534873722091772</v>
      </c>
      <c r="T1554" s="10">
        <v>0</v>
      </c>
      <c r="U1554" s="10">
        <v>91.162477750522939</v>
      </c>
      <c r="V1554" s="5">
        <v>0.3684583478891561</v>
      </c>
      <c r="W1554" s="4" t="s">
        <v>491</v>
      </c>
      <c r="X1554" s="4" t="s">
        <v>97</v>
      </c>
    </row>
    <row r="1555" spans="1:24">
      <c r="A1555" s="4" t="s">
        <v>2043</v>
      </c>
      <c r="B1555" s="8">
        <v>45990</v>
      </c>
      <c r="C1555" s="4" t="s">
        <v>274</v>
      </c>
      <c r="D1555" s="4" t="s">
        <v>185</v>
      </c>
      <c r="E1555" s="4" t="s">
        <v>39</v>
      </c>
      <c r="F1555" s="4" t="s">
        <v>276</v>
      </c>
      <c r="G1555" s="4" t="s">
        <v>235</v>
      </c>
      <c r="H1555" s="9">
        <v>34</v>
      </c>
      <c r="I1555" s="10">
        <v>5.22</v>
      </c>
      <c r="J1555" s="10">
        <v>177.48</v>
      </c>
      <c r="K1555" s="5">
        <v>0.1294769042996558</v>
      </c>
      <c r="L1555" s="10">
        <v>22.97956097510291</v>
      </c>
      <c r="M1555" s="10">
        <v>154.50043902489708</v>
      </c>
      <c r="N1555" s="10">
        <v>2.1800000000000002</v>
      </c>
      <c r="O1555" s="10">
        <v>74.12</v>
      </c>
      <c r="P1555" s="10">
        <v>80.380439024897072</v>
      </c>
      <c r="Q1555" s="5">
        <v>0.52026026289766147</v>
      </c>
      <c r="R1555" s="5">
        <v>2.1000000000000001E-2</v>
      </c>
      <c r="S1555" s="10">
        <v>3.2445092195228389</v>
      </c>
      <c r="T1555" s="10">
        <v>0</v>
      </c>
      <c r="U1555" s="10">
        <v>77.135929805374232</v>
      </c>
      <c r="V1555" s="5">
        <v>0.49926026289766146</v>
      </c>
      <c r="W1555" s="4" t="s">
        <v>491</v>
      </c>
      <c r="X1555" s="4" t="s">
        <v>97</v>
      </c>
    </row>
    <row r="1556" spans="1:24">
      <c r="A1556" s="4" t="s">
        <v>2044</v>
      </c>
      <c r="B1556" s="8">
        <v>45750</v>
      </c>
      <c r="C1556" s="4" t="s">
        <v>285</v>
      </c>
      <c r="D1556" s="4" t="s">
        <v>191</v>
      </c>
      <c r="E1556" s="4" t="s">
        <v>39</v>
      </c>
      <c r="F1556" s="4" t="s">
        <v>273</v>
      </c>
      <c r="G1556" s="4" t="s">
        <v>111</v>
      </c>
      <c r="H1556" s="9">
        <v>43</v>
      </c>
      <c r="I1556" s="10">
        <v>10.77</v>
      </c>
      <c r="J1556" s="10">
        <v>463.10999999999996</v>
      </c>
      <c r="K1556" s="5">
        <v>9.9848661205918926E-2</v>
      </c>
      <c r="L1556" s="10">
        <v>46.240913491073108</v>
      </c>
      <c r="M1556" s="10">
        <v>416.86908650892684</v>
      </c>
      <c r="N1556" s="10">
        <v>4.5199999999999996</v>
      </c>
      <c r="O1556" s="10">
        <v>194.35999999999999</v>
      </c>
      <c r="P1556" s="10">
        <v>222.50908650892686</v>
      </c>
      <c r="Q1556" s="5">
        <v>0.53376250173005346</v>
      </c>
      <c r="R1556" s="5">
        <v>2.1000000000000001E-2</v>
      </c>
      <c r="S1556" s="10">
        <v>8.7542508166874651</v>
      </c>
      <c r="T1556" s="10">
        <v>0</v>
      </c>
      <c r="U1556" s="10">
        <v>213.7548356922394</v>
      </c>
      <c r="V1556" s="5">
        <v>0.51276250173005344</v>
      </c>
      <c r="W1556" s="4" t="s">
        <v>491</v>
      </c>
      <c r="X1556" s="4" t="s">
        <v>97</v>
      </c>
    </row>
    <row r="1557" spans="1:24">
      <c r="A1557" s="4" t="s">
        <v>2045</v>
      </c>
      <c r="B1557" s="8">
        <v>46145</v>
      </c>
      <c r="C1557" s="4" t="s">
        <v>401</v>
      </c>
      <c r="D1557" s="4" t="s">
        <v>214</v>
      </c>
      <c r="E1557" s="4" t="s">
        <v>47</v>
      </c>
      <c r="F1557" s="4" t="s">
        <v>276</v>
      </c>
      <c r="G1557" s="4" t="s">
        <v>111</v>
      </c>
      <c r="H1557" s="9">
        <v>36</v>
      </c>
      <c r="I1557" s="10">
        <v>5.98</v>
      </c>
      <c r="J1557" s="10">
        <v>215.28000000000003</v>
      </c>
      <c r="K1557" s="5">
        <v>8.4139417997304192E-2</v>
      </c>
      <c r="L1557" s="10">
        <v>18.113533906459647</v>
      </c>
      <c r="M1557" s="10">
        <v>197.16646609354038</v>
      </c>
      <c r="N1557" s="10">
        <v>3.04</v>
      </c>
      <c r="O1557" s="10">
        <v>109.44</v>
      </c>
      <c r="P1557" s="10">
        <v>87.726466093540381</v>
      </c>
      <c r="Q1557" s="5">
        <v>0.44493603720584463</v>
      </c>
      <c r="R1557" s="5">
        <v>2.3E-2</v>
      </c>
      <c r="S1557" s="10">
        <v>4.5348287201514283</v>
      </c>
      <c r="T1557" s="10">
        <v>0</v>
      </c>
      <c r="U1557" s="10">
        <v>83.191637373388957</v>
      </c>
      <c r="V1557" s="5">
        <v>0.42193603720584461</v>
      </c>
      <c r="W1557" s="4" t="s">
        <v>491</v>
      </c>
      <c r="X1557" s="4" t="s">
        <v>97</v>
      </c>
    </row>
    <row r="1558" spans="1:24">
      <c r="A1558" s="4" t="s">
        <v>2046</v>
      </c>
      <c r="B1558" s="8">
        <v>46120</v>
      </c>
      <c r="C1558" s="4" t="s">
        <v>369</v>
      </c>
      <c r="D1558" s="4" t="s">
        <v>160</v>
      </c>
      <c r="E1558" s="4" t="s">
        <v>45</v>
      </c>
      <c r="F1558" s="4" t="s">
        <v>239</v>
      </c>
      <c r="G1558" s="4" t="s">
        <v>111</v>
      </c>
      <c r="H1558" s="9">
        <v>9</v>
      </c>
      <c r="I1558" s="10">
        <v>4.79</v>
      </c>
      <c r="J1558" s="10">
        <v>43.11</v>
      </c>
      <c r="K1558" s="5">
        <v>0.16469733806906867</v>
      </c>
      <c r="L1558" s="10">
        <v>7.1001022441575499</v>
      </c>
      <c r="M1558" s="10">
        <v>36.009897755842452</v>
      </c>
      <c r="N1558" s="10">
        <v>2.2799999999999998</v>
      </c>
      <c r="O1558" s="10">
        <v>20.52</v>
      </c>
      <c r="P1558" s="10">
        <v>15.489897755842453</v>
      </c>
      <c r="Q1558" s="5">
        <v>0.43015667139263908</v>
      </c>
      <c r="R1558" s="5">
        <v>1.4999999999999999E-2</v>
      </c>
      <c r="S1558" s="10">
        <v>0.5401484663376368</v>
      </c>
      <c r="T1558" s="10">
        <v>0</v>
      </c>
      <c r="U1558" s="10">
        <v>14.949749289504815</v>
      </c>
      <c r="V1558" s="5">
        <v>0.41515667139263907</v>
      </c>
      <c r="W1558" s="4" t="s">
        <v>491</v>
      </c>
      <c r="X1558" s="4" t="s">
        <v>97</v>
      </c>
    </row>
    <row r="1559" spans="1:24">
      <c r="A1559" s="4" t="s">
        <v>2047</v>
      </c>
      <c r="B1559" s="8">
        <v>45780</v>
      </c>
      <c r="C1559" s="4" t="s">
        <v>409</v>
      </c>
      <c r="D1559" s="4" t="s">
        <v>158</v>
      </c>
      <c r="E1559" s="4" t="s">
        <v>47</v>
      </c>
      <c r="F1559" s="4" t="s">
        <v>270</v>
      </c>
      <c r="G1559" s="4" t="s">
        <v>257</v>
      </c>
      <c r="H1559" s="9">
        <v>4</v>
      </c>
      <c r="I1559" s="10">
        <v>7.55</v>
      </c>
      <c r="J1559" s="10">
        <v>30.2</v>
      </c>
      <c r="K1559" s="5">
        <v>5.8210386265102464E-2</v>
      </c>
      <c r="L1559" s="10">
        <v>1.7579536652060943</v>
      </c>
      <c r="M1559" s="10">
        <v>28.442046334793904</v>
      </c>
      <c r="N1559" s="10">
        <v>4.12</v>
      </c>
      <c r="O1559" s="10">
        <v>16.48</v>
      </c>
      <c r="P1559" s="10">
        <v>11.962046334793904</v>
      </c>
      <c r="Q1559" s="5">
        <v>0.4205761496197416</v>
      </c>
      <c r="R1559" s="5">
        <v>2.3E-2</v>
      </c>
      <c r="S1559" s="10">
        <v>0.65416706570025973</v>
      </c>
      <c r="T1559" s="10">
        <v>0</v>
      </c>
      <c r="U1559" s="10">
        <v>11.307879269093643</v>
      </c>
      <c r="V1559" s="5">
        <v>0.39757614961974158</v>
      </c>
      <c r="W1559" s="4" t="s">
        <v>491</v>
      </c>
      <c r="X1559" s="4" t="s">
        <v>97</v>
      </c>
    </row>
    <row r="1560" spans="1:24">
      <c r="A1560" s="4" t="s">
        <v>2048</v>
      </c>
      <c r="B1560" s="8">
        <v>45775</v>
      </c>
      <c r="C1560" s="4" t="s">
        <v>283</v>
      </c>
      <c r="D1560" s="4" t="s">
        <v>218</v>
      </c>
      <c r="E1560" s="4" t="s">
        <v>39</v>
      </c>
      <c r="F1560" s="4" t="s">
        <v>270</v>
      </c>
      <c r="G1560" s="4" t="s">
        <v>111</v>
      </c>
      <c r="H1560" s="9">
        <v>13</v>
      </c>
      <c r="I1560" s="10">
        <v>7.35</v>
      </c>
      <c r="J1560" s="10">
        <v>95.55</v>
      </c>
      <c r="K1560" s="5">
        <v>0.11084196456380685</v>
      </c>
      <c r="L1560" s="10">
        <v>10.590949714071744</v>
      </c>
      <c r="M1560" s="10">
        <v>84.959050285928257</v>
      </c>
      <c r="N1560" s="10">
        <v>4.0599999999999996</v>
      </c>
      <c r="O1560" s="10">
        <v>52.779999999999994</v>
      </c>
      <c r="P1560" s="10">
        <v>32.179050285928263</v>
      </c>
      <c r="Q1560" s="5">
        <v>0.37875953388874062</v>
      </c>
      <c r="R1560" s="5">
        <v>2.1000000000000001E-2</v>
      </c>
      <c r="S1560" s="10">
        <v>1.7841400560044935</v>
      </c>
      <c r="T1560" s="10">
        <v>0</v>
      </c>
      <c r="U1560" s="10">
        <v>30.39491022992377</v>
      </c>
      <c r="V1560" s="5">
        <v>0.35775953388874066</v>
      </c>
      <c r="W1560" s="4" t="s">
        <v>491</v>
      </c>
      <c r="X1560" s="4" t="s">
        <v>97</v>
      </c>
    </row>
    <row r="1561" spans="1:24">
      <c r="A1561" s="4" t="s">
        <v>2049</v>
      </c>
      <c r="B1561" s="8">
        <v>46249</v>
      </c>
      <c r="C1561" s="4" t="s">
        <v>283</v>
      </c>
      <c r="D1561" s="4" t="s">
        <v>197</v>
      </c>
      <c r="E1561" s="4" t="s">
        <v>39</v>
      </c>
      <c r="F1561" s="4" t="s">
        <v>270</v>
      </c>
      <c r="G1561" s="4" t="s">
        <v>111</v>
      </c>
      <c r="H1561" s="9">
        <v>9</v>
      </c>
      <c r="I1561" s="10">
        <v>16.21</v>
      </c>
      <c r="J1561" s="10">
        <v>145.89000000000001</v>
      </c>
      <c r="K1561" s="5">
        <v>0.12541571773465429</v>
      </c>
      <c r="L1561" s="10">
        <v>18.296899060308718</v>
      </c>
      <c r="M1561" s="10">
        <v>127.5931009396913</v>
      </c>
      <c r="N1561" s="10">
        <v>8.52</v>
      </c>
      <c r="O1561" s="10">
        <v>76.679999999999993</v>
      </c>
      <c r="P1561" s="10">
        <v>50.913100939691304</v>
      </c>
      <c r="Q1561" s="5">
        <v>0.39902706780169961</v>
      </c>
      <c r="R1561" s="5">
        <v>2.1000000000000001E-2</v>
      </c>
      <c r="S1561" s="10">
        <v>2.6794551197335172</v>
      </c>
      <c r="T1561" s="10">
        <v>0</v>
      </c>
      <c r="U1561" s="10">
        <v>48.233645819957786</v>
      </c>
      <c r="V1561" s="5">
        <v>0.37802706780169965</v>
      </c>
      <c r="W1561" s="4" t="s">
        <v>491</v>
      </c>
      <c r="X1561" s="4" t="s">
        <v>97</v>
      </c>
    </row>
    <row r="1562" spans="1:24">
      <c r="A1562" s="4" t="s">
        <v>2050</v>
      </c>
      <c r="B1562" s="8">
        <v>46045</v>
      </c>
      <c r="C1562" s="4" t="s">
        <v>335</v>
      </c>
      <c r="D1562" s="4" t="s">
        <v>127</v>
      </c>
      <c r="E1562" s="4" t="s">
        <v>43</v>
      </c>
      <c r="F1562" s="4" t="s">
        <v>276</v>
      </c>
      <c r="G1562" s="4" t="s">
        <v>235</v>
      </c>
      <c r="H1562" s="9">
        <v>37</v>
      </c>
      <c r="I1562" s="10">
        <v>7.64</v>
      </c>
      <c r="J1562" s="10">
        <v>282.68</v>
      </c>
      <c r="K1562" s="5">
        <v>0.11154413039357258</v>
      </c>
      <c r="L1562" s="10">
        <v>31.531294779655099</v>
      </c>
      <c r="M1562" s="10">
        <v>251.14870522034491</v>
      </c>
      <c r="N1562" s="10">
        <v>3.82</v>
      </c>
      <c r="O1562" s="10">
        <v>141.34</v>
      </c>
      <c r="P1562" s="10">
        <v>109.8087052203449</v>
      </c>
      <c r="Q1562" s="5">
        <v>0.43722584643231355</v>
      </c>
      <c r="R1562" s="5">
        <v>4.4999999999999998E-2</v>
      </c>
      <c r="S1562" s="10">
        <v>11.30169173491552</v>
      </c>
      <c r="T1562" s="10">
        <v>5.01</v>
      </c>
      <c r="U1562" s="10">
        <v>93.497013485429378</v>
      </c>
      <c r="V1562" s="5">
        <v>0.37227750548584326</v>
      </c>
      <c r="W1562" s="4" t="s">
        <v>493</v>
      </c>
      <c r="X1562" s="4" t="s">
        <v>97</v>
      </c>
    </row>
    <row r="1563" spans="1:24">
      <c r="A1563" s="4" t="s">
        <v>2051</v>
      </c>
      <c r="B1563" s="8">
        <v>46027</v>
      </c>
      <c r="C1563" s="4" t="s">
        <v>268</v>
      </c>
      <c r="D1563" s="4" t="s">
        <v>218</v>
      </c>
      <c r="E1563" s="4" t="s">
        <v>39</v>
      </c>
      <c r="F1563" s="4" t="s">
        <v>270</v>
      </c>
      <c r="G1563" s="4" t="s">
        <v>235</v>
      </c>
      <c r="H1563" s="9">
        <v>27</v>
      </c>
      <c r="I1563" s="10">
        <v>7.56</v>
      </c>
      <c r="J1563" s="10">
        <v>204.11999999999998</v>
      </c>
      <c r="K1563" s="5">
        <v>0.12024119009528123</v>
      </c>
      <c r="L1563" s="10">
        <v>24.543631722248801</v>
      </c>
      <c r="M1563" s="10">
        <v>179.57636827775119</v>
      </c>
      <c r="N1563" s="10">
        <v>4.22</v>
      </c>
      <c r="O1563" s="10">
        <v>113.94</v>
      </c>
      <c r="P1563" s="10">
        <v>65.636368277751188</v>
      </c>
      <c r="Q1563" s="5">
        <v>0.36550671398049028</v>
      </c>
      <c r="R1563" s="5">
        <v>2.1000000000000001E-2</v>
      </c>
      <c r="S1563" s="10">
        <v>3.7711037338327751</v>
      </c>
      <c r="T1563" s="10">
        <v>0</v>
      </c>
      <c r="U1563" s="10">
        <v>61.865264543918414</v>
      </c>
      <c r="V1563" s="5">
        <v>0.34450671398049026</v>
      </c>
      <c r="W1563" s="4" t="s">
        <v>491</v>
      </c>
      <c r="X1563" s="4" t="s">
        <v>97</v>
      </c>
    </row>
    <row r="1564" spans="1:24">
      <c r="A1564" s="4" t="s">
        <v>2052</v>
      </c>
      <c r="B1564" s="8">
        <v>45897</v>
      </c>
      <c r="C1564" s="4" t="s">
        <v>268</v>
      </c>
      <c r="D1564" s="4" t="s">
        <v>187</v>
      </c>
      <c r="E1564" s="4" t="s">
        <v>39</v>
      </c>
      <c r="F1564" s="4" t="s">
        <v>270</v>
      </c>
      <c r="G1564" s="4" t="s">
        <v>235</v>
      </c>
      <c r="H1564" s="9">
        <v>101</v>
      </c>
      <c r="I1564" s="10">
        <v>7.92</v>
      </c>
      <c r="J1564" s="10">
        <v>799.92</v>
      </c>
      <c r="K1564" s="5">
        <v>0.13136663212439087</v>
      </c>
      <c r="L1564" s="10">
        <v>105.08279636894274</v>
      </c>
      <c r="M1564" s="10">
        <v>694.83720363105726</v>
      </c>
      <c r="N1564" s="10">
        <v>3.43</v>
      </c>
      <c r="O1564" s="10">
        <v>346.43</v>
      </c>
      <c r="P1564" s="10">
        <v>348.40720363105726</v>
      </c>
      <c r="Q1564" s="5">
        <v>0.50142278192699297</v>
      </c>
      <c r="R1564" s="5">
        <v>2.1000000000000001E-2</v>
      </c>
      <c r="S1564" s="10">
        <v>14.591581276252203</v>
      </c>
      <c r="T1564" s="10">
        <v>0</v>
      </c>
      <c r="U1564" s="10">
        <v>333.81562235480504</v>
      </c>
      <c r="V1564" s="5">
        <v>0.480422781926993</v>
      </c>
      <c r="W1564" s="4" t="s">
        <v>491</v>
      </c>
      <c r="X1564" s="4" t="s">
        <v>97</v>
      </c>
    </row>
    <row r="1565" spans="1:24">
      <c r="A1565" s="4" t="s">
        <v>2053</v>
      </c>
      <c r="B1565" s="8">
        <v>46289</v>
      </c>
      <c r="C1565" s="4" t="s">
        <v>333</v>
      </c>
      <c r="D1565" s="4" t="s">
        <v>206</v>
      </c>
      <c r="E1565" s="4" t="s">
        <v>43</v>
      </c>
      <c r="F1565" s="4" t="s">
        <v>273</v>
      </c>
      <c r="G1565" s="4" t="s">
        <v>235</v>
      </c>
      <c r="H1565" s="9">
        <v>22</v>
      </c>
      <c r="I1565" s="10">
        <v>4.8</v>
      </c>
      <c r="J1565" s="10">
        <v>105.6</v>
      </c>
      <c r="K1565" s="5">
        <v>7.65038770766788E-2</v>
      </c>
      <c r="L1565" s="10">
        <v>8.078809419297281</v>
      </c>
      <c r="M1565" s="10">
        <v>97.521190580702708</v>
      </c>
      <c r="N1565" s="10">
        <v>2.76</v>
      </c>
      <c r="O1565" s="10">
        <v>60.72</v>
      </c>
      <c r="P1565" s="10">
        <v>36.801190580702709</v>
      </c>
      <c r="Q1565" s="5">
        <v>0.37736609204179317</v>
      </c>
      <c r="R1565" s="5">
        <v>4.4999999999999998E-2</v>
      </c>
      <c r="S1565" s="10">
        <v>4.3884535761316217</v>
      </c>
      <c r="T1565" s="10">
        <v>0</v>
      </c>
      <c r="U1565" s="10">
        <v>32.412737004571085</v>
      </c>
      <c r="V1565" s="5">
        <v>0.33236609204179313</v>
      </c>
      <c r="W1565" s="4" t="s">
        <v>491</v>
      </c>
      <c r="X1565" s="4" t="s">
        <v>97</v>
      </c>
    </row>
    <row r="1566" spans="1:24">
      <c r="A1566" s="4" t="s">
        <v>2054</v>
      </c>
      <c r="B1566" s="8">
        <v>46125</v>
      </c>
      <c r="C1566" s="4" t="s">
        <v>283</v>
      </c>
      <c r="D1566" s="4" t="s">
        <v>162</v>
      </c>
      <c r="E1566" s="4" t="s">
        <v>39</v>
      </c>
      <c r="F1566" s="4" t="s">
        <v>270</v>
      </c>
      <c r="G1566" s="4" t="s">
        <v>111</v>
      </c>
      <c r="H1566" s="9">
        <v>24</v>
      </c>
      <c r="I1566" s="10">
        <v>7.36</v>
      </c>
      <c r="J1566" s="10">
        <v>176.64000000000001</v>
      </c>
      <c r="K1566" s="5">
        <v>0.17278959352994669</v>
      </c>
      <c r="L1566" s="10">
        <v>30.521553801129787</v>
      </c>
      <c r="M1566" s="10">
        <v>146.11844619887023</v>
      </c>
      <c r="N1566" s="10">
        <v>3.62</v>
      </c>
      <c r="O1566" s="10">
        <v>86.88</v>
      </c>
      <c r="P1566" s="10">
        <v>59.238446198870236</v>
      </c>
      <c r="Q1566" s="5">
        <v>0.40541387990292127</v>
      </c>
      <c r="R1566" s="5">
        <v>2.1000000000000001E-2</v>
      </c>
      <c r="S1566" s="10">
        <v>3.0684873701762752</v>
      </c>
      <c r="T1566" s="10">
        <v>3.59</v>
      </c>
      <c r="U1566" s="10">
        <v>52.579958828693961</v>
      </c>
      <c r="V1566" s="5">
        <v>0.3598447711189835</v>
      </c>
      <c r="W1566" s="4" t="s">
        <v>493</v>
      </c>
      <c r="X1566" s="4" t="s">
        <v>97</v>
      </c>
    </row>
    <row r="1567" spans="1:24">
      <c r="A1567" s="4" t="s">
        <v>2055</v>
      </c>
      <c r="B1567" s="8">
        <v>46212</v>
      </c>
      <c r="C1567" s="4" t="s">
        <v>337</v>
      </c>
      <c r="D1567" s="4" t="s">
        <v>120</v>
      </c>
      <c r="E1567" s="4" t="s">
        <v>43</v>
      </c>
      <c r="F1567" s="4" t="s">
        <v>270</v>
      </c>
      <c r="G1567" s="4" t="s">
        <v>111</v>
      </c>
      <c r="H1567" s="9">
        <v>19</v>
      </c>
      <c r="I1567" s="10">
        <v>8.4</v>
      </c>
      <c r="J1567" s="10">
        <v>159.6</v>
      </c>
      <c r="K1567" s="5">
        <v>6.3058965128486744E-2</v>
      </c>
      <c r="L1567" s="10">
        <v>10.064210834506484</v>
      </c>
      <c r="M1567" s="10">
        <v>149.5357891654935</v>
      </c>
      <c r="N1567" s="10">
        <v>4.25</v>
      </c>
      <c r="O1567" s="10">
        <v>80.75</v>
      </c>
      <c r="P1567" s="10">
        <v>68.785789165493497</v>
      </c>
      <c r="Q1567" s="5">
        <v>0.45999549371667298</v>
      </c>
      <c r="R1567" s="5">
        <v>4.4999999999999998E-2</v>
      </c>
      <c r="S1567" s="10">
        <v>6.7291105124472068</v>
      </c>
      <c r="T1567" s="10">
        <v>0</v>
      </c>
      <c r="U1567" s="10">
        <v>62.056678653046291</v>
      </c>
      <c r="V1567" s="5">
        <v>0.41499549371667299</v>
      </c>
      <c r="W1567" s="4" t="s">
        <v>491</v>
      </c>
      <c r="X1567" s="4" t="s">
        <v>97</v>
      </c>
    </row>
    <row r="1568" spans="1:24">
      <c r="A1568" s="4" t="s">
        <v>2056</v>
      </c>
      <c r="B1568" s="8">
        <v>45743</v>
      </c>
      <c r="C1568" s="4" t="s">
        <v>305</v>
      </c>
      <c r="D1568" s="4" t="s">
        <v>220</v>
      </c>
      <c r="E1568" s="4" t="s">
        <v>41</v>
      </c>
      <c r="F1568" s="4" t="s">
        <v>242</v>
      </c>
      <c r="G1568" s="4" t="s">
        <v>235</v>
      </c>
      <c r="H1568" s="9">
        <v>22</v>
      </c>
      <c r="I1568" s="10">
        <v>7.37</v>
      </c>
      <c r="J1568" s="10">
        <v>162.14000000000001</v>
      </c>
      <c r="K1568" s="5">
        <v>0.1984724241207122</v>
      </c>
      <c r="L1568" s="10">
        <v>32.180318846932281</v>
      </c>
      <c r="M1568" s="10">
        <v>129.95968115306772</v>
      </c>
      <c r="N1568" s="10">
        <v>4.29</v>
      </c>
      <c r="O1568" s="10">
        <v>94.38</v>
      </c>
      <c r="P1568" s="10">
        <v>35.579681153067725</v>
      </c>
      <c r="Q1568" s="5">
        <v>0.27377476489159469</v>
      </c>
      <c r="R1568" s="5">
        <v>2.5999999999999999E-2</v>
      </c>
      <c r="S1568" s="10">
        <v>3.3789517099797606</v>
      </c>
      <c r="T1568" s="10">
        <v>0</v>
      </c>
      <c r="U1568" s="10">
        <v>32.200729443087965</v>
      </c>
      <c r="V1568" s="5">
        <v>0.2477747648915947</v>
      </c>
      <c r="W1568" s="4" t="s">
        <v>491</v>
      </c>
      <c r="X1568" s="4" t="s">
        <v>97</v>
      </c>
    </row>
    <row r="1569" spans="1:24">
      <c r="A1569" s="4" t="s">
        <v>2057</v>
      </c>
      <c r="B1569" s="8">
        <v>46241</v>
      </c>
      <c r="C1569" s="4" t="s">
        <v>303</v>
      </c>
      <c r="D1569" s="4" t="s">
        <v>191</v>
      </c>
      <c r="E1569" s="4" t="s">
        <v>41</v>
      </c>
      <c r="F1569" s="4" t="s">
        <v>239</v>
      </c>
      <c r="G1569" s="4" t="s">
        <v>235</v>
      </c>
      <c r="H1569" s="9">
        <v>38</v>
      </c>
      <c r="I1569" s="10">
        <v>11.05</v>
      </c>
      <c r="J1569" s="10">
        <v>419.90000000000003</v>
      </c>
      <c r="K1569" s="5">
        <v>0.19257577026190922</v>
      </c>
      <c r="L1569" s="10">
        <v>80.862565932975684</v>
      </c>
      <c r="M1569" s="10">
        <v>339.03743406702438</v>
      </c>
      <c r="N1569" s="10">
        <v>4.75</v>
      </c>
      <c r="O1569" s="10">
        <v>180.5</v>
      </c>
      <c r="P1569" s="10">
        <v>158.53743406702438</v>
      </c>
      <c r="Q1569" s="5">
        <v>0.46761041152666072</v>
      </c>
      <c r="R1569" s="5">
        <v>2.5999999999999999E-2</v>
      </c>
      <c r="S1569" s="10">
        <v>8.8149732857426333</v>
      </c>
      <c r="T1569" s="10">
        <v>0</v>
      </c>
      <c r="U1569" s="10">
        <v>149.72246078128174</v>
      </c>
      <c r="V1569" s="5">
        <v>0.44161041152666075</v>
      </c>
      <c r="W1569" s="4" t="s">
        <v>491</v>
      </c>
      <c r="X1569" s="4" t="s">
        <v>97</v>
      </c>
    </row>
    <row r="1570" spans="1:24">
      <c r="A1570" s="4" t="s">
        <v>2058</v>
      </c>
      <c r="B1570" s="8">
        <v>45970</v>
      </c>
      <c r="C1570" s="4" t="s">
        <v>303</v>
      </c>
      <c r="D1570" s="4" t="s">
        <v>204</v>
      </c>
      <c r="E1570" s="4" t="s">
        <v>41</v>
      </c>
      <c r="F1570" s="4" t="s">
        <v>239</v>
      </c>
      <c r="G1570" s="4" t="s">
        <v>235</v>
      </c>
      <c r="H1570" s="9">
        <v>77</v>
      </c>
      <c r="I1570" s="10">
        <v>14.61</v>
      </c>
      <c r="J1570" s="10">
        <v>1124.97</v>
      </c>
      <c r="K1570" s="5">
        <v>0.16362420708684056</v>
      </c>
      <c r="L1570" s="10">
        <v>184.07232424648302</v>
      </c>
      <c r="M1570" s="10">
        <v>940.89767575351698</v>
      </c>
      <c r="N1570" s="10">
        <v>8.9600000000000009</v>
      </c>
      <c r="O1570" s="10">
        <v>689.92000000000007</v>
      </c>
      <c r="P1570" s="10">
        <v>250.97767575351691</v>
      </c>
      <c r="Q1570" s="5">
        <v>0.26674279490861924</v>
      </c>
      <c r="R1570" s="5">
        <v>2.5999999999999999E-2</v>
      </c>
      <c r="S1570" s="10">
        <v>24.46333956959144</v>
      </c>
      <c r="T1570" s="10">
        <v>0</v>
      </c>
      <c r="U1570" s="10">
        <v>226.51433618392548</v>
      </c>
      <c r="V1570" s="5">
        <v>0.24074279490861925</v>
      </c>
      <c r="W1570" s="4" t="s">
        <v>491</v>
      </c>
      <c r="X1570" s="4" t="s">
        <v>97</v>
      </c>
    </row>
    <row r="1571" spans="1:24">
      <c r="A1571" s="4" t="s">
        <v>2059</v>
      </c>
      <c r="B1571" s="8">
        <v>45708</v>
      </c>
      <c r="C1571" s="4" t="s">
        <v>367</v>
      </c>
      <c r="D1571" s="4" t="s">
        <v>156</v>
      </c>
      <c r="E1571" s="4" t="s">
        <v>45</v>
      </c>
      <c r="F1571" s="4" t="s">
        <v>234</v>
      </c>
      <c r="G1571" s="4" t="s">
        <v>111</v>
      </c>
      <c r="H1571" s="9">
        <v>36</v>
      </c>
      <c r="I1571" s="10">
        <v>4.93</v>
      </c>
      <c r="J1571" s="10">
        <v>177.48</v>
      </c>
      <c r="K1571" s="5">
        <v>0.18405508460525305</v>
      </c>
      <c r="L1571" s="10">
        <v>32.666096415740313</v>
      </c>
      <c r="M1571" s="10">
        <v>144.81390358425966</v>
      </c>
      <c r="N1571" s="10">
        <v>2.78</v>
      </c>
      <c r="O1571" s="10">
        <v>100.08</v>
      </c>
      <c r="P1571" s="10">
        <v>44.733903584259664</v>
      </c>
      <c r="Q1571" s="5">
        <v>0.3089061373049124</v>
      </c>
      <c r="R1571" s="5">
        <v>1.4999999999999999E-2</v>
      </c>
      <c r="S1571" s="10">
        <v>2.1722085537638947</v>
      </c>
      <c r="T1571" s="10">
        <v>1.86</v>
      </c>
      <c r="U1571" s="10">
        <v>40.70169503049577</v>
      </c>
      <c r="V1571" s="5">
        <v>0.28106206671525552</v>
      </c>
      <c r="W1571" s="4" t="s">
        <v>493</v>
      </c>
      <c r="X1571" s="4" t="s">
        <v>97</v>
      </c>
    </row>
    <row r="1572" spans="1:24">
      <c r="A1572" s="4" t="s">
        <v>2060</v>
      </c>
      <c r="B1572" s="8">
        <v>45771</v>
      </c>
      <c r="C1572" s="4" t="s">
        <v>291</v>
      </c>
      <c r="D1572" s="4" t="s">
        <v>154</v>
      </c>
      <c r="E1572" s="4" t="s">
        <v>39</v>
      </c>
      <c r="F1572" s="4" t="s">
        <v>273</v>
      </c>
      <c r="G1572" s="4" t="s">
        <v>257</v>
      </c>
      <c r="H1572" s="9">
        <v>35</v>
      </c>
      <c r="I1572" s="10">
        <v>15.59</v>
      </c>
      <c r="J1572" s="10">
        <v>545.65</v>
      </c>
      <c r="K1572" s="5">
        <v>0.11847011191685071</v>
      </c>
      <c r="L1572" s="10">
        <v>64.64321656742959</v>
      </c>
      <c r="M1572" s="10">
        <v>481.00678343257039</v>
      </c>
      <c r="N1572" s="10">
        <v>8.43</v>
      </c>
      <c r="O1572" s="10">
        <v>295.05</v>
      </c>
      <c r="P1572" s="10">
        <v>185.95678343257038</v>
      </c>
      <c r="Q1572" s="5">
        <v>0.38659908724268249</v>
      </c>
      <c r="R1572" s="5">
        <v>2.1000000000000001E-2</v>
      </c>
      <c r="S1572" s="10">
        <v>10.101142452083979</v>
      </c>
      <c r="T1572" s="10">
        <v>0</v>
      </c>
      <c r="U1572" s="10">
        <v>175.85564098048638</v>
      </c>
      <c r="V1572" s="5">
        <v>0.36559908724268247</v>
      </c>
      <c r="W1572" s="4" t="s">
        <v>491</v>
      </c>
      <c r="X1572" s="4" t="s">
        <v>97</v>
      </c>
    </row>
    <row r="1573" spans="1:24">
      <c r="A1573" s="4" t="s">
        <v>2061</v>
      </c>
      <c r="B1573" s="8">
        <v>46108</v>
      </c>
      <c r="C1573" s="4" t="s">
        <v>335</v>
      </c>
      <c r="D1573" s="4" t="s">
        <v>187</v>
      </c>
      <c r="E1573" s="4" t="s">
        <v>43</v>
      </c>
      <c r="F1573" s="4" t="s">
        <v>276</v>
      </c>
      <c r="G1573" s="4" t="s">
        <v>235</v>
      </c>
      <c r="H1573" s="9">
        <v>127</v>
      </c>
      <c r="I1573" s="10">
        <v>8.3800000000000008</v>
      </c>
      <c r="J1573" s="10">
        <v>1064.26</v>
      </c>
      <c r="K1573" s="5">
        <v>0.12885578886911578</v>
      </c>
      <c r="L1573" s="10">
        <v>137.13606186184515</v>
      </c>
      <c r="M1573" s="10">
        <v>927.12393813815481</v>
      </c>
      <c r="N1573" s="10">
        <v>3.69</v>
      </c>
      <c r="O1573" s="10">
        <v>468.63</v>
      </c>
      <c r="P1573" s="10">
        <v>458.49393813815482</v>
      </c>
      <c r="Q1573" s="5">
        <v>0.49453359931456392</v>
      </c>
      <c r="R1573" s="5">
        <v>4.4999999999999998E-2</v>
      </c>
      <c r="S1573" s="10">
        <v>41.720577216216967</v>
      </c>
      <c r="T1573" s="10">
        <v>21.86</v>
      </c>
      <c r="U1573" s="10">
        <v>394.91336092193785</v>
      </c>
      <c r="V1573" s="5">
        <v>0.4259553061643524</v>
      </c>
      <c r="W1573" s="4" t="s">
        <v>493</v>
      </c>
      <c r="X1573" s="4" t="s">
        <v>97</v>
      </c>
    </row>
    <row r="1574" spans="1:24">
      <c r="A1574" s="4" t="s">
        <v>2062</v>
      </c>
      <c r="B1574" s="8">
        <v>45705</v>
      </c>
      <c r="C1574" s="4" t="s">
        <v>285</v>
      </c>
      <c r="D1574" s="4" t="s">
        <v>224</v>
      </c>
      <c r="E1574" s="4" t="s">
        <v>39</v>
      </c>
      <c r="F1574" s="4" t="s">
        <v>273</v>
      </c>
      <c r="G1574" s="4" t="s">
        <v>111</v>
      </c>
      <c r="H1574" s="9">
        <v>12</v>
      </c>
      <c r="I1574" s="10">
        <v>19.989999999999998</v>
      </c>
      <c r="J1574" s="10">
        <v>239.88</v>
      </c>
      <c r="K1574" s="5">
        <v>0.10323487519873538</v>
      </c>
      <c r="L1574" s="10">
        <v>24.763981862672644</v>
      </c>
      <c r="M1574" s="10">
        <v>215.11601813732736</v>
      </c>
      <c r="N1574" s="10">
        <v>11.65</v>
      </c>
      <c r="O1574" s="10">
        <v>139.80000000000001</v>
      </c>
      <c r="P1574" s="10">
        <v>75.316018137327347</v>
      </c>
      <c r="Q1574" s="5">
        <v>0.35011813062310659</v>
      </c>
      <c r="R1574" s="5">
        <v>2.1000000000000001E-2</v>
      </c>
      <c r="S1574" s="10">
        <v>4.5174363808838747</v>
      </c>
      <c r="T1574" s="10">
        <v>0</v>
      </c>
      <c r="U1574" s="10">
        <v>70.798581756443468</v>
      </c>
      <c r="V1574" s="5">
        <v>0.32911813062310658</v>
      </c>
      <c r="W1574" s="4" t="s">
        <v>491</v>
      </c>
      <c r="X1574" s="4" t="s">
        <v>97</v>
      </c>
    </row>
    <row r="1575" spans="1:24">
      <c r="A1575" s="4" t="s">
        <v>2063</v>
      </c>
      <c r="B1575" s="8">
        <v>45841</v>
      </c>
      <c r="C1575" s="4" t="s">
        <v>371</v>
      </c>
      <c r="D1575" s="4" t="s">
        <v>181</v>
      </c>
      <c r="E1575" s="4" t="s">
        <v>45</v>
      </c>
      <c r="F1575" s="4" t="s">
        <v>242</v>
      </c>
      <c r="G1575" s="4" t="s">
        <v>111</v>
      </c>
      <c r="H1575" s="9">
        <v>62</v>
      </c>
      <c r="I1575" s="10">
        <v>5.62</v>
      </c>
      <c r="J1575" s="10">
        <v>348.44</v>
      </c>
      <c r="K1575" s="5">
        <v>0.14226665523700621</v>
      </c>
      <c r="L1575" s="10">
        <v>49.571393350782444</v>
      </c>
      <c r="M1575" s="10">
        <v>298.86860664921755</v>
      </c>
      <c r="N1575" s="10">
        <v>2.7</v>
      </c>
      <c r="O1575" s="10">
        <v>167.4</v>
      </c>
      <c r="P1575" s="10">
        <v>131.46860664921755</v>
      </c>
      <c r="Q1575" s="5">
        <v>0.43988764200825686</v>
      </c>
      <c r="R1575" s="5">
        <v>1.4999999999999999E-2</v>
      </c>
      <c r="S1575" s="10">
        <v>4.4830290997382631</v>
      </c>
      <c r="T1575" s="10">
        <v>0</v>
      </c>
      <c r="U1575" s="10">
        <v>126.98557754947929</v>
      </c>
      <c r="V1575" s="5">
        <v>0.42488764200825685</v>
      </c>
      <c r="W1575" s="4" t="s">
        <v>491</v>
      </c>
      <c r="X1575" s="4" t="s">
        <v>97</v>
      </c>
    </row>
    <row r="1576" spans="1:24">
      <c r="A1576" s="4" t="s">
        <v>2064</v>
      </c>
      <c r="B1576" s="8">
        <v>45837</v>
      </c>
      <c r="C1576" s="4" t="s">
        <v>409</v>
      </c>
      <c r="D1576" s="4" t="s">
        <v>204</v>
      </c>
      <c r="E1576" s="4" t="s">
        <v>47</v>
      </c>
      <c r="F1576" s="4" t="s">
        <v>270</v>
      </c>
      <c r="G1576" s="4" t="s">
        <v>257</v>
      </c>
      <c r="H1576" s="9">
        <v>37</v>
      </c>
      <c r="I1576" s="10">
        <v>14.64</v>
      </c>
      <c r="J1576" s="10">
        <v>541.68000000000006</v>
      </c>
      <c r="K1576" s="5">
        <v>7.1468646147082537E-2</v>
      </c>
      <c r="L1576" s="10">
        <v>38.71313624495167</v>
      </c>
      <c r="M1576" s="10">
        <v>502.96686375504839</v>
      </c>
      <c r="N1576" s="10">
        <v>9.24</v>
      </c>
      <c r="O1576" s="10">
        <v>341.88</v>
      </c>
      <c r="P1576" s="10">
        <v>161.0868637550484</v>
      </c>
      <c r="Q1576" s="5">
        <v>0.32027331294234102</v>
      </c>
      <c r="R1576" s="5">
        <v>2.3E-2</v>
      </c>
      <c r="S1576" s="10">
        <v>11.568237866366113</v>
      </c>
      <c r="T1576" s="10">
        <v>0</v>
      </c>
      <c r="U1576" s="10">
        <v>149.51862588868229</v>
      </c>
      <c r="V1576" s="5">
        <v>0.29727331294234099</v>
      </c>
      <c r="W1576" s="4" t="s">
        <v>491</v>
      </c>
      <c r="X1576" s="4" t="s">
        <v>97</v>
      </c>
    </row>
    <row r="1577" spans="1:24">
      <c r="A1577" s="4" t="s">
        <v>2065</v>
      </c>
      <c r="B1577" s="8">
        <v>46233</v>
      </c>
      <c r="C1577" s="4" t="s">
        <v>365</v>
      </c>
      <c r="D1577" s="4" t="s">
        <v>212</v>
      </c>
      <c r="E1577" s="4" t="s">
        <v>45</v>
      </c>
      <c r="F1577" s="4" t="s">
        <v>242</v>
      </c>
      <c r="G1577" s="4" t="s">
        <v>235</v>
      </c>
      <c r="H1577" s="9">
        <v>29</v>
      </c>
      <c r="I1577" s="10">
        <v>6.84</v>
      </c>
      <c r="J1577" s="10">
        <v>198.35999999999999</v>
      </c>
      <c r="K1577" s="5">
        <v>0.26686607679654623</v>
      </c>
      <c r="L1577" s="10">
        <v>52.935554993362906</v>
      </c>
      <c r="M1577" s="10">
        <v>145.42444500663709</v>
      </c>
      <c r="N1577" s="10">
        <v>3.58</v>
      </c>
      <c r="O1577" s="10">
        <v>103.82000000000001</v>
      </c>
      <c r="P1577" s="10">
        <v>41.604445006637079</v>
      </c>
      <c r="Q1577" s="5">
        <v>0.28608976300193739</v>
      </c>
      <c r="R1577" s="5">
        <v>1.4999999999999999E-2</v>
      </c>
      <c r="S1577" s="10">
        <v>2.1813666750995564</v>
      </c>
      <c r="T1577" s="10">
        <v>2.0699999999999998</v>
      </c>
      <c r="U1577" s="10">
        <v>37.353078331537525</v>
      </c>
      <c r="V1577" s="5">
        <v>0.25685556736924631</v>
      </c>
      <c r="W1577" s="4" t="s">
        <v>493</v>
      </c>
      <c r="X1577" s="4" t="s">
        <v>97</v>
      </c>
    </row>
    <row r="1578" spans="1:24">
      <c r="A1578" s="4" t="s">
        <v>2066</v>
      </c>
      <c r="B1578" s="8">
        <v>46072</v>
      </c>
      <c r="C1578" s="4" t="s">
        <v>271</v>
      </c>
      <c r="D1578" s="4" t="s">
        <v>189</v>
      </c>
      <c r="E1578" s="4" t="s">
        <v>39</v>
      </c>
      <c r="F1578" s="4" t="s">
        <v>273</v>
      </c>
      <c r="G1578" s="4" t="s">
        <v>235</v>
      </c>
      <c r="H1578" s="9">
        <v>23</v>
      </c>
      <c r="I1578" s="10">
        <v>7.05</v>
      </c>
      <c r="J1578" s="10">
        <v>162.15</v>
      </c>
      <c r="K1578" s="5">
        <v>0.12995067840972957</v>
      </c>
      <c r="L1578" s="10">
        <v>21.071502504137651</v>
      </c>
      <c r="M1578" s="10">
        <v>141.07849749586236</v>
      </c>
      <c r="N1578" s="10">
        <v>3.02</v>
      </c>
      <c r="O1578" s="10">
        <v>69.459999999999994</v>
      </c>
      <c r="P1578" s="10">
        <v>71.618497495862371</v>
      </c>
      <c r="Q1578" s="5">
        <v>0.50764998753947488</v>
      </c>
      <c r="R1578" s="5">
        <v>2.1000000000000001E-2</v>
      </c>
      <c r="S1578" s="10">
        <v>2.9626484474131098</v>
      </c>
      <c r="T1578" s="10">
        <v>0</v>
      </c>
      <c r="U1578" s="10">
        <v>68.655849048449255</v>
      </c>
      <c r="V1578" s="5">
        <v>0.48664998753947486</v>
      </c>
      <c r="W1578" s="4" t="s">
        <v>491</v>
      </c>
      <c r="X1578" s="4" t="s">
        <v>97</v>
      </c>
    </row>
    <row r="1579" spans="1:24">
      <c r="A1579" s="4" t="s">
        <v>2067</v>
      </c>
      <c r="B1579" s="8">
        <v>45847</v>
      </c>
      <c r="C1579" s="4" t="s">
        <v>393</v>
      </c>
      <c r="D1579" s="4" t="s">
        <v>197</v>
      </c>
      <c r="E1579" s="4" t="s">
        <v>47</v>
      </c>
      <c r="F1579" s="4" t="s">
        <v>273</v>
      </c>
      <c r="G1579" s="4" t="s">
        <v>235</v>
      </c>
      <c r="H1579" s="9">
        <v>28</v>
      </c>
      <c r="I1579" s="10">
        <v>15.43</v>
      </c>
      <c r="J1579" s="10">
        <v>432.03999999999996</v>
      </c>
      <c r="K1579" s="5">
        <v>9.2941641644152501E-2</v>
      </c>
      <c r="L1579" s="10">
        <v>40.154506855939644</v>
      </c>
      <c r="M1579" s="10">
        <v>391.88549314406032</v>
      </c>
      <c r="N1579" s="10">
        <v>8.08</v>
      </c>
      <c r="O1579" s="10">
        <v>226.24</v>
      </c>
      <c r="P1579" s="10">
        <v>165.64549314406031</v>
      </c>
      <c r="Q1579" s="5">
        <v>0.42268850478516606</v>
      </c>
      <c r="R1579" s="5">
        <v>2.3E-2</v>
      </c>
      <c r="S1579" s="10">
        <v>9.0133663423133878</v>
      </c>
      <c r="T1579" s="10">
        <v>0</v>
      </c>
      <c r="U1579" s="10">
        <v>156.63212680174692</v>
      </c>
      <c r="V1579" s="5">
        <v>0.3996885047851661</v>
      </c>
      <c r="W1579" s="4" t="s">
        <v>491</v>
      </c>
      <c r="X1579" s="4" t="s">
        <v>97</v>
      </c>
    </row>
    <row r="1580" spans="1:24">
      <c r="A1580" s="4" t="s">
        <v>2068</v>
      </c>
      <c r="B1580" s="8">
        <v>45851</v>
      </c>
      <c r="C1580" s="4" t="s">
        <v>339</v>
      </c>
      <c r="D1580" s="4" t="s">
        <v>148</v>
      </c>
      <c r="E1580" s="4" t="s">
        <v>43</v>
      </c>
      <c r="F1580" s="4" t="s">
        <v>273</v>
      </c>
      <c r="G1580" s="4" t="s">
        <v>111</v>
      </c>
      <c r="H1580" s="9">
        <v>1</v>
      </c>
      <c r="I1580" s="10">
        <v>22.74</v>
      </c>
      <c r="J1580" s="10">
        <v>22.74</v>
      </c>
      <c r="K1580" s="5">
        <v>6.9542337823395584E-2</v>
      </c>
      <c r="L1580" s="10">
        <v>1.5813927621040154</v>
      </c>
      <c r="M1580" s="10">
        <v>21.158607237895982</v>
      </c>
      <c r="N1580" s="10">
        <v>12.57</v>
      </c>
      <c r="O1580" s="10">
        <v>12.57</v>
      </c>
      <c r="P1580" s="10">
        <v>8.5886072378959817</v>
      </c>
      <c r="Q1580" s="5">
        <v>0.40591552843390438</v>
      </c>
      <c r="R1580" s="5">
        <v>4.4999999999999998E-2</v>
      </c>
      <c r="S1580" s="10">
        <v>0.95213732570531917</v>
      </c>
      <c r="T1580" s="10">
        <v>0</v>
      </c>
      <c r="U1580" s="10">
        <v>7.6364699121906625</v>
      </c>
      <c r="V1580" s="5">
        <v>0.3609155284339044</v>
      </c>
      <c r="W1580" s="4" t="s">
        <v>491</v>
      </c>
      <c r="X1580" s="4" t="s">
        <v>97</v>
      </c>
    </row>
    <row r="1581" spans="1:24">
      <c r="A1581" s="4" t="s">
        <v>2069</v>
      </c>
      <c r="B1581" s="8">
        <v>46238</v>
      </c>
      <c r="C1581" s="4" t="s">
        <v>260</v>
      </c>
      <c r="D1581" s="4" t="s">
        <v>135</v>
      </c>
      <c r="E1581" s="4" t="s">
        <v>36</v>
      </c>
      <c r="F1581" s="4" t="s">
        <v>242</v>
      </c>
      <c r="G1581" s="4" t="s">
        <v>257</v>
      </c>
      <c r="H1581" s="9">
        <v>13</v>
      </c>
      <c r="I1581" s="10">
        <v>10.29</v>
      </c>
      <c r="J1581" s="10">
        <v>133.76999999999998</v>
      </c>
      <c r="K1581" s="5">
        <v>0.15020346866659529</v>
      </c>
      <c r="L1581" s="10">
        <v>20.09271800353045</v>
      </c>
      <c r="M1581" s="10">
        <v>113.67728199646953</v>
      </c>
      <c r="N1581" s="10">
        <v>4.74</v>
      </c>
      <c r="O1581" s="10">
        <v>61.620000000000005</v>
      </c>
      <c r="P1581" s="10">
        <v>52.057281996469527</v>
      </c>
      <c r="Q1581" s="5">
        <v>0.45793918610832257</v>
      </c>
      <c r="R1581" s="5">
        <v>1.7999999999999999E-2</v>
      </c>
      <c r="S1581" s="10">
        <v>2.0461910759364512</v>
      </c>
      <c r="T1581" s="10">
        <v>0</v>
      </c>
      <c r="U1581" s="10">
        <v>50.011090920533078</v>
      </c>
      <c r="V1581" s="5">
        <v>0.43993918610832261</v>
      </c>
      <c r="W1581" s="4" t="s">
        <v>491</v>
      </c>
      <c r="X1581" s="4" t="s">
        <v>97</v>
      </c>
    </row>
    <row r="1582" spans="1:24">
      <c r="A1582" s="4" t="s">
        <v>2070</v>
      </c>
      <c r="B1582" s="8">
        <v>46010</v>
      </c>
      <c r="C1582" s="4" t="s">
        <v>240</v>
      </c>
      <c r="D1582" s="4" t="s">
        <v>174</v>
      </c>
      <c r="E1582" s="4" t="s">
        <v>36</v>
      </c>
      <c r="F1582" s="4" t="s">
        <v>242</v>
      </c>
      <c r="G1582" s="4" t="s">
        <v>235</v>
      </c>
      <c r="H1582" s="9">
        <v>10</v>
      </c>
      <c r="I1582" s="10">
        <v>21.24</v>
      </c>
      <c r="J1582" s="10">
        <v>212.39999999999998</v>
      </c>
      <c r="K1582" s="5">
        <v>0.14036614980226783</v>
      </c>
      <c r="L1582" s="10">
        <v>29.813770218001682</v>
      </c>
      <c r="M1582" s="10">
        <v>182.5862297819983</v>
      </c>
      <c r="N1582" s="10">
        <v>12.39</v>
      </c>
      <c r="O1582" s="10">
        <v>123.9</v>
      </c>
      <c r="P1582" s="10">
        <v>58.686229781998293</v>
      </c>
      <c r="Q1582" s="5">
        <v>0.32141651564889445</v>
      </c>
      <c r="R1582" s="5">
        <v>1.7999999999999999E-2</v>
      </c>
      <c r="S1582" s="10">
        <v>3.2865521360759691</v>
      </c>
      <c r="T1582" s="10">
        <v>0</v>
      </c>
      <c r="U1582" s="10">
        <v>55.399677645922324</v>
      </c>
      <c r="V1582" s="5">
        <v>0.30341651564889444</v>
      </c>
      <c r="W1582" s="4" t="s">
        <v>491</v>
      </c>
      <c r="X1582" s="4" t="s">
        <v>97</v>
      </c>
    </row>
    <row r="1583" spans="1:24">
      <c r="A1583" s="4" t="s">
        <v>2071</v>
      </c>
      <c r="B1583" s="8">
        <v>46226</v>
      </c>
      <c r="C1583" s="4" t="s">
        <v>395</v>
      </c>
      <c r="D1583" s="4" t="s">
        <v>185</v>
      </c>
      <c r="E1583" s="4" t="s">
        <v>47</v>
      </c>
      <c r="F1583" s="4" t="s">
        <v>276</v>
      </c>
      <c r="G1583" s="4" t="s">
        <v>235</v>
      </c>
      <c r="H1583" s="9">
        <v>64</v>
      </c>
      <c r="I1583" s="10">
        <v>5.39</v>
      </c>
      <c r="J1583" s="10">
        <v>344.96</v>
      </c>
      <c r="K1583" s="5">
        <v>0.11611916513306447</v>
      </c>
      <c r="L1583" s="10">
        <v>40.056467204301917</v>
      </c>
      <c r="M1583" s="10">
        <v>304.90353279569808</v>
      </c>
      <c r="N1583" s="10">
        <v>2.2799999999999998</v>
      </c>
      <c r="O1583" s="10">
        <v>145.91999999999999</v>
      </c>
      <c r="P1583" s="10">
        <v>158.9835327956981</v>
      </c>
      <c r="Q1583" s="5">
        <v>0.52142240313832533</v>
      </c>
      <c r="R1583" s="5">
        <v>2.3E-2</v>
      </c>
      <c r="S1583" s="10">
        <v>7.0127812543010561</v>
      </c>
      <c r="T1583" s="10">
        <v>0</v>
      </c>
      <c r="U1583" s="10">
        <v>151.97075154139705</v>
      </c>
      <c r="V1583" s="5">
        <v>0.49842240313832542</v>
      </c>
      <c r="W1583" s="4" t="s">
        <v>491</v>
      </c>
      <c r="X1583" s="4" t="s">
        <v>97</v>
      </c>
    </row>
    <row r="1584" spans="1:24">
      <c r="A1584" s="4" t="s">
        <v>2072</v>
      </c>
      <c r="B1584" s="8">
        <v>45901</v>
      </c>
      <c r="C1584" s="4" t="s">
        <v>313</v>
      </c>
      <c r="D1584" s="4" t="s">
        <v>120</v>
      </c>
      <c r="E1584" s="4" t="s">
        <v>41</v>
      </c>
      <c r="F1584" s="4" t="s">
        <v>234</v>
      </c>
      <c r="G1584" s="4" t="s">
        <v>111</v>
      </c>
      <c r="H1584" s="9">
        <v>26</v>
      </c>
      <c r="I1584" s="10">
        <v>8.01</v>
      </c>
      <c r="J1584" s="10">
        <v>208.26</v>
      </c>
      <c r="K1584" s="5">
        <v>0.1462528867472784</v>
      </c>
      <c r="L1584" s="10">
        <v>30.458626193988199</v>
      </c>
      <c r="M1584" s="10">
        <v>177.80137380601178</v>
      </c>
      <c r="N1584" s="10">
        <v>4</v>
      </c>
      <c r="O1584" s="10">
        <v>104</v>
      </c>
      <c r="P1584" s="10">
        <v>73.801373806011782</v>
      </c>
      <c r="Q1584" s="5">
        <v>0.41507763537604581</v>
      </c>
      <c r="R1584" s="5">
        <v>2.5999999999999999E-2</v>
      </c>
      <c r="S1584" s="10">
        <v>4.6228357189563063</v>
      </c>
      <c r="T1584" s="10">
        <v>0</v>
      </c>
      <c r="U1584" s="10">
        <v>69.178538087055472</v>
      </c>
      <c r="V1584" s="5">
        <v>0.38907763537604578</v>
      </c>
      <c r="W1584" s="4" t="s">
        <v>491</v>
      </c>
      <c r="X1584" s="4" t="s">
        <v>97</v>
      </c>
    </row>
    <row r="1585" spans="1:24">
      <c r="A1585" s="4" t="s">
        <v>2073</v>
      </c>
      <c r="B1585" s="8">
        <v>45740</v>
      </c>
      <c r="C1585" s="4" t="s">
        <v>343</v>
      </c>
      <c r="D1585" s="4" t="s">
        <v>187</v>
      </c>
      <c r="E1585" s="4" t="s">
        <v>43</v>
      </c>
      <c r="F1585" s="4" t="s">
        <v>270</v>
      </c>
      <c r="G1585" s="4" t="s">
        <v>111</v>
      </c>
      <c r="H1585" s="9">
        <v>13</v>
      </c>
      <c r="I1585" s="10">
        <v>8.0399999999999991</v>
      </c>
      <c r="J1585" s="10">
        <v>104.51999999999998</v>
      </c>
      <c r="K1585" s="5">
        <v>4.3496200717557734E-2</v>
      </c>
      <c r="L1585" s="10">
        <v>4.546222898999134</v>
      </c>
      <c r="M1585" s="10">
        <v>99.973777101000849</v>
      </c>
      <c r="N1585" s="10">
        <v>3.48</v>
      </c>
      <c r="O1585" s="10">
        <v>45.24</v>
      </c>
      <c r="P1585" s="10">
        <v>54.733777101000847</v>
      </c>
      <c r="Q1585" s="5">
        <v>0.54748133648791486</v>
      </c>
      <c r="R1585" s="5">
        <v>4.4999999999999998E-2</v>
      </c>
      <c r="S1585" s="10">
        <v>4.4988199695450382</v>
      </c>
      <c r="T1585" s="10">
        <v>0</v>
      </c>
      <c r="U1585" s="10">
        <v>50.234957131455808</v>
      </c>
      <c r="V1585" s="5">
        <v>0.50248133648791493</v>
      </c>
      <c r="W1585" s="4" t="s">
        <v>491</v>
      </c>
      <c r="X1585" s="4" t="s">
        <v>97</v>
      </c>
    </row>
    <row r="1586" spans="1:24">
      <c r="A1586" s="4" t="s">
        <v>2074</v>
      </c>
      <c r="B1586" s="8">
        <v>45787</v>
      </c>
      <c r="C1586" s="4" t="s">
        <v>251</v>
      </c>
      <c r="D1586" s="4" t="s">
        <v>179</v>
      </c>
      <c r="E1586" s="4" t="s">
        <v>36</v>
      </c>
      <c r="F1586" s="4" t="s">
        <v>239</v>
      </c>
      <c r="G1586" s="4" t="s">
        <v>111</v>
      </c>
      <c r="H1586" s="9">
        <v>95</v>
      </c>
      <c r="I1586" s="10">
        <v>17.48</v>
      </c>
      <c r="J1586" s="10">
        <v>1660.6000000000001</v>
      </c>
      <c r="K1586" s="5">
        <v>0.16137149440947229</v>
      </c>
      <c r="L1586" s="10">
        <v>267.97350361636973</v>
      </c>
      <c r="M1586" s="10">
        <v>1392.6264963836304</v>
      </c>
      <c r="N1586" s="10">
        <v>8.57</v>
      </c>
      <c r="O1586" s="10">
        <v>814.15</v>
      </c>
      <c r="P1586" s="10">
        <v>578.47649638363043</v>
      </c>
      <c r="Q1586" s="5">
        <v>0.41538524355655804</v>
      </c>
      <c r="R1586" s="5">
        <v>1.7999999999999999E-2</v>
      </c>
      <c r="S1586" s="10">
        <v>25.067276934905344</v>
      </c>
      <c r="T1586" s="10">
        <v>0</v>
      </c>
      <c r="U1586" s="10">
        <v>553.40921944872514</v>
      </c>
      <c r="V1586" s="5">
        <v>0.39738524355655808</v>
      </c>
      <c r="W1586" s="4" t="s">
        <v>491</v>
      </c>
      <c r="X1586" s="4" t="s">
        <v>97</v>
      </c>
    </row>
    <row r="1587" spans="1:24">
      <c r="A1587" s="4" t="s">
        <v>2075</v>
      </c>
      <c r="B1587" s="8">
        <v>45924</v>
      </c>
      <c r="C1587" s="4" t="s">
        <v>287</v>
      </c>
      <c r="D1587" s="4" t="s">
        <v>195</v>
      </c>
      <c r="E1587" s="4" t="s">
        <v>39</v>
      </c>
      <c r="F1587" s="4" t="s">
        <v>276</v>
      </c>
      <c r="G1587" s="4" t="s">
        <v>111</v>
      </c>
      <c r="H1587" s="9">
        <v>45</v>
      </c>
      <c r="I1587" s="10">
        <v>8.85</v>
      </c>
      <c r="J1587" s="10">
        <v>398.25</v>
      </c>
      <c r="K1587" s="5">
        <v>9.7736901806358703E-2</v>
      </c>
      <c r="L1587" s="10">
        <v>38.923721144382355</v>
      </c>
      <c r="M1587" s="10">
        <v>359.32627885561766</v>
      </c>
      <c r="N1587" s="10">
        <v>3.98</v>
      </c>
      <c r="O1587" s="10">
        <v>179.1</v>
      </c>
      <c r="P1587" s="10">
        <v>180.22627885561766</v>
      </c>
      <c r="Q1587" s="5">
        <v>0.50156720913817465</v>
      </c>
      <c r="R1587" s="5">
        <v>2.1000000000000001E-2</v>
      </c>
      <c r="S1587" s="10">
        <v>7.545851855967971</v>
      </c>
      <c r="T1587" s="10">
        <v>0</v>
      </c>
      <c r="U1587" s="10">
        <v>172.68042699964968</v>
      </c>
      <c r="V1587" s="5">
        <v>0.48056720913817469</v>
      </c>
      <c r="W1587" s="4" t="s">
        <v>491</v>
      </c>
      <c r="X1587" s="4" t="s">
        <v>97</v>
      </c>
    </row>
    <row r="1588" spans="1:24">
      <c r="A1588" s="4" t="s">
        <v>2076</v>
      </c>
      <c r="B1588" s="8">
        <v>45688</v>
      </c>
      <c r="C1588" s="4" t="s">
        <v>237</v>
      </c>
      <c r="D1588" s="4" t="s">
        <v>148</v>
      </c>
      <c r="E1588" s="4" t="s">
        <v>36</v>
      </c>
      <c r="F1588" s="4" t="s">
        <v>239</v>
      </c>
      <c r="G1588" s="4" t="s">
        <v>235</v>
      </c>
      <c r="H1588" s="9">
        <v>18</v>
      </c>
      <c r="I1588" s="10">
        <v>22.26</v>
      </c>
      <c r="J1588" s="10">
        <v>400.68</v>
      </c>
      <c r="K1588" s="5">
        <v>0.15605881286062276</v>
      </c>
      <c r="L1588" s="10">
        <v>62.529645136994326</v>
      </c>
      <c r="M1588" s="10">
        <v>338.1503548630057</v>
      </c>
      <c r="N1588" s="10">
        <v>12.51</v>
      </c>
      <c r="O1588" s="10">
        <v>225.18</v>
      </c>
      <c r="P1588" s="10">
        <v>112.9703548630057</v>
      </c>
      <c r="Q1588" s="5">
        <v>0.33408320659244373</v>
      </c>
      <c r="R1588" s="5">
        <v>1.7999999999999999E-2</v>
      </c>
      <c r="S1588" s="10">
        <v>6.0867063875341021</v>
      </c>
      <c r="T1588" s="10">
        <v>0</v>
      </c>
      <c r="U1588" s="10">
        <v>106.88364847547159</v>
      </c>
      <c r="V1588" s="5">
        <v>0.31608320659244371</v>
      </c>
      <c r="W1588" s="4" t="s">
        <v>491</v>
      </c>
      <c r="X1588" s="4" t="s">
        <v>97</v>
      </c>
    </row>
    <row r="1589" spans="1:24">
      <c r="A1589" s="4" t="s">
        <v>2077</v>
      </c>
      <c r="B1589" s="8">
        <v>45904</v>
      </c>
      <c r="C1589" s="4" t="s">
        <v>337</v>
      </c>
      <c r="D1589" s="4" t="s">
        <v>160</v>
      </c>
      <c r="E1589" s="4" t="s">
        <v>43</v>
      </c>
      <c r="F1589" s="4" t="s">
        <v>270</v>
      </c>
      <c r="G1589" s="4" t="s">
        <v>111</v>
      </c>
      <c r="H1589" s="9">
        <v>7</v>
      </c>
      <c r="I1589" s="10">
        <v>4.5999999999999996</v>
      </c>
      <c r="J1589" s="10">
        <v>32.199999999999996</v>
      </c>
      <c r="K1589" s="5">
        <v>8.5822047356704234E-2</v>
      </c>
      <c r="L1589" s="10">
        <v>2.7634699248858761</v>
      </c>
      <c r="M1589" s="10">
        <v>29.436530075114121</v>
      </c>
      <c r="N1589" s="10">
        <v>2.19</v>
      </c>
      <c r="O1589" s="10">
        <v>15.33</v>
      </c>
      <c r="P1589" s="10">
        <v>14.10653007511412</v>
      </c>
      <c r="Q1589" s="5">
        <v>0.47921850976042502</v>
      </c>
      <c r="R1589" s="5">
        <v>4.4999999999999998E-2</v>
      </c>
      <c r="S1589" s="10">
        <v>1.3246438533801355</v>
      </c>
      <c r="T1589" s="10">
        <v>0</v>
      </c>
      <c r="U1589" s="10">
        <v>12.781886221733984</v>
      </c>
      <c r="V1589" s="5">
        <v>0.43421850976042498</v>
      </c>
      <c r="W1589" s="4" t="s">
        <v>491</v>
      </c>
      <c r="X1589" s="4" t="s">
        <v>97</v>
      </c>
    </row>
    <row r="1590" spans="1:24">
      <c r="A1590" s="4" t="s">
        <v>2078</v>
      </c>
      <c r="B1590" s="8">
        <v>45765</v>
      </c>
      <c r="C1590" s="4" t="s">
        <v>283</v>
      </c>
      <c r="D1590" s="4" t="s">
        <v>210</v>
      </c>
      <c r="E1590" s="4" t="s">
        <v>39</v>
      </c>
      <c r="F1590" s="4" t="s">
        <v>270</v>
      </c>
      <c r="G1590" s="4" t="s">
        <v>111</v>
      </c>
      <c r="H1590" s="9">
        <v>23</v>
      </c>
      <c r="I1590" s="10">
        <v>4.28</v>
      </c>
      <c r="J1590" s="10">
        <v>98.440000000000012</v>
      </c>
      <c r="K1590" s="5">
        <v>9.8370273628548097E-2</v>
      </c>
      <c r="L1590" s="10">
        <v>9.6835697359942756</v>
      </c>
      <c r="M1590" s="10">
        <v>88.756430264005729</v>
      </c>
      <c r="N1590" s="10">
        <v>2.37</v>
      </c>
      <c r="O1590" s="10">
        <v>54.510000000000005</v>
      </c>
      <c r="P1590" s="10">
        <v>34.246430264005724</v>
      </c>
      <c r="Q1590" s="5">
        <v>0.38584731452290072</v>
      </c>
      <c r="R1590" s="5">
        <v>2.1000000000000001E-2</v>
      </c>
      <c r="S1590" s="10">
        <v>1.8638850355441203</v>
      </c>
      <c r="T1590" s="10">
        <v>0</v>
      </c>
      <c r="U1590" s="10">
        <v>32.382545228461602</v>
      </c>
      <c r="V1590" s="5">
        <v>0.3648473145229007</v>
      </c>
      <c r="W1590" s="4" t="s">
        <v>491</v>
      </c>
      <c r="X1590" s="4" t="s">
        <v>97</v>
      </c>
    </row>
    <row r="1591" spans="1:24">
      <c r="A1591" s="4" t="s">
        <v>2079</v>
      </c>
      <c r="B1591" s="8">
        <v>46031</v>
      </c>
      <c r="C1591" s="4" t="s">
        <v>363</v>
      </c>
      <c r="D1591" s="4" t="s">
        <v>193</v>
      </c>
      <c r="E1591" s="4" t="s">
        <v>45</v>
      </c>
      <c r="F1591" s="4" t="s">
        <v>239</v>
      </c>
      <c r="G1591" s="4" t="s">
        <v>235</v>
      </c>
      <c r="H1591" s="9">
        <v>47</v>
      </c>
      <c r="I1591" s="10">
        <v>9.1300000000000008</v>
      </c>
      <c r="J1591" s="10">
        <v>429.11</v>
      </c>
      <c r="K1591" s="5">
        <v>0.1661609988533409</v>
      </c>
      <c r="L1591" s="10">
        <v>71.301346217957118</v>
      </c>
      <c r="M1591" s="10">
        <v>357.80865378204288</v>
      </c>
      <c r="N1591" s="10">
        <v>4.3499999999999996</v>
      </c>
      <c r="O1591" s="10">
        <v>204.45</v>
      </c>
      <c r="P1591" s="10">
        <v>153.35865378204289</v>
      </c>
      <c r="Q1591" s="5">
        <v>0.42860521164326126</v>
      </c>
      <c r="R1591" s="5">
        <v>1.4999999999999999E-2</v>
      </c>
      <c r="S1591" s="10">
        <v>5.3671298067306434</v>
      </c>
      <c r="T1591" s="10">
        <v>0</v>
      </c>
      <c r="U1591" s="10">
        <v>147.99152397531225</v>
      </c>
      <c r="V1591" s="5">
        <v>0.41360521164326131</v>
      </c>
      <c r="W1591" s="4" t="s">
        <v>491</v>
      </c>
      <c r="X1591" s="4" t="s">
        <v>97</v>
      </c>
    </row>
    <row r="1592" spans="1:24">
      <c r="A1592" s="4" t="s">
        <v>2080</v>
      </c>
      <c r="B1592" s="8">
        <v>46261</v>
      </c>
      <c r="C1592" s="4" t="s">
        <v>253</v>
      </c>
      <c r="D1592" s="4" t="s">
        <v>218</v>
      </c>
      <c r="E1592" s="4" t="s">
        <v>36</v>
      </c>
      <c r="F1592" s="4" t="s">
        <v>242</v>
      </c>
      <c r="G1592" s="4" t="s">
        <v>111</v>
      </c>
      <c r="H1592" s="9">
        <v>53</v>
      </c>
      <c r="I1592" s="10">
        <v>7.62</v>
      </c>
      <c r="J1592" s="10">
        <v>403.86</v>
      </c>
      <c r="K1592" s="5">
        <v>0.10395168539839235</v>
      </c>
      <c r="L1592" s="10">
        <v>41.981927664994735</v>
      </c>
      <c r="M1592" s="10">
        <v>361.8780723350053</v>
      </c>
      <c r="N1592" s="10">
        <v>4.2300000000000004</v>
      </c>
      <c r="O1592" s="10">
        <v>224.19000000000003</v>
      </c>
      <c r="P1592" s="10">
        <v>137.68807233500527</v>
      </c>
      <c r="Q1592" s="5">
        <v>0.3804819436739505</v>
      </c>
      <c r="R1592" s="5">
        <v>1.7999999999999999E-2</v>
      </c>
      <c r="S1592" s="10">
        <v>6.5138053020300948</v>
      </c>
      <c r="T1592" s="10">
        <v>0</v>
      </c>
      <c r="U1592" s="10">
        <v>131.17426703297517</v>
      </c>
      <c r="V1592" s="5">
        <v>0.36248194367395048</v>
      </c>
      <c r="W1592" s="4" t="s">
        <v>491</v>
      </c>
      <c r="X1592" s="4" t="s">
        <v>97</v>
      </c>
    </row>
    <row r="1593" spans="1:24">
      <c r="A1593" s="4" t="s">
        <v>2081</v>
      </c>
      <c r="B1593" s="8">
        <v>45936</v>
      </c>
      <c r="C1593" s="4" t="s">
        <v>247</v>
      </c>
      <c r="D1593" s="4" t="s">
        <v>176</v>
      </c>
      <c r="E1593" s="4" t="s">
        <v>36</v>
      </c>
      <c r="F1593" s="4" t="s">
        <v>242</v>
      </c>
      <c r="G1593" s="4" t="s">
        <v>111</v>
      </c>
      <c r="H1593" s="9">
        <v>61</v>
      </c>
      <c r="I1593" s="10">
        <v>11.3</v>
      </c>
      <c r="J1593" s="10">
        <v>689.30000000000007</v>
      </c>
      <c r="K1593" s="5">
        <v>0.20400569454674292</v>
      </c>
      <c r="L1593" s="10">
        <v>140.62112525106991</v>
      </c>
      <c r="M1593" s="10">
        <v>548.67887474893018</v>
      </c>
      <c r="N1593" s="10">
        <v>5.45</v>
      </c>
      <c r="O1593" s="10">
        <v>332.45</v>
      </c>
      <c r="P1593" s="10">
        <v>216.2288747489302</v>
      </c>
      <c r="Q1593" s="5">
        <v>0.39409003098191869</v>
      </c>
      <c r="R1593" s="5">
        <v>1.7999999999999999E-2</v>
      </c>
      <c r="S1593" s="10">
        <v>9.8762197454807428</v>
      </c>
      <c r="T1593" s="10">
        <v>12.66</v>
      </c>
      <c r="U1593" s="10">
        <v>193.69265500344946</v>
      </c>
      <c r="V1593" s="5">
        <v>0.35301642530356436</v>
      </c>
      <c r="W1593" s="4" t="s">
        <v>493</v>
      </c>
      <c r="X1593" s="4" t="s">
        <v>97</v>
      </c>
    </row>
    <row r="1594" spans="1:24">
      <c r="A1594" s="4" t="s">
        <v>2082</v>
      </c>
      <c r="B1594" s="8">
        <v>45976</v>
      </c>
      <c r="C1594" s="4" t="s">
        <v>345</v>
      </c>
      <c r="D1594" s="4" t="s">
        <v>214</v>
      </c>
      <c r="E1594" s="4" t="s">
        <v>43</v>
      </c>
      <c r="F1594" s="4" t="s">
        <v>273</v>
      </c>
      <c r="G1594" s="4" t="s">
        <v>111</v>
      </c>
      <c r="H1594" s="9">
        <v>18</v>
      </c>
      <c r="I1594" s="10">
        <v>5.73</v>
      </c>
      <c r="J1594" s="10">
        <v>103.14000000000001</v>
      </c>
      <c r="K1594" s="5">
        <v>5.4547931732981378E-2</v>
      </c>
      <c r="L1594" s="10">
        <v>5.6260736789396999</v>
      </c>
      <c r="M1594" s="10">
        <v>97.51392632106031</v>
      </c>
      <c r="N1594" s="10">
        <v>2.92</v>
      </c>
      <c r="O1594" s="10">
        <v>52.56</v>
      </c>
      <c r="P1594" s="10">
        <v>44.953926321060308</v>
      </c>
      <c r="Q1594" s="5">
        <v>0.46100006447337055</v>
      </c>
      <c r="R1594" s="5">
        <v>4.4999999999999998E-2</v>
      </c>
      <c r="S1594" s="10">
        <v>4.3881266844477134</v>
      </c>
      <c r="T1594" s="10">
        <v>0</v>
      </c>
      <c r="U1594" s="10">
        <v>40.565799636612596</v>
      </c>
      <c r="V1594" s="5">
        <v>0.41600006447337057</v>
      </c>
      <c r="W1594" s="4" t="s">
        <v>491</v>
      </c>
      <c r="X1594" s="4" t="s">
        <v>97</v>
      </c>
    </row>
    <row r="1595" spans="1:24">
      <c r="A1595" s="4" t="s">
        <v>2083</v>
      </c>
      <c r="B1595" s="8">
        <v>45909</v>
      </c>
      <c r="C1595" s="4" t="s">
        <v>249</v>
      </c>
      <c r="D1595" s="4" t="s">
        <v>144</v>
      </c>
      <c r="E1595" s="4" t="s">
        <v>36</v>
      </c>
      <c r="F1595" s="4" t="s">
        <v>234</v>
      </c>
      <c r="G1595" s="4" t="s">
        <v>111</v>
      </c>
      <c r="H1595" s="9">
        <v>39</v>
      </c>
      <c r="I1595" s="10">
        <v>14.39</v>
      </c>
      <c r="J1595" s="10">
        <v>561.21</v>
      </c>
      <c r="K1595" s="5">
        <v>0.14906263309474616</v>
      </c>
      <c r="L1595" s="10">
        <v>83.655440319102496</v>
      </c>
      <c r="M1595" s="10">
        <v>477.55455968089757</v>
      </c>
      <c r="N1595" s="10">
        <v>8.08</v>
      </c>
      <c r="O1595" s="10">
        <v>315.12</v>
      </c>
      <c r="P1595" s="10">
        <v>162.43455968089756</v>
      </c>
      <c r="Q1595" s="5">
        <v>0.34013822376533581</v>
      </c>
      <c r="R1595" s="5">
        <v>1.7999999999999999E-2</v>
      </c>
      <c r="S1595" s="10">
        <v>8.5959820742561561</v>
      </c>
      <c r="T1595" s="10">
        <v>0</v>
      </c>
      <c r="U1595" s="10">
        <v>153.83857760664142</v>
      </c>
      <c r="V1595" s="5">
        <v>0.32213822376533585</v>
      </c>
      <c r="W1595" s="4" t="s">
        <v>491</v>
      </c>
      <c r="X1595" s="4" t="s">
        <v>97</v>
      </c>
    </row>
    <row r="1596" spans="1:24">
      <c r="A1596" s="4" t="s">
        <v>2084</v>
      </c>
      <c r="B1596" s="8">
        <v>45832</v>
      </c>
      <c r="C1596" s="4" t="s">
        <v>287</v>
      </c>
      <c r="D1596" s="4" t="s">
        <v>222</v>
      </c>
      <c r="E1596" s="4" t="s">
        <v>39</v>
      </c>
      <c r="F1596" s="4" t="s">
        <v>276</v>
      </c>
      <c r="G1596" s="4" t="s">
        <v>111</v>
      </c>
      <c r="H1596" s="9">
        <v>9</v>
      </c>
      <c r="I1596" s="10">
        <v>13.22</v>
      </c>
      <c r="J1596" s="10">
        <v>118.98</v>
      </c>
      <c r="K1596" s="5">
        <v>0.12167091082773097</v>
      </c>
      <c r="L1596" s="10">
        <v>14.476404970283431</v>
      </c>
      <c r="M1596" s="10">
        <v>104.50359502971658</v>
      </c>
      <c r="N1596" s="10">
        <v>7.87</v>
      </c>
      <c r="O1596" s="10">
        <v>70.83</v>
      </c>
      <c r="P1596" s="10">
        <v>33.67359502971658</v>
      </c>
      <c r="Q1596" s="5">
        <v>0.32222427391269343</v>
      </c>
      <c r="R1596" s="5">
        <v>2.1000000000000001E-2</v>
      </c>
      <c r="S1596" s="10">
        <v>2.1945754956240484</v>
      </c>
      <c r="T1596" s="10">
        <v>0</v>
      </c>
      <c r="U1596" s="10">
        <v>31.479019534092533</v>
      </c>
      <c r="V1596" s="5">
        <v>0.30122427391269341</v>
      </c>
      <c r="W1596" s="4" t="s">
        <v>491</v>
      </c>
      <c r="X1596" s="4" t="s">
        <v>97</v>
      </c>
    </row>
    <row r="1597" spans="1:24">
      <c r="A1597" s="4" t="s">
        <v>2085</v>
      </c>
      <c r="B1597" s="8">
        <v>46207</v>
      </c>
      <c r="C1597" s="4" t="s">
        <v>343</v>
      </c>
      <c r="D1597" s="4" t="s">
        <v>216</v>
      </c>
      <c r="E1597" s="4" t="s">
        <v>43</v>
      </c>
      <c r="F1597" s="4" t="s">
        <v>270</v>
      </c>
      <c r="G1597" s="4" t="s">
        <v>111</v>
      </c>
      <c r="H1597" s="9">
        <v>4</v>
      </c>
      <c r="I1597" s="10">
        <v>9.14</v>
      </c>
      <c r="J1597" s="10">
        <v>36.56</v>
      </c>
      <c r="K1597" s="5">
        <v>3.5535037701547555E-2</v>
      </c>
      <c r="L1597" s="10">
        <v>1.2991609783685787</v>
      </c>
      <c r="M1597" s="10">
        <v>35.260839021631426</v>
      </c>
      <c r="N1597" s="10">
        <v>4.62</v>
      </c>
      <c r="O1597" s="10">
        <v>18.48</v>
      </c>
      <c r="P1597" s="10">
        <v>16.780839021631426</v>
      </c>
      <c r="Q1597" s="5">
        <v>0.47590583455308322</v>
      </c>
      <c r="R1597" s="5">
        <v>4.4999999999999998E-2</v>
      </c>
      <c r="S1597" s="10">
        <v>1.5867377559734142</v>
      </c>
      <c r="T1597" s="10">
        <v>0</v>
      </c>
      <c r="U1597" s="10">
        <v>15.194101265658011</v>
      </c>
      <c r="V1597" s="5">
        <v>0.43090583455308318</v>
      </c>
      <c r="W1597" s="4" t="s">
        <v>491</v>
      </c>
      <c r="X1597" s="4" t="s">
        <v>97</v>
      </c>
    </row>
    <row r="1598" spans="1:24">
      <c r="A1598" s="4" t="s">
        <v>2086</v>
      </c>
      <c r="B1598" s="8">
        <v>45686</v>
      </c>
      <c r="C1598" s="4" t="s">
        <v>375</v>
      </c>
      <c r="D1598" s="4" t="s">
        <v>144</v>
      </c>
      <c r="E1598" s="4" t="s">
        <v>45</v>
      </c>
      <c r="F1598" s="4" t="s">
        <v>239</v>
      </c>
      <c r="G1598" s="4" t="s">
        <v>111</v>
      </c>
      <c r="H1598" s="9">
        <v>13</v>
      </c>
      <c r="I1598" s="10">
        <v>14.69</v>
      </c>
      <c r="J1598" s="10">
        <v>190.97</v>
      </c>
      <c r="K1598" s="5">
        <v>0.18479519991093374</v>
      </c>
      <c r="L1598" s="10">
        <v>35.290339326991017</v>
      </c>
      <c r="M1598" s="10">
        <v>155.67966067300898</v>
      </c>
      <c r="N1598" s="10">
        <v>7.96</v>
      </c>
      <c r="O1598" s="10">
        <v>103.48</v>
      </c>
      <c r="P1598" s="10">
        <v>52.199660673008978</v>
      </c>
      <c r="Q1598" s="5">
        <v>0.33530173721697426</v>
      </c>
      <c r="R1598" s="5">
        <v>1.4999999999999999E-2</v>
      </c>
      <c r="S1598" s="10">
        <v>2.3351949100951348</v>
      </c>
      <c r="T1598" s="10">
        <v>0</v>
      </c>
      <c r="U1598" s="10">
        <v>49.864465762913845</v>
      </c>
      <c r="V1598" s="5">
        <v>0.32030173721697425</v>
      </c>
      <c r="W1598" s="4" t="s">
        <v>491</v>
      </c>
      <c r="X1598" s="4" t="s">
        <v>97</v>
      </c>
    </row>
    <row r="1599" spans="1:24">
      <c r="A1599" s="4" t="s">
        <v>2087</v>
      </c>
      <c r="B1599" s="8">
        <v>46001</v>
      </c>
      <c r="C1599" s="4" t="s">
        <v>249</v>
      </c>
      <c r="D1599" s="4" t="s">
        <v>201</v>
      </c>
      <c r="E1599" s="4" t="s">
        <v>36</v>
      </c>
      <c r="F1599" s="4" t="s">
        <v>234</v>
      </c>
      <c r="G1599" s="4" t="s">
        <v>111</v>
      </c>
      <c r="H1599" s="9">
        <v>94</v>
      </c>
      <c r="I1599" s="10">
        <v>9.48</v>
      </c>
      <c r="J1599" s="10">
        <v>891.12</v>
      </c>
      <c r="K1599" s="5">
        <v>0.16879215338805645</v>
      </c>
      <c r="L1599" s="10">
        <v>150.41406372716486</v>
      </c>
      <c r="M1599" s="10">
        <v>740.70593627283517</v>
      </c>
      <c r="N1599" s="10">
        <v>5.67</v>
      </c>
      <c r="O1599" s="10">
        <v>532.98</v>
      </c>
      <c r="P1599" s="10">
        <v>207.72593627283516</v>
      </c>
      <c r="Q1599" s="5">
        <v>0.28044319088097652</v>
      </c>
      <c r="R1599" s="5">
        <v>1.7999999999999999E-2</v>
      </c>
      <c r="S1599" s="10">
        <v>13.332706852911032</v>
      </c>
      <c r="T1599" s="10">
        <v>12.67</v>
      </c>
      <c r="U1599" s="10">
        <v>181.72322941992414</v>
      </c>
      <c r="V1599" s="5">
        <v>0.24533788717063465</v>
      </c>
      <c r="W1599" s="4" t="s">
        <v>493</v>
      </c>
      <c r="X1599" s="4" t="s">
        <v>97</v>
      </c>
    </row>
    <row r="1600" spans="1:24">
      <c r="A1600" s="4" t="s">
        <v>2088</v>
      </c>
      <c r="B1600" s="8">
        <v>45832</v>
      </c>
      <c r="C1600" s="4" t="s">
        <v>391</v>
      </c>
      <c r="D1600" s="4" t="s">
        <v>148</v>
      </c>
      <c r="E1600" s="4" t="s">
        <v>47</v>
      </c>
      <c r="F1600" s="4" t="s">
        <v>270</v>
      </c>
      <c r="G1600" s="4" t="s">
        <v>235</v>
      </c>
      <c r="H1600" s="9">
        <v>12</v>
      </c>
      <c r="I1600" s="10">
        <v>22.18</v>
      </c>
      <c r="J1600" s="10">
        <v>266.15999999999997</v>
      </c>
      <c r="K1600" s="5">
        <v>0.10477737065383488</v>
      </c>
      <c r="L1600" s="10">
        <v>27.887544973224689</v>
      </c>
      <c r="M1600" s="10">
        <v>238.27245502677528</v>
      </c>
      <c r="N1600" s="10">
        <v>12.43</v>
      </c>
      <c r="O1600" s="10">
        <v>149.16</v>
      </c>
      <c r="P1600" s="10">
        <v>89.11245502677528</v>
      </c>
      <c r="Q1600" s="5">
        <v>0.37399394326449309</v>
      </c>
      <c r="R1600" s="5">
        <v>2.3E-2</v>
      </c>
      <c r="S1600" s="10">
        <v>5.4802664656158315</v>
      </c>
      <c r="T1600" s="10">
        <v>0</v>
      </c>
      <c r="U1600" s="10">
        <v>83.632188561159452</v>
      </c>
      <c r="V1600" s="5">
        <v>0.35099394326449312</v>
      </c>
      <c r="W1600" s="4" t="s">
        <v>491</v>
      </c>
      <c r="X1600" s="4" t="s">
        <v>97</v>
      </c>
    </row>
    <row r="1601" spans="1:24">
      <c r="A1601" s="4" t="s">
        <v>2089</v>
      </c>
      <c r="B1601" s="8">
        <v>46090</v>
      </c>
      <c r="C1601" s="4" t="s">
        <v>274</v>
      </c>
      <c r="D1601" s="4" t="s">
        <v>138</v>
      </c>
      <c r="E1601" s="4" t="s">
        <v>39</v>
      </c>
      <c r="F1601" s="4" t="s">
        <v>276</v>
      </c>
      <c r="G1601" s="4" t="s">
        <v>235</v>
      </c>
      <c r="H1601" s="9">
        <v>58</v>
      </c>
      <c r="I1601" s="10">
        <v>8.6</v>
      </c>
      <c r="J1601" s="10">
        <v>498.79999999999995</v>
      </c>
      <c r="K1601" s="5">
        <v>0.14101724958365913</v>
      </c>
      <c r="L1601" s="10">
        <v>70.339404092329175</v>
      </c>
      <c r="M1601" s="10">
        <v>428.46059590767078</v>
      </c>
      <c r="N1601" s="10">
        <v>4.22</v>
      </c>
      <c r="O1601" s="10">
        <v>244.76</v>
      </c>
      <c r="P1601" s="10">
        <v>183.70059590767079</v>
      </c>
      <c r="Q1601" s="5">
        <v>0.42874560149110313</v>
      </c>
      <c r="R1601" s="5">
        <v>2.1000000000000001E-2</v>
      </c>
      <c r="S1601" s="10">
        <v>8.9976725140610867</v>
      </c>
      <c r="T1601" s="10">
        <v>0</v>
      </c>
      <c r="U1601" s="10">
        <v>174.70292339360969</v>
      </c>
      <c r="V1601" s="5">
        <v>0.40774560149110312</v>
      </c>
      <c r="W1601" s="4" t="s">
        <v>491</v>
      </c>
      <c r="X1601" s="4" t="s">
        <v>97</v>
      </c>
    </row>
    <row r="1602" spans="1:24">
      <c r="A1602" s="4" t="s">
        <v>2090</v>
      </c>
      <c r="B1602" s="8">
        <v>46151</v>
      </c>
      <c r="C1602" s="4" t="s">
        <v>389</v>
      </c>
      <c r="D1602" s="4" t="s">
        <v>199</v>
      </c>
      <c r="E1602" s="4" t="s">
        <v>45</v>
      </c>
      <c r="F1602" s="4" t="s">
        <v>242</v>
      </c>
      <c r="G1602" s="4" t="s">
        <v>257</v>
      </c>
      <c r="H1602" s="9">
        <v>2</v>
      </c>
      <c r="I1602" s="10">
        <v>25.32</v>
      </c>
      <c r="J1602" s="10">
        <v>50.64</v>
      </c>
      <c r="K1602" s="5">
        <v>0.19517658736160531</v>
      </c>
      <c r="L1602" s="10">
        <v>9.8837423839916934</v>
      </c>
      <c r="M1602" s="10">
        <v>40.756257616008305</v>
      </c>
      <c r="N1602" s="10">
        <v>12.44</v>
      </c>
      <c r="O1602" s="10">
        <v>24.88</v>
      </c>
      <c r="P1602" s="10">
        <v>15.876257616008306</v>
      </c>
      <c r="Q1602" s="5">
        <v>0.38954159544257089</v>
      </c>
      <c r="R1602" s="5">
        <v>1.4999999999999999E-2</v>
      </c>
      <c r="S1602" s="10">
        <v>0.61134386424012455</v>
      </c>
      <c r="T1602" s="10">
        <v>0</v>
      </c>
      <c r="U1602" s="10">
        <v>15.264913751768182</v>
      </c>
      <c r="V1602" s="5">
        <v>0.37454159544257087</v>
      </c>
      <c r="W1602" s="4" t="s">
        <v>491</v>
      </c>
      <c r="X1602" s="4" t="s">
        <v>97</v>
      </c>
    </row>
    <row r="1603" spans="1:24">
      <c r="A1603" s="4" t="s">
        <v>2091</v>
      </c>
      <c r="B1603" s="8">
        <v>46227</v>
      </c>
      <c r="C1603" s="4" t="s">
        <v>415</v>
      </c>
      <c r="D1603" s="4" t="s">
        <v>154</v>
      </c>
      <c r="E1603" s="4" t="s">
        <v>47</v>
      </c>
      <c r="F1603" s="4" t="s">
        <v>270</v>
      </c>
      <c r="G1603" s="4" t="s">
        <v>257</v>
      </c>
      <c r="H1603" s="9">
        <v>11</v>
      </c>
      <c r="I1603" s="10">
        <v>16.190000000000001</v>
      </c>
      <c r="J1603" s="10">
        <v>178.09</v>
      </c>
      <c r="K1603" s="5">
        <v>5.9949470919436247E-2</v>
      </c>
      <c r="L1603" s="10">
        <v>10.676401276042402</v>
      </c>
      <c r="M1603" s="10">
        <v>167.41359872395759</v>
      </c>
      <c r="N1603" s="10">
        <v>8.8699999999999992</v>
      </c>
      <c r="O1603" s="10">
        <v>97.57</v>
      </c>
      <c r="P1603" s="10">
        <v>69.843598723957598</v>
      </c>
      <c r="Q1603" s="5">
        <v>0.41719190828171765</v>
      </c>
      <c r="R1603" s="5">
        <v>2.3E-2</v>
      </c>
      <c r="S1603" s="10">
        <v>3.8505127706510245</v>
      </c>
      <c r="T1603" s="10">
        <v>0</v>
      </c>
      <c r="U1603" s="10">
        <v>65.993085953306576</v>
      </c>
      <c r="V1603" s="5">
        <v>0.39419190828171768</v>
      </c>
      <c r="W1603" s="4" t="s">
        <v>491</v>
      </c>
      <c r="X1603" s="4" t="s">
        <v>97</v>
      </c>
    </row>
    <row r="1604" spans="1:24">
      <c r="A1604" s="4" t="s">
        <v>2092</v>
      </c>
      <c r="B1604" s="8">
        <v>45827</v>
      </c>
      <c r="C1604" s="4" t="s">
        <v>274</v>
      </c>
      <c r="D1604" s="4" t="s">
        <v>206</v>
      </c>
      <c r="E1604" s="4" t="s">
        <v>39</v>
      </c>
      <c r="F1604" s="4" t="s">
        <v>276</v>
      </c>
      <c r="G1604" s="4" t="s">
        <v>235</v>
      </c>
      <c r="H1604" s="9">
        <v>69</v>
      </c>
      <c r="I1604" s="10">
        <v>4.62</v>
      </c>
      <c r="J1604" s="10">
        <v>318.78000000000003</v>
      </c>
      <c r="K1604" s="5">
        <v>0.14802824115131244</v>
      </c>
      <c r="L1604" s="10">
        <v>47.188442714215384</v>
      </c>
      <c r="M1604" s="10">
        <v>271.59155728578463</v>
      </c>
      <c r="N1604" s="10">
        <v>2.57</v>
      </c>
      <c r="O1604" s="10">
        <v>177.32999999999998</v>
      </c>
      <c r="P1604" s="10">
        <v>94.261557285784647</v>
      </c>
      <c r="Q1604" s="5">
        <v>0.34707101438575677</v>
      </c>
      <c r="R1604" s="5">
        <v>2.1000000000000001E-2</v>
      </c>
      <c r="S1604" s="10">
        <v>5.7034227030014772</v>
      </c>
      <c r="T1604" s="10">
        <v>0</v>
      </c>
      <c r="U1604" s="10">
        <v>88.558134582783168</v>
      </c>
      <c r="V1604" s="5">
        <v>0.32607101438575681</v>
      </c>
      <c r="W1604" s="4" t="s">
        <v>491</v>
      </c>
      <c r="X1604" s="4" t="s">
        <v>97</v>
      </c>
    </row>
    <row r="1605" spans="1:24">
      <c r="A1605" s="4" t="s">
        <v>2093</v>
      </c>
      <c r="B1605" s="8">
        <v>45711</v>
      </c>
      <c r="C1605" s="4" t="s">
        <v>277</v>
      </c>
      <c r="D1605" s="4" t="s">
        <v>151</v>
      </c>
      <c r="E1605" s="4" t="s">
        <v>39</v>
      </c>
      <c r="F1605" s="4" t="s">
        <v>270</v>
      </c>
      <c r="G1605" s="4" t="s">
        <v>111</v>
      </c>
      <c r="H1605" s="9">
        <v>69</v>
      </c>
      <c r="I1605" s="10">
        <v>9.83</v>
      </c>
      <c r="J1605" s="10">
        <v>678.27</v>
      </c>
      <c r="K1605" s="5">
        <v>8.0080188598420365E-2</v>
      </c>
      <c r="L1605" s="10">
        <v>54.315989520650582</v>
      </c>
      <c r="M1605" s="10">
        <v>623.95401047934945</v>
      </c>
      <c r="N1605" s="10">
        <v>5.93</v>
      </c>
      <c r="O1605" s="10">
        <v>409.16999999999996</v>
      </c>
      <c r="P1605" s="10">
        <v>214.78401047934949</v>
      </c>
      <c r="Q1605" s="5">
        <v>0.34423051518547459</v>
      </c>
      <c r="R1605" s="5">
        <v>2.1000000000000001E-2</v>
      </c>
      <c r="S1605" s="10">
        <v>13.103034220066339</v>
      </c>
      <c r="T1605" s="10">
        <v>0</v>
      </c>
      <c r="U1605" s="10">
        <v>201.68097625928314</v>
      </c>
      <c r="V1605" s="5">
        <v>0.32323051518547458</v>
      </c>
      <c r="W1605" s="4" t="s">
        <v>491</v>
      </c>
      <c r="X1605" s="4" t="s">
        <v>97</v>
      </c>
    </row>
    <row r="1606" spans="1:24">
      <c r="A1606" s="4" t="s">
        <v>2094</v>
      </c>
      <c r="B1606" s="8">
        <v>45823</v>
      </c>
      <c r="C1606" s="4" t="s">
        <v>335</v>
      </c>
      <c r="D1606" s="4" t="s">
        <v>156</v>
      </c>
      <c r="E1606" s="4" t="s">
        <v>43</v>
      </c>
      <c r="F1606" s="4" t="s">
        <v>276</v>
      </c>
      <c r="G1606" s="4" t="s">
        <v>235</v>
      </c>
      <c r="H1606" s="9">
        <v>34</v>
      </c>
      <c r="I1606" s="10">
        <v>4.97</v>
      </c>
      <c r="J1606" s="10">
        <v>168.98</v>
      </c>
      <c r="K1606" s="5">
        <v>5.0614773618396211E-2</v>
      </c>
      <c r="L1606" s="10">
        <v>8.5528844460365914</v>
      </c>
      <c r="M1606" s="10">
        <v>160.4271155539634</v>
      </c>
      <c r="N1606" s="10">
        <v>2.72</v>
      </c>
      <c r="O1606" s="10">
        <v>92.48</v>
      </c>
      <c r="P1606" s="10">
        <v>67.9471155539634</v>
      </c>
      <c r="Q1606" s="5">
        <v>0.42353884702930911</v>
      </c>
      <c r="R1606" s="5">
        <v>4.4999999999999998E-2</v>
      </c>
      <c r="S1606" s="10">
        <v>7.219220199928353</v>
      </c>
      <c r="T1606" s="10">
        <v>0</v>
      </c>
      <c r="U1606" s="10">
        <v>60.727895354035049</v>
      </c>
      <c r="V1606" s="5">
        <v>0.37853884702930912</v>
      </c>
      <c r="W1606" s="4" t="s">
        <v>491</v>
      </c>
      <c r="X1606" s="4" t="s">
        <v>97</v>
      </c>
    </row>
    <row r="1607" spans="1:24">
      <c r="A1607" s="4" t="s">
        <v>2095</v>
      </c>
      <c r="B1607" s="8">
        <v>46117</v>
      </c>
      <c r="C1607" s="4" t="s">
        <v>301</v>
      </c>
      <c r="D1607" s="4" t="s">
        <v>214</v>
      </c>
      <c r="E1607" s="4" t="s">
        <v>41</v>
      </c>
      <c r="F1607" s="4" t="s">
        <v>234</v>
      </c>
      <c r="G1607" s="4" t="s">
        <v>235</v>
      </c>
      <c r="H1607" s="9">
        <v>87</v>
      </c>
      <c r="I1607" s="10">
        <v>5.98</v>
      </c>
      <c r="J1607" s="10">
        <v>520.26</v>
      </c>
      <c r="K1607" s="5">
        <v>0.16375669032829676</v>
      </c>
      <c r="L1607" s="10">
        <v>85.196055710199673</v>
      </c>
      <c r="M1607" s="10">
        <v>435.0639442898003</v>
      </c>
      <c r="N1607" s="10">
        <v>3.03</v>
      </c>
      <c r="O1607" s="10">
        <v>263.60999999999996</v>
      </c>
      <c r="P1607" s="10">
        <v>171.45394428980035</v>
      </c>
      <c r="Q1607" s="5">
        <v>0.39408906791777998</v>
      </c>
      <c r="R1607" s="5">
        <v>2.5999999999999999E-2</v>
      </c>
      <c r="S1607" s="10">
        <v>11.311662551534807</v>
      </c>
      <c r="T1607" s="10">
        <v>0</v>
      </c>
      <c r="U1607" s="10">
        <v>160.14228173826555</v>
      </c>
      <c r="V1607" s="5">
        <v>0.36808906791778001</v>
      </c>
      <c r="W1607" s="4" t="s">
        <v>491</v>
      </c>
      <c r="X1607" s="4" t="s">
        <v>97</v>
      </c>
    </row>
    <row r="1608" spans="1:24">
      <c r="A1608" s="4" t="s">
        <v>2096</v>
      </c>
      <c r="B1608" s="8">
        <v>46213</v>
      </c>
      <c r="C1608" s="4" t="s">
        <v>335</v>
      </c>
      <c r="D1608" s="4" t="s">
        <v>123</v>
      </c>
      <c r="E1608" s="4" t="s">
        <v>43</v>
      </c>
      <c r="F1608" s="4" t="s">
        <v>276</v>
      </c>
      <c r="G1608" s="4" t="s">
        <v>235</v>
      </c>
      <c r="H1608" s="9">
        <v>82</v>
      </c>
      <c r="I1608" s="10">
        <v>4.91</v>
      </c>
      <c r="J1608" s="10">
        <v>402.62</v>
      </c>
      <c r="K1608" s="5">
        <v>5.2062536897443681E-2</v>
      </c>
      <c r="L1608" s="10">
        <v>20.961418605648774</v>
      </c>
      <c r="M1608" s="10">
        <v>381.65858139435124</v>
      </c>
      <c r="N1608" s="10">
        <v>2.39</v>
      </c>
      <c r="O1608" s="10">
        <v>195.98000000000002</v>
      </c>
      <c r="P1608" s="10">
        <v>185.67858139435123</v>
      </c>
      <c r="Q1608" s="5">
        <v>0.48650440589071309</v>
      </c>
      <c r="R1608" s="5">
        <v>4.4999999999999998E-2</v>
      </c>
      <c r="S1608" s="10">
        <v>17.174636162745806</v>
      </c>
      <c r="T1608" s="10">
        <v>0</v>
      </c>
      <c r="U1608" s="10">
        <v>168.50394523160543</v>
      </c>
      <c r="V1608" s="5">
        <v>0.44150440589071316</v>
      </c>
      <c r="W1608" s="4" t="s">
        <v>491</v>
      </c>
      <c r="X1608" s="4" t="s">
        <v>97</v>
      </c>
    </row>
    <row r="1609" spans="1:24">
      <c r="A1609" s="4" t="s">
        <v>2097</v>
      </c>
      <c r="B1609" s="8">
        <v>45785</v>
      </c>
      <c r="C1609" s="4" t="s">
        <v>243</v>
      </c>
      <c r="D1609" s="4" t="s">
        <v>206</v>
      </c>
      <c r="E1609" s="4" t="s">
        <v>36</v>
      </c>
      <c r="F1609" s="4" t="s">
        <v>234</v>
      </c>
      <c r="G1609" s="4" t="s">
        <v>111</v>
      </c>
      <c r="H1609" s="9">
        <v>24</v>
      </c>
      <c r="I1609" s="10">
        <v>4.72</v>
      </c>
      <c r="J1609" s="10">
        <v>113.28</v>
      </c>
      <c r="K1609" s="5">
        <v>0.14609847026154033</v>
      </c>
      <c r="L1609" s="10">
        <v>16.550034711227287</v>
      </c>
      <c r="M1609" s="10">
        <v>96.729965288772718</v>
      </c>
      <c r="N1609" s="10">
        <v>2.56</v>
      </c>
      <c r="O1609" s="10">
        <v>61.44</v>
      </c>
      <c r="P1609" s="10">
        <v>35.28996528877272</v>
      </c>
      <c r="Q1609" s="5">
        <v>0.36482971107680906</v>
      </c>
      <c r="R1609" s="5">
        <v>1.7999999999999999E-2</v>
      </c>
      <c r="S1609" s="10">
        <v>1.7411393751979087</v>
      </c>
      <c r="T1609" s="10">
        <v>2.67</v>
      </c>
      <c r="U1609" s="10">
        <v>30.878825913574808</v>
      </c>
      <c r="V1609" s="5">
        <v>0.31922709598200238</v>
      </c>
      <c r="W1609" s="4" t="s">
        <v>493</v>
      </c>
      <c r="X1609" s="4" t="s">
        <v>97</v>
      </c>
    </row>
    <row r="1610" spans="1:24">
      <c r="A1610" s="4" t="s">
        <v>2098</v>
      </c>
      <c r="B1610" s="8">
        <v>46196</v>
      </c>
      <c r="C1610" s="4" t="s">
        <v>301</v>
      </c>
      <c r="D1610" s="4" t="s">
        <v>176</v>
      </c>
      <c r="E1610" s="4" t="s">
        <v>41</v>
      </c>
      <c r="F1610" s="4" t="s">
        <v>234</v>
      </c>
      <c r="G1610" s="4" t="s">
        <v>235</v>
      </c>
      <c r="H1610" s="9">
        <v>50</v>
      </c>
      <c r="I1610" s="10">
        <v>11.77</v>
      </c>
      <c r="J1610" s="10">
        <v>588.5</v>
      </c>
      <c r="K1610" s="5">
        <v>0.14277034762107019</v>
      </c>
      <c r="L1610" s="10">
        <v>84.020349574999798</v>
      </c>
      <c r="M1610" s="10">
        <v>504.47965042500022</v>
      </c>
      <c r="N1610" s="10">
        <v>5.75</v>
      </c>
      <c r="O1610" s="10">
        <v>287.5</v>
      </c>
      <c r="P1610" s="10">
        <v>216.97965042500022</v>
      </c>
      <c r="Q1610" s="5">
        <v>0.43010585311460064</v>
      </c>
      <c r="R1610" s="5">
        <v>2.5999999999999999E-2</v>
      </c>
      <c r="S1610" s="10">
        <v>13.116470911050005</v>
      </c>
      <c r="T1610" s="10">
        <v>0</v>
      </c>
      <c r="U1610" s="10">
        <v>203.8631795139502</v>
      </c>
      <c r="V1610" s="5">
        <v>0.40410585311460062</v>
      </c>
      <c r="W1610" s="4" t="s">
        <v>491</v>
      </c>
      <c r="X1610" s="4" t="s">
        <v>97</v>
      </c>
    </row>
    <row r="1611" spans="1:24">
      <c r="A1611" s="4" t="s">
        <v>2099</v>
      </c>
      <c r="B1611" s="8">
        <v>46189</v>
      </c>
      <c r="C1611" s="4" t="s">
        <v>341</v>
      </c>
      <c r="D1611" s="4" t="s">
        <v>224</v>
      </c>
      <c r="E1611" s="4" t="s">
        <v>43</v>
      </c>
      <c r="F1611" s="4" t="s">
        <v>276</v>
      </c>
      <c r="G1611" s="4" t="s">
        <v>111</v>
      </c>
      <c r="H1611" s="9">
        <v>3</v>
      </c>
      <c r="I1611" s="10">
        <v>20.71</v>
      </c>
      <c r="J1611" s="10">
        <v>62.13</v>
      </c>
      <c r="K1611" s="5">
        <v>3.1277631649716309E-2</v>
      </c>
      <c r="L1611" s="10">
        <v>1.9432792543968744</v>
      </c>
      <c r="M1611" s="10">
        <v>60.186720745603125</v>
      </c>
      <c r="N1611" s="10">
        <v>12.3</v>
      </c>
      <c r="O1611" s="10">
        <v>36.900000000000006</v>
      </c>
      <c r="P1611" s="10">
        <v>23.28672074560312</v>
      </c>
      <c r="Q1611" s="5">
        <v>0.38690795007807938</v>
      </c>
      <c r="R1611" s="5">
        <v>4.4999999999999998E-2</v>
      </c>
      <c r="S1611" s="10">
        <v>2.7084024335521404</v>
      </c>
      <c r="T1611" s="10">
        <v>0</v>
      </c>
      <c r="U1611" s="10">
        <v>20.578318312050978</v>
      </c>
      <c r="V1611" s="5">
        <v>0.34190795007807939</v>
      </c>
      <c r="W1611" s="4" t="s">
        <v>491</v>
      </c>
      <c r="X1611" s="4" t="s">
        <v>97</v>
      </c>
    </row>
    <row r="1612" spans="1:24">
      <c r="A1612" s="4" t="s">
        <v>2100</v>
      </c>
      <c r="B1612" s="8">
        <v>46242</v>
      </c>
      <c r="C1612" s="4" t="s">
        <v>319</v>
      </c>
      <c r="D1612" s="4" t="s">
        <v>170</v>
      </c>
      <c r="E1612" s="4" t="s">
        <v>41</v>
      </c>
      <c r="F1612" s="4" t="s">
        <v>234</v>
      </c>
      <c r="G1612" s="4" t="s">
        <v>257</v>
      </c>
      <c r="H1612" s="9">
        <v>5</v>
      </c>
      <c r="I1612" s="10">
        <v>8.08</v>
      </c>
      <c r="J1612" s="10">
        <v>40.4</v>
      </c>
      <c r="K1612" s="5">
        <v>9.5378174758994544E-2</v>
      </c>
      <c r="L1612" s="10">
        <v>3.8532782602633793</v>
      </c>
      <c r="M1612" s="10">
        <v>36.546721739736618</v>
      </c>
      <c r="N1612" s="10">
        <v>4.16</v>
      </c>
      <c r="O1612" s="10">
        <v>20.8</v>
      </c>
      <c r="P1612" s="10">
        <v>15.746721739736618</v>
      </c>
      <c r="Q1612" s="5">
        <v>0.43086550558146175</v>
      </c>
      <c r="R1612" s="5">
        <v>2.5999999999999999E-2</v>
      </c>
      <c r="S1612" s="10">
        <v>0.95021476523315207</v>
      </c>
      <c r="T1612" s="10">
        <v>0</v>
      </c>
      <c r="U1612" s="10">
        <v>14.796506974503465</v>
      </c>
      <c r="V1612" s="5">
        <v>0.40486550558146173</v>
      </c>
      <c r="W1612" s="4" t="s">
        <v>491</v>
      </c>
      <c r="X1612" s="4" t="s">
        <v>97</v>
      </c>
    </row>
    <row r="1613" spans="1:24">
      <c r="A1613" s="4" t="s">
        <v>2101</v>
      </c>
      <c r="B1613" s="8">
        <v>45842</v>
      </c>
      <c r="C1613" s="4" t="s">
        <v>331</v>
      </c>
      <c r="D1613" s="4" t="s">
        <v>123</v>
      </c>
      <c r="E1613" s="4" t="s">
        <v>43</v>
      </c>
      <c r="F1613" s="4" t="s">
        <v>270</v>
      </c>
      <c r="G1613" s="4" t="s">
        <v>235</v>
      </c>
      <c r="H1613" s="9">
        <v>83</v>
      </c>
      <c r="I1613" s="10">
        <v>4.8099999999999996</v>
      </c>
      <c r="J1613" s="10">
        <v>399.22999999999996</v>
      </c>
      <c r="K1613" s="5">
        <v>9.1193865945342928E-2</v>
      </c>
      <c r="L1613" s="10">
        <v>36.40732710135925</v>
      </c>
      <c r="M1613" s="10">
        <v>362.82267289864069</v>
      </c>
      <c r="N1613" s="10">
        <v>2.2999999999999998</v>
      </c>
      <c r="O1613" s="10">
        <v>190.89999999999998</v>
      </c>
      <c r="P1613" s="10">
        <v>171.92267289864071</v>
      </c>
      <c r="Q1613" s="5">
        <v>0.47384765545418267</v>
      </c>
      <c r="R1613" s="5">
        <v>4.4999999999999998E-2</v>
      </c>
      <c r="S1613" s="10">
        <v>16.32702028043883</v>
      </c>
      <c r="T1613" s="10">
        <v>0</v>
      </c>
      <c r="U1613" s="10">
        <v>155.59565261820188</v>
      </c>
      <c r="V1613" s="5">
        <v>0.42884765545418269</v>
      </c>
      <c r="W1613" s="4" t="s">
        <v>491</v>
      </c>
      <c r="X1613" s="4" t="s">
        <v>97</v>
      </c>
    </row>
    <row r="1614" spans="1:24">
      <c r="A1614" s="4" t="s">
        <v>2102</v>
      </c>
      <c r="B1614" s="8">
        <v>45908</v>
      </c>
      <c r="C1614" s="4" t="s">
        <v>417</v>
      </c>
      <c r="D1614" s="4" t="s">
        <v>127</v>
      </c>
      <c r="E1614" s="4" t="s">
        <v>47</v>
      </c>
      <c r="F1614" s="4" t="s">
        <v>273</v>
      </c>
      <c r="G1614" s="4" t="s">
        <v>257</v>
      </c>
      <c r="H1614" s="9">
        <v>7</v>
      </c>
      <c r="I1614" s="10">
        <v>7.38</v>
      </c>
      <c r="J1614" s="10">
        <v>51.66</v>
      </c>
      <c r="K1614" s="5">
        <v>0.11313732493600925</v>
      </c>
      <c r="L1614" s="10">
        <v>5.8446742061942381</v>
      </c>
      <c r="M1614" s="10">
        <v>45.815325793805755</v>
      </c>
      <c r="N1614" s="10">
        <v>3.59</v>
      </c>
      <c r="O1614" s="10">
        <v>25.13</v>
      </c>
      <c r="P1614" s="10">
        <v>20.685325793805756</v>
      </c>
      <c r="Q1614" s="5">
        <v>0.45149358725290167</v>
      </c>
      <c r="R1614" s="5">
        <v>2.3E-2</v>
      </c>
      <c r="S1614" s="10">
        <v>1.0537524932575324</v>
      </c>
      <c r="T1614" s="10">
        <v>0</v>
      </c>
      <c r="U1614" s="10">
        <v>19.631573300548222</v>
      </c>
      <c r="V1614" s="5">
        <v>0.42849358725290165</v>
      </c>
      <c r="W1614" s="4" t="s">
        <v>491</v>
      </c>
      <c r="X1614" s="4" t="s">
        <v>97</v>
      </c>
    </row>
    <row r="1615" spans="1:24">
      <c r="A1615" s="4" t="s">
        <v>2103</v>
      </c>
      <c r="B1615" s="8">
        <v>46120</v>
      </c>
      <c r="C1615" s="4" t="s">
        <v>305</v>
      </c>
      <c r="D1615" s="4" t="s">
        <v>187</v>
      </c>
      <c r="E1615" s="4" t="s">
        <v>41</v>
      </c>
      <c r="F1615" s="4" t="s">
        <v>242</v>
      </c>
      <c r="G1615" s="4" t="s">
        <v>235</v>
      </c>
      <c r="H1615" s="9">
        <v>74</v>
      </c>
      <c r="I1615" s="10">
        <v>8.44</v>
      </c>
      <c r="J1615" s="10">
        <v>624.55999999999995</v>
      </c>
      <c r="K1615" s="5">
        <v>0.15401318837690314</v>
      </c>
      <c r="L1615" s="10">
        <v>96.190476932678621</v>
      </c>
      <c r="M1615" s="10">
        <v>528.36952306732132</v>
      </c>
      <c r="N1615" s="10">
        <v>3.59</v>
      </c>
      <c r="O1615" s="10">
        <v>265.65999999999997</v>
      </c>
      <c r="P1615" s="10">
        <v>262.70952306732136</v>
      </c>
      <c r="Q1615" s="5">
        <v>0.49720794178707511</v>
      </c>
      <c r="R1615" s="5">
        <v>2.5999999999999999E-2</v>
      </c>
      <c r="S1615" s="10">
        <v>13.737607599750353</v>
      </c>
      <c r="T1615" s="10">
        <v>0</v>
      </c>
      <c r="U1615" s="10">
        <v>248.97191546757099</v>
      </c>
      <c r="V1615" s="5">
        <v>0.47120794178707515</v>
      </c>
      <c r="W1615" s="4" t="s">
        <v>491</v>
      </c>
      <c r="X1615" s="4" t="s">
        <v>97</v>
      </c>
    </row>
    <row r="1616" spans="1:24">
      <c r="A1616" s="4" t="s">
        <v>2104</v>
      </c>
      <c r="B1616" s="8">
        <v>46253</v>
      </c>
      <c r="C1616" s="4" t="s">
        <v>375</v>
      </c>
      <c r="D1616" s="4" t="s">
        <v>172</v>
      </c>
      <c r="E1616" s="4" t="s">
        <v>45</v>
      </c>
      <c r="F1616" s="4" t="s">
        <v>239</v>
      </c>
      <c r="G1616" s="4" t="s">
        <v>111</v>
      </c>
      <c r="H1616" s="9">
        <v>5</v>
      </c>
      <c r="I1616" s="10">
        <v>14.16</v>
      </c>
      <c r="J1616" s="10">
        <v>70.8</v>
      </c>
      <c r="K1616" s="5">
        <v>0.1774870327998937</v>
      </c>
      <c r="L1616" s="10">
        <v>12.566081922232474</v>
      </c>
      <c r="M1616" s="10">
        <v>58.233918077767527</v>
      </c>
      <c r="N1616" s="10">
        <v>7.89</v>
      </c>
      <c r="O1616" s="10">
        <v>39.449999999999996</v>
      </c>
      <c r="P1616" s="10">
        <v>18.783918077767531</v>
      </c>
      <c r="Q1616" s="5">
        <v>0.32255975036202883</v>
      </c>
      <c r="R1616" s="5">
        <v>1.4999999999999999E-2</v>
      </c>
      <c r="S1616" s="10">
        <v>0.87350877116651282</v>
      </c>
      <c r="T1616" s="10">
        <v>0</v>
      </c>
      <c r="U1616" s="10">
        <v>17.910409306601018</v>
      </c>
      <c r="V1616" s="5">
        <v>0.30755975036202882</v>
      </c>
      <c r="W1616" s="4" t="s">
        <v>491</v>
      </c>
      <c r="X1616" s="4" t="s">
        <v>97</v>
      </c>
    </row>
    <row r="1617" spans="1:24">
      <c r="A1617" s="4" t="s">
        <v>2105</v>
      </c>
      <c r="B1617" s="8">
        <v>45966</v>
      </c>
      <c r="C1617" s="4" t="s">
        <v>232</v>
      </c>
      <c r="D1617" s="4" t="s">
        <v>127</v>
      </c>
      <c r="E1617" s="4" t="s">
        <v>36</v>
      </c>
      <c r="F1617" s="4" t="s">
        <v>234</v>
      </c>
      <c r="G1617" s="4" t="s">
        <v>235</v>
      </c>
      <c r="H1617" s="9">
        <v>82</v>
      </c>
      <c r="I1617" s="10">
        <v>7.34</v>
      </c>
      <c r="J1617" s="10">
        <v>601.88</v>
      </c>
      <c r="K1617" s="5">
        <v>0.17800647901565056</v>
      </c>
      <c r="L1617" s="10">
        <v>107.13853958993975</v>
      </c>
      <c r="M1617" s="10">
        <v>494.74146041006026</v>
      </c>
      <c r="N1617" s="10">
        <v>3.66</v>
      </c>
      <c r="O1617" s="10">
        <v>300.12</v>
      </c>
      <c r="P1617" s="10">
        <v>194.62146041006025</v>
      </c>
      <c r="Q1617" s="5">
        <v>0.39338013080357304</v>
      </c>
      <c r="R1617" s="5">
        <v>1.7999999999999999E-2</v>
      </c>
      <c r="S1617" s="10">
        <v>8.905346287381084</v>
      </c>
      <c r="T1617" s="10">
        <v>0</v>
      </c>
      <c r="U1617" s="10">
        <v>185.71611412267916</v>
      </c>
      <c r="V1617" s="5">
        <v>0.37538013080357302</v>
      </c>
      <c r="W1617" s="4" t="s">
        <v>491</v>
      </c>
      <c r="X1617" s="4" t="s">
        <v>97</v>
      </c>
    </row>
    <row r="1618" spans="1:24">
      <c r="A1618" s="4" t="s">
        <v>2106</v>
      </c>
      <c r="B1618" s="8">
        <v>45745</v>
      </c>
      <c r="C1618" s="4" t="s">
        <v>232</v>
      </c>
      <c r="D1618" s="4" t="s">
        <v>106</v>
      </c>
      <c r="E1618" s="4" t="s">
        <v>36</v>
      </c>
      <c r="F1618" s="4" t="s">
        <v>234</v>
      </c>
      <c r="G1618" s="4" t="s">
        <v>235</v>
      </c>
      <c r="H1618" s="9">
        <v>129</v>
      </c>
      <c r="I1618" s="10">
        <v>10.39</v>
      </c>
      <c r="J1618" s="10">
        <v>1340.3100000000002</v>
      </c>
      <c r="K1618" s="5">
        <v>0.16093343915945779</v>
      </c>
      <c r="L1618" s="10">
        <v>215.7006978398129</v>
      </c>
      <c r="M1618" s="10">
        <v>1124.6093021601873</v>
      </c>
      <c r="N1618" s="10">
        <v>5.53</v>
      </c>
      <c r="O1618" s="10">
        <v>713.37</v>
      </c>
      <c r="P1618" s="10">
        <v>411.23930216018732</v>
      </c>
      <c r="Q1618" s="5">
        <v>0.36567303984616262</v>
      </c>
      <c r="R1618" s="5">
        <v>1.7999999999999999E-2</v>
      </c>
      <c r="S1618" s="10">
        <v>20.242967438883369</v>
      </c>
      <c r="T1618" s="10">
        <v>0</v>
      </c>
      <c r="U1618" s="10">
        <v>390.99633472130392</v>
      </c>
      <c r="V1618" s="5">
        <v>0.3476730398461626</v>
      </c>
      <c r="W1618" s="4" t="s">
        <v>491</v>
      </c>
      <c r="X1618" s="4" t="s">
        <v>97</v>
      </c>
    </row>
    <row r="1619" spans="1:24">
      <c r="A1619" s="4" t="s">
        <v>2107</v>
      </c>
      <c r="B1619" s="8">
        <v>45969</v>
      </c>
      <c r="C1619" s="4" t="s">
        <v>251</v>
      </c>
      <c r="D1619" s="4" t="s">
        <v>181</v>
      </c>
      <c r="E1619" s="4" t="s">
        <v>36</v>
      </c>
      <c r="F1619" s="4" t="s">
        <v>239</v>
      </c>
      <c r="G1619" s="4" t="s">
        <v>111</v>
      </c>
      <c r="H1619" s="9">
        <v>179</v>
      </c>
      <c r="I1619" s="10">
        <v>5.54</v>
      </c>
      <c r="J1619" s="10">
        <v>991.66</v>
      </c>
      <c r="K1619" s="5">
        <v>0.16520994919057558</v>
      </c>
      <c r="L1619" s="10">
        <v>163.83209821432618</v>
      </c>
      <c r="M1619" s="10">
        <v>827.82790178567382</v>
      </c>
      <c r="N1619" s="10">
        <v>2.68</v>
      </c>
      <c r="O1619" s="10">
        <v>479.72</v>
      </c>
      <c r="P1619" s="10">
        <v>348.10790178567379</v>
      </c>
      <c r="Q1619" s="5">
        <v>0.42050757293247115</v>
      </c>
      <c r="R1619" s="5">
        <v>1.7999999999999999E-2</v>
      </c>
      <c r="S1619" s="10">
        <v>14.900902232142128</v>
      </c>
      <c r="T1619" s="10">
        <v>0</v>
      </c>
      <c r="U1619" s="10">
        <v>333.20699955353166</v>
      </c>
      <c r="V1619" s="5">
        <v>0.40250757293247114</v>
      </c>
      <c r="W1619" s="4" t="s">
        <v>491</v>
      </c>
      <c r="X1619" s="4" t="s">
        <v>97</v>
      </c>
    </row>
    <row r="1620" spans="1:24">
      <c r="A1620" s="4" t="s">
        <v>2108</v>
      </c>
      <c r="B1620" s="8">
        <v>46049</v>
      </c>
      <c r="C1620" s="4" t="s">
        <v>347</v>
      </c>
      <c r="D1620" s="4" t="s">
        <v>135</v>
      </c>
      <c r="E1620" s="4" t="s">
        <v>43</v>
      </c>
      <c r="F1620" s="4" t="s">
        <v>276</v>
      </c>
      <c r="G1620" s="4" t="s">
        <v>111</v>
      </c>
      <c r="H1620" s="9">
        <v>12</v>
      </c>
      <c r="I1620" s="10">
        <v>10.39</v>
      </c>
      <c r="J1620" s="10">
        <v>124.68</v>
      </c>
      <c r="K1620" s="5">
        <v>6.7037019268061354E-2</v>
      </c>
      <c r="L1620" s="10">
        <v>8.3581755623418896</v>
      </c>
      <c r="M1620" s="10">
        <v>116.32182443765812</v>
      </c>
      <c r="N1620" s="10">
        <v>4.75</v>
      </c>
      <c r="O1620" s="10">
        <v>57</v>
      </c>
      <c r="P1620" s="10">
        <v>59.321824437658123</v>
      </c>
      <c r="Q1620" s="5">
        <v>0.50998017546957619</v>
      </c>
      <c r="R1620" s="5">
        <v>4.4999999999999998E-2</v>
      </c>
      <c r="S1620" s="10">
        <v>5.2344820996946151</v>
      </c>
      <c r="T1620" s="10">
        <v>0</v>
      </c>
      <c r="U1620" s="10">
        <v>54.087342337963506</v>
      </c>
      <c r="V1620" s="5">
        <v>0.46498017546957615</v>
      </c>
      <c r="W1620" s="4" t="s">
        <v>491</v>
      </c>
      <c r="X1620" s="4" t="s">
        <v>97</v>
      </c>
    </row>
    <row r="1621" spans="1:24">
      <c r="A1621" s="4" t="s">
        <v>2109</v>
      </c>
      <c r="B1621" s="8">
        <v>45692</v>
      </c>
      <c r="C1621" s="4" t="s">
        <v>277</v>
      </c>
      <c r="D1621" s="4" t="s">
        <v>160</v>
      </c>
      <c r="E1621" s="4" t="s">
        <v>39</v>
      </c>
      <c r="F1621" s="4" t="s">
        <v>270</v>
      </c>
      <c r="G1621" s="4" t="s">
        <v>111</v>
      </c>
      <c r="H1621" s="9">
        <v>37</v>
      </c>
      <c r="I1621" s="10">
        <v>4.5999999999999996</v>
      </c>
      <c r="J1621" s="10">
        <v>170.2</v>
      </c>
      <c r="K1621" s="5">
        <v>0.12439857258037013</v>
      </c>
      <c r="L1621" s="10">
        <v>21.172637053178995</v>
      </c>
      <c r="M1621" s="10">
        <v>149.027362946821</v>
      </c>
      <c r="N1621" s="10">
        <v>2.17</v>
      </c>
      <c r="O1621" s="10">
        <v>80.289999999999992</v>
      </c>
      <c r="P1621" s="10">
        <v>68.737362946821008</v>
      </c>
      <c r="Q1621" s="5">
        <v>0.46123987962767138</v>
      </c>
      <c r="R1621" s="5">
        <v>2.1000000000000001E-2</v>
      </c>
      <c r="S1621" s="10">
        <v>3.1295746218832412</v>
      </c>
      <c r="T1621" s="10">
        <v>0</v>
      </c>
      <c r="U1621" s="10">
        <v>65.607788324937772</v>
      </c>
      <c r="V1621" s="5">
        <v>0.44023987962767136</v>
      </c>
      <c r="W1621" s="4" t="s">
        <v>491</v>
      </c>
      <c r="X1621" s="4" t="s">
        <v>97</v>
      </c>
    </row>
    <row r="1622" spans="1:24">
      <c r="A1622" s="4" t="s">
        <v>2110</v>
      </c>
      <c r="B1622" s="8">
        <v>46035</v>
      </c>
      <c r="C1622" s="4" t="s">
        <v>357</v>
      </c>
      <c r="D1622" s="4" t="s">
        <v>162</v>
      </c>
      <c r="E1622" s="4" t="s">
        <v>43</v>
      </c>
      <c r="F1622" s="4" t="s">
        <v>273</v>
      </c>
      <c r="G1622" s="4" t="s">
        <v>257</v>
      </c>
      <c r="H1622" s="9">
        <v>5</v>
      </c>
      <c r="I1622" s="10">
        <v>7.28</v>
      </c>
      <c r="J1622" s="10">
        <v>36.4</v>
      </c>
      <c r="K1622" s="5">
        <v>0.10782028029445288</v>
      </c>
      <c r="L1622" s="10">
        <v>3.924658202718085</v>
      </c>
      <c r="M1622" s="10">
        <v>32.475341797281914</v>
      </c>
      <c r="N1622" s="10">
        <v>3.65</v>
      </c>
      <c r="O1622" s="10">
        <v>18.25</v>
      </c>
      <c r="P1622" s="10">
        <v>14.225341797281914</v>
      </c>
      <c r="Q1622" s="5">
        <v>0.43803516791538527</v>
      </c>
      <c r="R1622" s="5">
        <v>4.4999999999999998E-2</v>
      </c>
      <c r="S1622" s="10">
        <v>1.461390380877686</v>
      </c>
      <c r="T1622" s="10">
        <v>0.56000000000000005</v>
      </c>
      <c r="U1622" s="10">
        <v>12.203951416404227</v>
      </c>
      <c r="V1622" s="5">
        <v>0.37579131553361078</v>
      </c>
      <c r="W1622" s="4" t="s">
        <v>493</v>
      </c>
      <c r="X1622" s="4" t="s">
        <v>97</v>
      </c>
    </row>
    <row r="1623" spans="1:24">
      <c r="A1623" s="4" t="s">
        <v>2111</v>
      </c>
      <c r="B1623" s="8">
        <v>45867</v>
      </c>
      <c r="C1623" s="4" t="s">
        <v>339</v>
      </c>
      <c r="D1623" s="4" t="s">
        <v>151</v>
      </c>
      <c r="E1623" s="4" t="s">
        <v>43</v>
      </c>
      <c r="F1623" s="4" t="s">
        <v>273</v>
      </c>
      <c r="G1623" s="4" t="s">
        <v>111</v>
      </c>
      <c r="H1623" s="9">
        <v>27</v>
      </c>
      <c r="I1623" s="10">
        <v>9.99</v>
      </c>
      <c r="J1623" s="10">
        <v>269.73</v>
      </c>
      <c r="K1623" s="5">
        <v>8.9061408854043012E-2</v>
      </c>
      <c r="L1623" s="10">
        <v>24.022533810201022</v>
      </c>
      <c r="M1623" s="10">
        <v>245.70746618979899</v>
      </c>
      <c r="N1623" s="10">
        <v>5.84</v>
      </c>
      <c r="O1623" s="10">
        <v>157.68</v>
      </c>
      <c r="P1623" s="10">
        <v>88.027466189798986</v>
      </c>
      <c r="Q1623" s="5">
        <v>0.35826125902825173</v>
      </c>
      <c r="R1623" s="5">
        <v>4.4999999999999998E-2</v>
      </c>
      <c r="S1623" s="10">
        <v>11.056835978540954</v>
      </c>
      <c r="T1623" s="10">
        <v>0</v>
      </c>
      <c r="U1623" s="10">
        <v>76.970630211258026</v>
      </c>
      <c r="V1623" s="5">
        <v>0.31326125902825175</v>
      </c>
      <c r="W1623" s="4" t="s">
        <v>491</v>
      </c>
      <c r="X1623" s="4" t="s">
        <v>97</v>
      </c>
    </row>
    <row r="1624" spans="1:24">
      <c r="A1624" s="4" t="s">
        <v>2112</v>
      </c>
      <c r="B1624" s="8">
        <v>45957</v>
      </c>
      <c r="C1624" s="4" t="s">
        <v>415</v>
      </c>
      <c r="D1624" s="4" t="s">
        <v>151</v>
      </c>
      <c r="E1624" s="4" t="s">
        <v>47</v>
      </c>
      <c r="F1624" s="4" t="s">
        <v>270</v>
      </c>
      <c r="G1624" s="4" t="s">
        <v>257</v>
      </c>
      <c r="H1624" s="9">
        <v>8</v>
      </c>
      <c r="I1624" s="10">
        <v>10</v>
      </c>
      <c r="J1624" s="10">
        <v>80</v>
      </c>
      <c r="K1624" s="5">
        <v>0.1030457783123868</v>
      </c>
      <c r="L1624" s="10">
        <v>8.2436622649909435</v>
      </c>
      <c r="M1624" s="10">
        <v>71.756337735009055</v>
      </c>
      <c r="N1624" s="10">
        <v>5.92</v>
      </c>
      <c r="O1624" s="10">
        <v>47.36</v>
      </c>
      <c r="P1624" s="10">
        <v>24.396337735009055</v>
      </c>
      <c r="Q1624" s="5">
        <v>0.33998861292368293</v>
      </c>
      <c r="R1624" s="5">
        <v>2.3E-2</v>
      </c>
      <c r="S1624" s="10">
        <v>1.6503957679052081</v>
      </c>
      <c r="T1624" s="10">
        <v>1.2</v>
      </c>
      <c r="U1624" s="10">
        <v>21.545941967103847</v>
      </c>
      <c r="V1624" s="5">
        <v>0.30026535142681676</v>
      </c>
      <c r="W1624" s="4" t="s">
        <v>493</v>
      </c>
      <c r="X1624" s="4" t="s">
        <v>97</v>
      </c>
    </row>
    <row r="1625" spans="1:24">
      <c r="A1625" s="4" t="s">
        <v>2113</v>
      </c>
      <c r="B1625" s="8">
        <v>45821</v>
      </c>
      <c r="C1625" s="4" t="s">
        <v>399</v>
      </c>
      <c r="D1625" s="4" t="s">
        <v>164</v>
      </c>
      <c r="E1625" s="4" t="s">
        <v>47</v>
      </c>
      <c r="F1625" s="4" t="s">
        <v>273</v>
      </c>
      <c r="G1625" s="4" t="s">
        <v>111</v>
      </c>
      <c r="H1625" s="9">
        <v>33</v>
      </c>
      <c r="I1625" s="10">
        <v>6.09</v>
      </c>
      <c r="J1625" s="10">
        <v>200.97</v>
      </c>
      <c r="K1625" s="5">
        <v>0.10770006956526861</v>
      </c>
      <c r="L1625" s="10">
        <v>21.644482980532032</v>
      </c>
      <c r="M1625" s="10">
        <v>179.32551701946795</v>
      </c>
      <c r="N1625" s="10">
        <v>2.84</v>
      </c>
      <c r="O1625" s="10">
        <v>93.72</v>
      </c>
      <c r="P1625" s="10">
        <v>85.605517019467953</v>
      </c>
      <c r="Q1625" s="5">
        <v>0.47737499070014916</v>
      </c>
      <c r="R1625" s="5">
        <v>2.3E-2</v>
      </c>
      <c r="S1625" s="10">
        <v>4.1244868914477628</v>
      </c>
      <c r="T1625" s="10">
        <v>0</v>
      </c>
      <c r="U1625" s="10">
        <v>81.481030128020194</v>
      </c>
      <c r="V1625" s="5">
        <v>0.45437499070014919</v>
      </c>
      <c r="W1625" s="4" t="s">
        <v>491</v>
      </c>
      <c r="X1625" s="4" t="s">
        <v>97</v>
      </c>
    </row>
    <row r="1626" spans="1:24">
      <c r="A1626" s="4" t="s">
        <v>2114</v>
      </c>
      <c r="B1626" s="8">
        <v>45809</v>
      </c>
      <c r="C1626" s="4" t="s">
        <v>325</v>
      </c>
      <c r="D1626" s="4" t="s">
        <v>176</v>
      </c>
      <c r="E1626" s="4" t="s">
        <v>41</v>
      </c>
      <c r="F1626" s="4" t="s">
        <v>234</v>
      </c>
      <c r="G1626" s="4" t="s">
        <v>257</v>
      </c>
      <c r="H1626" s="9">
        <v>29</v>
      </c>
      <c r="I1626" s="10">
        <v>11.44</v>
      </c>
      <c r="J1626" s="10">
        <v>331.76</v>
      </c>
      <c r="K1626" s="5">
        <v>0.12889795337516388</v>
      </c>
      <c r="L1626" s="10">
        <v>42.763185011744369</v>
      </c>
      <c r="M1626" s="10">
        <v>288.99681498825561</v>
      </c>
      <c r="N1626" s="10">
        <v>5.55</v>
      </c>
      <c r="O1626" s="10">
        <v>160.94999999999999</v>
      </c>
      <c r="P1626" s="10">
        <v>128.04681498825562</v>
      </c>
      <c r="Q1626" s="5">
        <v>0.44307344699788215</v>
      </c>
      <c r="R1626" s="5">
        <v>2.5999999999999999E-2</v>
      </c>
      <c r="S1626" s="10">
        <v>7.5139171896946451</v>
      </c>
      <c r="T1626" s="10">
        <v>0</v>
      </c>
      <c r="U1626" s="10">
        <v>120.53289779856098</v>
      </c>
      <c r="V1626" s="5">
        <v>0.41707344699788218</v>
      </c>
      <c r="W1626" s="4" t="s">
        <v>491</v>
      </c>
      <c r="X1626" s="4" t="s">
        <v>97</v>
      </c>
    </row>
    <row r="1627" spans="1:24">
      <c r="A1627" s="4" t="s">
        <v>2115</v>
      </c>
      <c r="B1627" s="8">
        <v>45994</v>
      </c>
      <c r="C1627" s="4" t="s">
        <v>305</v>
      </c>
      <c r="D1627" s="4" t="s">
        <v>154</v>
      </c>
      <c r="E1627" s="4" t="s">
        <v>41</v>
      </c>
      <c r="F1627" s="4" t="s">
        <v>242</v>
      </c>
      <c r="G1627" s="4" t="s">
        <v>235</v>
      </c>
      <c r="H1627" s="9">
        <v>30</v>
      </c>
      <c r="I1627" s="10">
        <v>15.4</v>
      </c>
      <c r="J1627" s="10">
        <v>462</v>
      </c>
      <c r="K1627" s="5">
        <v>0.19503684491668979</v>
      </c>
      <c r="L1627" s="10">
        <v>90.107022351510679</v>
      </c>
      <c r="M1627" s="10">
        <v>371.89297764848931</v>
      </c>
      <c r="N1627" s="10">
        <v>8.5</v>
      </c>
      <c r="O1627" s="10">
        <v>255</v>
      </c>
      <c r="P1627" s="10">
        <v>116.89297764848931</v>
      </c>
      <c r="Q1627" s="5">
        <v>0.31431886234478928</v>
      </c>
      <c r="R1627" s="5">
        <v>2.5999999999999999E-2</v>
      </c>
      <c r="S1627" s="10">
        <v>9.6692174188607218</v>
      </c>
      <c r="T1627" s="10">
        <v>0</v>
      </c>
      <c r="U1627" s="10">
        <v>107.22376022962858</v>
      </c>
      <c r="V1627" s="5">
        <v>0.28831886234478926</v>
      </c>
      <c r="W1627" s="4" t="s">
        <v>491</v>
      </c>
      <c r="X1627" s="4" t="s">
        <v>97</v>
      </c>
    </row>
    <row r="1628" spans="1:24">
      <c r="A1628" s="4" t="s">
        <v>2116</v>
      </c>
      <c r="B1628" s="8">
        <v>45927</v>
      </c>
      <c r="C1628" s="4" t="s">
        <v>232</v>
      </c>
      <c r="D1628" s="4" t="s">
        <v>212</v>
      </c>
      <c r="E1628" s="4" t="s">
        <v>36</v>
      </c>
      <c r="F1628" s="4" t="s">
        <v>234</v>
      </c>
      <c r="G1628" s="4" t="s">
        <v>235</v>
      </c>
      <c r="H1628" s="9">
        <v>17</v>
      </c>
      <c r="I1628" s="10">
        <v>6.79</v>
      </c>
      <c r="J1628" s="10">
        <v>115.43</v>
      </c>
      <c r="K1628" s="5">
        <v>0.12779555812495527</v>
      </c>
      <c r="L1628" s="10">
        <v>14.751441274363588</v>
      </c>
      <c r="M1628" s="10">
        <v>100.67855872563642</v>
      </c>
      <c r="N1628" s="10">
        <v>3.47</v>
      </c>
      <c r="O1628" s="10">
        <v>58.99</v>
      </c>
      <c r="P1628" s="10">
        <v>41.688558725636419</v>
      </c>
      <c r="Q1628" s="5">
        <v>0.41407583951657223</v>
      </c>
      <c r="R1628" s="5">
        <v>1.7999999999999999E-2</v>
      </c>
      <c r="S1628" s="10">
        <v>1.8122140570614553</v>
      </c>
      <c r="T1628" s="10">
        <v>0</v>
      </c>
      <c r="U1628" s="10">
        <v>39.876344668574966</v>
      </c>
      <c r="V1628" s="5">
        <v>0.39607583951657227</v>
      </c>
      <c r="W1628" s="4" t="s">
        <v>491</v>
      </c>
      <c r="X1628" s="4" t="s">
        <v>97</v>
      </c>
    </row>
    <row r="1629" spans="1:24">
      <c r="A1629" s="4" t="s">
        <v>2117</v>
      </c>
      <c r="B1629" s="8">
        <v>45761</v>
      </c>
      <c r="C1629" s="4" t="s">
        <v>415</v>
      </c>
      <c r="D1629" s="4" t="s">
        <v>120</v>
      </c>
      <c r="E1629" s="4" t="s">
        <v>47</v>
      </c>
      <c r="F1629" s="4" t="s">
        <v>270</v>
      </c>
      <c r="G1629" s="4" t="s">
        <v>257</v>
      </c>
      <c r="H1629" s="9">
        <v>12</v>
      </c>
      <c r="I1629" s="10">
        <v>8.06</v>
      </c>
      <c r="J1629" s="10">
        <v>96.72</v>
      </c>
      <c r="K1629" s="5">
        <v>8.7047709628101627E-2</v>
      </c>
      <c r="L1629" s="10">
        <v>8.4192544752299892</v>
      </c>
      <c r="M1629" s="10">
        <v>88.300745524770008</v>
      </c>
      <c r="N1629" s="10">
        <v>4.0199999999999996</v>
      </c>
      <c r="O1629" s="10">
        <v>48.239999999999995</v>
      </c>
      <c r="P1629" s="10">
        <v>40.060745524770013</v>
      </c>
      <c r="Q1629" s="5">
        <v>0.4536852467857389</v>
      </c>
      <c r="R1629" s="5">
        <v>2.3E-2</v>
      </c>
      <c r="S1629" s="10">
        <v>2.0309171470697103</v>
      </c>
      <c r="T1629" s="10">
        <v>0</v>
      </c>
      <c r="U1629" s="10">
        <v>38.029828377700305</v>
      </c>
      <c r="V1629" s="5">
        <v>0.43068524678573894</v>
      </c>
      <c r="W1629" s="4" t="s">
        <v>491</v>
      </c>
      <c r="X1629" s="4" t="s">
        <v>97</v>
      </c>
    </row>
    <row r="1630" spans="1:24">
      <c r="A1630" s="4" t="s">
        <v>2118</v>
      </c>
      <c r="B1630" s="8">
        <v>45897</v>
      </c>
      <c r="C1630" s="4" t="s">
        <v>403</v>
      </c>
      <c r="D1630" s="4" t="s">
        <v>201</v>
      </c>
      <c r="E1630" s="4" t="s">
        <v>47</v>
      </c>
      <c r="F1630" s="4" t="s">
        <v>270</v>
      </c>
      <c r="G1630" s="4" t="s">
        <v>111</v>
      </c>
      <c r="H1630" s="9">
        <v>27</v>
      </c>
      <c r="I1630" s="10">
        <v>9.31</v>
      </c>
      <c r="J1630" s="10">
        <v>251.37</v>
      </c>
      <c r="K1630" s="5">
        <v>0.11409187992447699</v>
      </c>
      <c r="L1630" s="10">
        <v>28.679275856615781</v>
      </c>
      <c r="M1630" s="10">
        <v>222.69072414338422</v>
      </c>
      <c r="N1630" s="10">
        <v>5.59</v>
      </c>
      <c r="O1630" s="10">
        <v>150.93</v>
      </c>
      <c r="P1630" s="10">
        <v>71.760724143384209</v>
      </c>
      <c r="Q1630" s="5">
        <v>0.3222438851884083</v>
      </c>
      <c r="R1630" s="5">
        <v>2.3E-2</v>
      </c>
      <c r="S1630" s="10">
        <v>5.1218866552978373</v>
      </c>
      <c r="T1630" s="10">
        <v>0</v>
      </c>
      <c r="U1630" s="10">
        <v>66.638837488086367</v>
      </c>
      <c r="V1630" s="5">
        <v>0.29924388518840828</v>
      </c>
      <c r="W1630" s="4" t="s">
        <v>491</v>
      </c>
      <c r="X1630" s="4" t="s">
        <v>97</v>
      </c>
    </row>
    <row r="1631" spans="1:24">
      <c r="A1631" s="4" t="s">
        <v>2119</v>
      </c>
      <c r="B1631" s="8">
        <v>46026</v>
      </c>
      <c r="C1631" s="4" t="s">
        <v>349</v>
      </c>
      <c r="D1631" s="4" t="s">
        <v>204</v>
      </c>
      <c r="E1631" s="4" t="s">
        <v>43</v>
      </c>
      <c r="F1631" s="4" t="s">
        <v>270</v>
      </c>
      <c r="G1631" s="4" t="s">
        <v>257</v>
      </c>
      <c r="H1631" s="9">
        <v>7</v>
      </c>
      <c r="I1631" s="10">
        <v>15.35</v>
      </c>
      <c r="J1631" s="10">
        <v>107.45</v>
      </c>
      <c r="K1631" s="5">
        <v>3.9567622734739814E-2</v>
      </c>
      <c r="L1631" s="10">
        <v>4.2515410628477932</v>
      </c>
      <c r="M1631" s="10">
        <v>103.19845893715221</v>
      </c>
      <c r="N1631" s="10">
        <v>9.3800000000000008</v>
      </c>
      <c r="O1631" s="10">
        <v>65.660000000000011</v>
      </c>
      <c r="P1631" s="10">
        <v>37.5384589371522</v>
      </c>
      <c r="Q1631" s="5">
        <v>0.3637501889443242</v>
      </c>
      <c r="R1631" s="5">
        <v>4.4999999999999998E-2</v>
      </c>
      <c r="S1631" s="10">
        <v>4.6439306521718491</v>
      </c>
      <c r="T1631" s="10">
        <v>0</v>
      </c>
      <c r="U1631" s="10">
        <v>32.894528284980353</v>
      </c>
      <c r="V1631" s="5">
        <v>0.31875018894432422</v>
      </c>
      <c r="W1631" s="4" t="s">
        <v>491</v>
      </c>
      <c r="X1631" s="4" t="s">
        <v>97</v>
      </c>
    </row>
    <row r="1632" spans="1:24">
      <c r="A1632" s="4" t="s">
        <v>2120</v>
      </c>
      <c r="B1632" s="8">
        <v>45925</v>
      </c>
      <c r="C1632" s="4" t="s">
        <v>387</v>
      </c>
      <c r="D1632" s="4" t="s">
        <v>156</v>
      </c>
      <c r="E1632" s="4" t="s">
        <v>45</v>
      </c>
      <c r="F1632" s="4" t="s">
        <v>239</v>
      </c>
      <c r="G1632" s="4" t="s">
        <v>257</v>
      </c>
      <c r="H1632" s="9">
        <v>6</v>
      </c>
      <c r="I1632" s="10">
        <v>4.93</v>
      </c>
      <c r="J1632" s="10">
        <v>29.58</v>
      </c>
      <c r="K1632" s="5">
        <v>0.1299463972598674</v>
      </c>
      <c r="L1632" s="10">
        <v>3.8438144309468774</v>
      </c>
      <c r="M1632" s="10">
        <v>25.73618556905312</v>
      </c>
      <c r="N1632" s="10">
        <v>2.72</v>
      </c>
      <c r="O1632" s="10">
        <v>16.32</v>
      </c>
      <c r="P1632" s="10">
        <v>9.4161855690531198</v>
      </c>
      <c r="Q1632" s="5">
        <v>0.36587339424439647</v>
      </c>
      <c r="R1632" s="5">
        <v>1.4999999999999999E-2</v>
      </c>
      <c r="S1632" s="10">
        <v>0.3860427835357968</v>
      </c>
      <c r="T1632" s="10">
        <v>0</v>
      </c>
      <c r="U1632" s="10">
        <v>9.0301427855173237</v>
      </c>
      <c r="V1632" s="5">
        <v>0.35087339424439651</v>
      </c>
      <c r="W1632" s="4" t="s">
        <v>491</v>
      </c>
      <c r="X1632" s="4" t="s">
        <v>97</v>
      </c>
    </row>
    <row r="1633" spans="1:24">
      <c r="A1633" s="4" t="s">
        <v>2121</v>
      </c>
      <c r="B1633" s="8">
        <v>45890</v>
      </c>
      <c r="C1633" s="4" t="s">
        <v>287</v>
      </c>
      <c r="D1633" s="4" t="s">
        <v>204</v>
      </c>
      <c r="E1633" s="4" t="s">
        <v>39</v>
      </c>
      <c r="F1633" s="4" t="s">
        <v>276</v>
      </c>
      <c r="G1633" s="4" t="s">
        <v>111</v>
      </c>
      <c r="H1633" s="9">
        <v>24</v>
      </c>
      <c r="I1633" s="10">
        <v>14.82</v>
      </c>
      <c r="J1633" s="10">
        <v>355.68</v>
      </c>
      <c r="K1633" s="5">
        <v>0.12406418833478407</v>
      </c>
      <c r="L1633" s="10">
        <v>44.127150506915996</v>
      </c>
      <c r="M1633" s="10">
        <v>311.55284949308401</v>
      </c>
      <c r="N1633" s="10">
        <v>9.06</v>
      </c>
      <c r="O1633" s="10">
        <v>217.44</v>
      </c>
      <c r="P1633" s="10">
        <v>94.112849493084013</v>
      </c>
      <c r="Q1633" s="5">
        <v>0.30207667702674368</v>
      </c>
      <c r="R1633" s="5">
        <v>2.1000000000000001E-2</v>
      </c>
      <c r="S1633" s="10">
        <v>6.5426098393547649</v>
      </c>
      <c r="T1633" s="10">
        <v>0</v>
      </c>
      <c r="U1633" s="10">
        <v>87.570239653729246</v>
      </c>
      <c r="V1633" s="5">
        <v>0.28107667702674366</v>
      </c>
      <c r="W1633" s="4" t="s">
        <v>491</v>
      </c>
      <c r="X1633" s="4" t="s">
        <v>97</v>
      </c>
    </row>
    <row r="1634" spans="1:24">
      <c r="A1634" s="4" t="s">
        <v>2122</v>
      </c>
      <c r="B1634" s="8">
        <v>46265</v>
      </c>
      <c r="C1634" s="4" t="s">
        <v>293</v>
      </c>
      <c r="D1634" s="4" t="s">
        <v>116</v>
      </c>
      <c r="E1634" s="4" t="s">
        <v>39</v>
      </c>
      <c r="F1634" s="4" t="s">
        <v>276</v>
      </c>
      <c r="G1634" s="4" t="s">
        <v>257</v>
      </c>
      <c r="H1634" s="9">
        <v>16</v>
      </c>
      <c r="I1634" s="10">
        <v>5.42</v>
      </c>
      <c r="J1634" s="10">
        <v>86.72</v>
      </c>
      <c r="K1634" s="5">
        <v>0.11983704682033475</v>
      </c>
      <c r="L1634" s="10">
        <v>10.392268700259429</v>
      </c>
      <c r="M1634" s="10">
        <v>76.327731299740577</v>
      </c>
      <c r="N1634" s="10">
        <v>2.9</v>
      </c>
      <c r="O1634" s="10">
        <v>46.4</v>
      </c>
      <c r="P1634" s="10">
        <v>29.927731299740579</v>
      </c>
      <c r="Q1634" s="5">
        <v>0.39209512440784805</v>
      </c>
      <c r="R1634" s="5">
        <v>2.1000000000000001E-2</v>
      </c>
      <c r="S1634" s="10">
        <v>1.6028823572945523</v>
      </c>
      <c r="T1634" s="10">
        <v>0</v>
      </c>
      <c r="U1634" s="10">
        <v>28.324848942446025</v>
      </c>
      <c r="V1634" s="5">
        <v>0.37109512440784803</v>
      </c>
      <c r="W1634" s="4" t="s">
        <v>491</v>
      </c>
      <c r="X1634" s="4" t="s">
        <v>97</v>
      </c>
    </row>
    <row r="1635" spans="1:24">
      <c r="A1635" s="4" t="s">
        <v>2123</v>
      </c>
      <c r="B1635" s="8">
        <v>46079</v>
      </c>
      <c r="C1635" s="4" t="s">
        <v>268</v>
      </c>
      <c r="D1635" s="4" t="s">
        <v>210</v>
      </c>
      <c r="E1635" s="4" t="s">
        <v>39</v>
      </c>
      <c r="F1635" s="4" t="s">
        <v>270</v>
      </c>
      <c r="G1635" s="4" t="s">
        <v>235</v>
      </c>
      <c r="H1635" s="9">
        <v>94</v>
      </c>
      <c r="I1635" s="10">
        <v>4.5199999999999996</v>
      </c>
      <c r="J1635" s="10">
        <v>424.87999999999994</v>
      </c>
      <c r="K1635" s="5">
        <v>0.11162285818587697</v>
      </c>
      <c r="L1635" s="10">
        <v>47.4263199860154</v>
      </c>
      <c r="M1635" s="10">
        <v>377.45368001398452</v>
      </c>
      <c r="N1635" s="10">
        <v>2.4</v>
      </c>
      <c r="O1635" s="10">
        <v>225.6</v>
      </c>
      <c r="P1635" s="10">
        <v>151.85368001398453</v>
      </c>
      <c r="Q1635" s="5">
        <v>0.40231076832621793</v>
      </c>
      <c r="R1635" s="5">
        <v>2.1000000000000001E-2</v>
      </c>
      <c r="S1635" s="10">
        <v>7.9265272802936755</v>
      </c>
      <c r="T1635" s="10">
        <v>0</v>
      </c>
      <c r="U1635" s="10">
        <v>143.92715273369086</v>
      </c>
      <c r="V1635" s="5">
        <v>0.38131076832621796</v>
      </c>
      <c r="W1635" s="4" t="s">
        <v>491</v>
      </c>
      <c r="X1635" s="4" t="s">
        <v>97</v>
      </c>
    </row>
    <row r="1636" spans="1:24">
      <c r="A1636" s="4" t="s">
        <v>2124</v>
      </c>
      <c r="B1636" s="8">
        <v>45801</v>
      </c>
      <c r="C1636" s="4" t="s">
        <v>417</v>
      </c>
      <c r="D1636" s="4" t="s">
        <v>113</v>
      </c>
      <c r="E1636" s="4" t="s">
        <v>47</v>
      </c>
      <c r="F1636" s="4" t="s">
        <v>273</v>
      </c>
      <c r="G1636" s="4" t="s">
        <v>257</v>
      </c>
      <c r="H1636" s="9">
        <v>22</v>
      </c>
      <c r="I1636" s="10">
        <v>16.05</v>
      </c>
      <c r="J1636" s="10">
        <v>353.1</v>
      </c>
      <c r="K1636" s="5">
        <v>9.9579240118762055E-2</v>
      </c>
      <c r="L1636" s="10">
        <v>35.161429685934884</v>
      </c>
      <c r="M1636" s="10">
        <v>317.93857031406515</v>
      </c>
      <c r="N1636" s="10">
        <v>8.66</v>
      </c>
      <c r="O1636" s="10">
        <v>190.52</v>
      </c>
      <c r="P1636" s="10">
        <v>127.41857031406514</v>
      </c>
      <c r="Q1636" s="5">
        <v>0.40076474580671007</v>
      </c>
      <c r="R1636" s="5">
        <v>2.3E-2</v>
      </c>
      <c r="S1636" s="10">
        <v>7.3125871172234982</v>
      </c>
      <c r="T1636" s="10">
        <v>0</v>
      </c>
      <c r="U1636" s="10">
        <v>120.10598319684163</v>
      </c>
      <c r="V1636" s="5">
        <v>0.37776474580671004</v>
      </c>
      <c r="W1636" s="4" t="s">
        <v>491</v>
      </c>
      <c r="X1636" s="4" t="s">
        <v>97</v>
      </c>
    </row>
    <row r="1637" spans="1:24">
      <c r="A1637" s="4" t="s">
        <v>2125</v>
      </c>
      <c r="B1637" s="8">
        <v>46230</v>
      </c>
      <c r="C1637" s="4" t="s">
        <v>373</v>
      </c>
      <c r="D1637" s="4" t="s">
        <v>181</v>
      </c>
      <c r="E1637" s="4" t="s">
        <v>45</v>
      </c>
      <c r="F1637" s="4" t="s">
        <v>234</v>
      </c>
      <c r="G1637" s="4" t="s">
        <v>111</v>
      </c>
      <c r="H1637" s="9">
        <v>14</v>
      </c>
      <c r="I1637" s="10">
        <v>5.83</v>
      </c>
      <c r="J1637" s="10">
        <v>81.62</v>
      </c>
      <c r="K1637" s="5">
        <v>0.19517995869389929</v>
      </c>
      <c r="L1637" s="10">
        <v>15.930588228596061</v>
      </c>
      <c r="M1637" s="10">
        <v>65.68941177140394</v>
      </c>
      <c r="N1637" s="10">
        <v>2.79</v>
      </c>
      <c r="O1637" s="10">
        <v>39.06</v>
      </c>
      <c r="P1637" s="10">
        <v>26.629411771403937</v>
      </c>
      <c r="Q1637" s="5">
        <v>0.40538362352936019</v>
      </c>
      <c r="R1637" s="5">
        <v>1.4999999999999999E-2</v>
      </c>
      <c r="S1637" s="10">
        <v>0.98534117657105902</v>
      </c>
      <c r="T1637" s="10">
        <v>0</v>
      </c>
      <c r="U1637" s="10">
        <v>25.644070594832879</v>
      </c>
      <c r="V1637" s="5">
        <v>0.39038362352936024</v>
      </c>
      <c r="W1637" s="4" t="s">
        <v>491</v>
      </c>
      <c r="X1637" s="4" t="s">
        <v>97</v>
      </c>
    </row>
    <row r="1638" spans="1:24">
      <c r="A1638" s="4" t="s">
        <v>2126</v>
      </c>
      <c r="B1638" s="8">
        <v>45737</v>
      </c>
      <c r="C1638" s="4" t="s">
        <v>287</v>
      </c>
      <c r="D1638" s="4" t="s">
        <v>164</v>
      </c>
      <c r="E1638" s="4" t="s">
        <v>39</v>
      </c>
      <c r="F1638" s="4" t="s">
        <v>276</v>
      </c>
      <c r="G1638" s="4" t="s">
        <v>111</v>
      </c>
      <c r="H1638" s="9">
        <v>53</v>
      </c>
      <c r="I1638" s="10">
        <v>6.08</v>
      </c>
      <c r="J1638" s="10">
        <v>322.24</v>
      </c>
      <c r="K1638" s="5">
        <v>0.10876921499250421</v>
      </c>
      <c r="L1638" s="10">
        <v>35.049791839184557</v>
      </c>
      <c r="M1638" s="10">
        <v>287.19020816081547</v>
      </c>
      <c r="N1638" s="10">
        <v>2.84</v>
      </c>
      <c r="O1638" s="10">
        <v>150.51999999999998</v>
      </c>
      <c r="P1638" s="10">
        <v>136.67020816081549</v>
      </c>
      <c r="Q1638" s="5">
        <v>0.47588742330757122</v>
      </c>
      <c r="R1638" s="5">
        <v>2.1000000000000001E-2</v>
      </c>
      <c r="S1638" s="10">
        <v>6.0309943713771252</v>
      </c>
      <c r="T1638" s="10">
        <v>0</v>
      </c>
      <c r="U1638" s="10">
        <v>130.63921378943837</v>
      </c>
      <c r="V1638" s="5">
        <v>0.45488742330757126</v>
      </c>
      <c r="W1638" s="4" t="s">
        <v>491</v>
      </c>
      <c r="X1638" s="4" t="s">
        <v>97</v>
      </c>
    </row>
    <row r="1639" spans="1:24">
      <c r="A1639" s="4" t="s">
        <v>2127</v>
      </c>
      <c r="B1639" s="8">
        <v>45935</v>
      </c>
      <c r="C1639" s="4" t="s">
        <v>403</v>
      </c>
      <c r="D1639" s="4" t="s">
        <v>187</v>
      </c>
      <c r="E1639" s="4" t="s">
        <v>47</v>
      </c>
      <c r="F1639" s="4" t="s">
        <v>270</v>
      </c>
      <c r="G1639" s="4" t="s">
        <v>111</v>
      </c>
      <c r="H1639" s="9">
        <v>46</v>
      </c>
      <c r="I1639" s="10">
        <v>7.98</v>
      </c>
      <c r="J1639" s="10">
        <v>367.08000000000004</v>
      </c>
      <c r="K1639" s="5">
        <v>0.11430836156329656</v>
      </c>
      <c r="L1639" s="10">
        <v>41.960313362654908</v>
      </c>
      <c r="M1639" s="10">
        <v>325.11968663734513</v>
      </c>
      <c r="N1639" s="10">
        <v>3.52</v>
      </c>
      <c r="O1639" s="10">
        <v>161.91999999999999</v>
      </c>
      <c r="P1639" s="10">
        <v>163.19968663734514</v>
      </c>
      <c r="Q1639" s="5">
        <v>0.50196802391540896</v>
      </c>
      <c r="R1639" s="5">
        <v>2.3E-2</v>
      </c>
      <c r="S1639" s="10">
        <v>7.4777527926589373</v>
      </c>
      <c r="T1639" s="10">
        <v>0</v>
      </c>
      <c r="U1639" s="10">
        <v>155.72193384468619</v>
      </c>
      <c r="V1639" s="5">
        <v>0.47896802391540899</v>
      </c>
      <c r="W1639" s="4" t="s">
        <v>491</v>
      </c>
      <c r="X1639" s="4" t="s">
        <v>97</v>
      </c>
    </row>
    <row r="1640" spans="1:24">
      <c r="A1640" s="4" t="s">
        <v>2128</v>
      </c>
      <c r="B1640" s="8">
        <v>46094</v>
      </c>
      <c r="C1640" s="4" t="s">
        <v>373</v>
      </c>
      <c r="D1640" s="4" t="s">
        <v>106</v>
      </c>
      <c r="E1640" s="4" t="s">
        <v>45</v>
      </c>
      <c r="F1640" s="4" t="s">
        <v>234</v>
      </c>
      <c r="G1640" s="4" t="s">
        <v>111</v>
      </c>
      <c r="H1640" s="9">
        <v>154</v>
      </c>
      <c r="I1640" s="10">
        <v>10.79</v>
      </c>
      <c r="J1640" s="10">
        <v>1661.6599999999999</v>
      </c>
      <c r="K1640" s="5">
        <v>0.19273509231242086</v>
      </c>
      <c r="L1640" s="10">
        <v>320.26019349185725</v>
      </c>
      <c r="M1640" s="10">
        <v>1341.3998065081425</v>
      </c>
      <c r="N1640" s="10">
        <v>5.76</v>
      </c>
      <c r="O1640" s="10">
        <v>887.04</v>
      </c>
      <c r="P1640" s="10">
        <v>454.35980650814258</v>
      </c>
      <c r="Q1640" s="5">
        <v>0.33872064413883196</v>
      </c>
      <c r="R1640" s="5">
        <v>1.4999999999999999E-2</v>
      </c>
      <c r="S1640" s="10">
        <v>20.120997097622137</v>
      </c>
      <c r="T1640" s="10">
        <v>0</v>
      </c>
      <c r="U1640" s="10">
        <v>434.23880941052045</v>
      </c>
      <c r="V1640" s="5">
        <v>0.32372064413883195</v>
      </c>
      <c r="W1640" s="4" t="s">
        <v>491</v>
      </c>
      <c r="X1640" s="4" t="s">
        <v>97</v>
      </c>
    </row>
    <row r="1641" spans="1:24">
      <c r="A1641" s="4" t="s">
        <v>2129</v>
      </c>
      <c r="B1641" s="8">
        <v>45821</v>
      </c>
      <c r="C1641" s="4" t="s">
        <v>375</v>
      </c>
      <c r="D1641" s="4" t="s">
        <v>113</v>
      </c>
      <c r="E1641" s="4" t="s">
        <v>45</v>
      </c>
      <c r="F1641" s="4" t="s">
        <v>239</v>
      </c>
      <c r="G1641" s="4" t="s">
        <v>111</v>
      </c>
      <c r="H1641" s="9">
        <v>6</v>
      </c>
      <c r="I1641" s="10">
        <v>16.27</v>
      </c>
      <c r="J1641" s="10">
        <v>97.62</v>
      </c>
      <c r="K1641" s="5">
        <v>0.1968919658303091</v>
      </c>
      <c r="L1641" s="10">
        <v>19.220593704354776</v>
      </c>
      <c r="M1641" s="10">
        <v>78.399406295645235</v>
      </c>
      <c r="N1641" s="10">
        <v>8.61</v>
      </c>
      <c r="O1641" s="10">
        <v>51.66</v>
      </c>
      <c r="P1641" s="10">
        <v>26.739406295645239</v>
      </c>
      <c r="Q1641" s="5">
        <v>0.34106643862595809</v>
      </c>
      <c r="R1641" s="5">
        <v>1.4999999999999999E-2</v>
      </c>
      <c r="S1641" s="10">
        <v>1.1759910944346785</v>
      </c>
      <c r="T1641" s="10">
        <v>0</v>
      </c>
      <c r="U1641" s="10">
        <v>25.56341520121056</v>
      </c>
      <c r="V1641" s="5">
        <v>0.32606643862595808</v>
      </c>
      <c r="W1641" s="4" t="s">
        <v>491</v>
      </c>
      <c r="X1641" s="4" t="s">
        <v>97</v>
      </c>
    </row>
    <row r="1642" spans="1:24">
      <c r="A1642" s="4" t="s">
        <v>2130</v>
      </c>
      <c r="B1642" s="8">
        <v>46015</v>
      </c>
      <c r="C1642" s="4" t="s">
        <v>237</v>
      </c>
      <c r="D1642" s="4" t="s">
        <v>191</v>
      </c>
      <c r="E1642" s="4" t="s">
        <v>36</v>
      </c>
      <c r="F1642" s="4" t="s">
        <v>239</v>
      </c>
      <c r="G1642" s="4" t="s">
        <v>235</v>
      </c>
      <c r="H1642" s="9">
        <v>29</v>
      </c>
      <c r="I1642" s="10">
        <v>10.61</v>
      </c>
      <c r="J1642" s="10">
        <v>307.69</v>
      </c>
      <c r="K1642" s="5">
        <v>0.14669971646644159</v>
      </c>
      <c r="L1642" s="10">
        <v>45.138035759559415</v>
      </c>
      <c r="M1642" s="10">
        <v>262.55196424044061</v>
      </c>
      <c r="N1642" s="10">
        <v>4.49</v>
      </c>
      <c r="O1642" s="10">
        <v>130.21</v>
      </c>
      <c r="P1642" s="10">
        <v>132.3419642404406</v>
      </c>
      <c r="Q1642" s="5">
        <v>0.50406008053797724</v>
      </c>
      <c r="R1642" s="5">
        <v>1.7999999999999999E-2</v>
      </c>
      <c r="S1642" s="10">
        <v>4.7259353563279305</v>
      </c>
      <c r="T1642" s="10">
        <v>0</v>
      </c>
      <c r="U1642" s="10">
        <v>127.61602888411267</v>
      </c>
      <c r="V1642" s="5">
        <v>0.48606008053797717</v>
      </c>
      <c r="W1642" s="4" t="s">
        <v>491</v>
      </c>
      <c r="X1642" s="4" t="s">
        <v>97</v>
      </c>
    </row>
    <row r="1643" spans="1:24">
      <c r="A1643" s="4" t="s">
        <v>2131</v>
      </c>
      <c r="B1643" s="8">
        <v>46282</v>
      </c>
      <c r="C1643" s="4" t="s">
        <v>240</v>
      </c>
      <c r="D1643" s="4" t="s">
        <v>218</v>
      </c>
      <c r="E1643" s="4" t="s">
        <v>36</v>
      </c>
      <c r="F1643" s="4" t="s">
        <v>242</v>
      </c>
      <c r="G1643" s="4" t="s">
        <v>235</v>
      </c>
      <c r="H1643" s="9">
        <v>23</v>
      </c>
      <c r="I1643" s="10">
        <v>7.66</v>
      </c>
      <c r="J1643" s="10">
        <v>176.18</v>
      </c>
      <c r="K1643" s="5">
        <v>0.16120238180042359</v>
      </c>
      <c r="L1643" s="10">
        <v>28.400635625598628</v>
      </c>
      <c r="M1643" s="10">
        <v>147.77936437440138</v>
      </c>
      <c r="N1643" s="10">
        <v>4.28</v>
      </c>
      <c r="O1643" s="10">
        <v>98.440000000000012</v>
      </c>
      <c r="P1643" s="10">
        <v>49.33936437440137</v>
      </c>
      <c r="Q1643" s="5">
        <v>0.33387181345156758</v>
      </c>
      <c r="R1643" s="5">
        <v>1.7999999999999999E-2</v>
      </c>
      <c r="S1643" s="10">
        <v>2.6600285587392247</v>
      </c>
      <c r="T1643" s="10">
        <v>0</v>
      </c>
      <c r="U1643" s="10">
        <v>46.679335815662142</v>
      </c>
      <c r="V1643" s="5">
        <v>0.31587181345156756</v>
      </c>
      <c r="W1643" s="4" t="s">
        <v>491</v>
      </c>
      <c r="X1643" s="4" t="s">
        <v>97</v>
      </c>
    </row>
    <row r="1644" spans="1:24">
      <c r="A1644" s="4" t="s">
        <v>2132</v>
      </c>
      <c r="B1644" s="8">
        <v>45874</v>
      </c>
      <c r="C1644" s="4" t="s">
        <v>387</v>
      </c>
      <c r="D1644" s="4" t="s">
        <v>222</v>
      </c>
      <c r="E1644" s="4" t="s">
        <v>45</v>
      </c>
      <c r="F1644" s="4" t="s">
        <v>239</v>
      </c>
      <c r="G1644" s="4" t="s">
        <v>257</v>
      </c>
      <c r="H1644" s="9">
        <v>1</v>
      </c>
      <c r="I1644" s="10">
        <v>13.21</v>
      </c>
      <c r="J1644" s="10">
        <v>13.21</v>
      </c>
      <c r="K1644" s="5">
        <v>0.13963575892497529</v>
      </c>
      <c r="L1644" s="10">
        <v>1.8445883753989236</v>
      </c>
      <c r="M1644" s="10">
        <v>11.365411624601077</v>
      </c>
      <c r="N1644" s="10">
        <v>7.97</v>
      </c>
      <c r="O1644" s="10">
        <v>7.97</v>
      </c>
      <c r="P1644" s="10">
        <v>3.3954116246010768</v>
      </c>
      <c r="Q1644" s="5">
        <v>0.29874955142421028</v>
      </c>
      <c r="R1644" s="5">
        <v>1.4999999999999999E-2</v>
      </c>
      <c r="S1644" s="10">
        <v>0.17048117436901614</v>
      </c>
      <c r="T1644" s="10">
        <v>0</v>
      </c>
      <c r="U1644" s="10">
        <v>3.2249304502320606</v>
      </c>
      <c r="V1644" s="5">
        <v>0.28374955142421027</v>
      </c>
      <c r="W1644" s="4" t="s">
        <v>491</v>
      </c>
      <c r="X1644" s="4" t="s">
        <v>97</v>
      </c>
    </row>
    <row r="1645" spans="1:24">
      <c r="A1645" s="4" t="s">
        <v>2133</v>
      </c>
      <c r="B1645" s="8">
        <v>45820</v>
      </c>
      <c r="C1645" s="4" t="s">
        <v>307</v>
      </c>
      <c r="D1645" s="4" t="s">
        <v>212</v>
      </c>
      <c r="E1645" s="4" t="s">
        <v>41</v>
      </c>
      <c r="F1645" s="4" t="s">
        <v>234</v>
      </c>
      <c r="G1645" s="4" t="s">
        <v>111</v>
      </c>
      <c r="H1645" s="9">
        <v>18</v>
      </c>
      <c r="I1645" s="10">
        <v>6.6</v>
      </c>
      <c r="J1645" s="10">
        <v>118.8</v>
      </c>
      <c r="K1645" s="5">
        <v>0.13593189922452742</v>
      </c>
      <c r="L1645" s="10">
        <v>16.148709627873856</v>
      </c>
      <c r="M1645" s="10">
        <v>102.65129037212614</v>
      </c>
      <c r="N1645" s="10">
        <v>3.48</v>
      </c>
      <c r="O1645" s="10">
        <v>62.64</v>
      </c>
      <c r="P1645" s="10">
        <v>40.01129037212614</v>
      </c>
      <c r="Q1645" s="5">
        <v>0.38977873757922848</v>
      </c>
      <c r="R1645" s="5">
        <v>2.5999999999999999E-2</v>
      </c>
      <c r="S1645" s="10">
        <v>2.6689335496752795</v>
      </c>
      <c r="T1645" s="10">
        <v>0</v>
      </c>
      <c r="U1645" s="10">
        <v>37.34235682245086</v>
      </c>
      <c r="V1645" s="5">
        <v>0.36377873757922852</v>
      </c>
      <c r="W1645" s="4" t="s">
        <v>491</v>
      </c>
      <c r="X1645" s="4" t="s">
        <v>97</v>
      </c>
    </row>
    <row r="1646" spans="1:24">
      <c r="A1646" s="4" t="s">
        <v>2134</v>
      </c>
      <c r="B1646" s="8">
        <v>45720</v>
      </c>
      <c r="C1646" s="4" t="s">
        <v>395</v>
      </c>
      <c r="D1646" s="4" t="s">
        <v>201</v>
      </c>
      <c r="E1646" s="4" t="s">
        <v>47</v>
      </c>
      <c r="F1646" s="4" t="s">
        <v>276</v>
      </c>
      <c r="G1646" s="4" t="s">
        <v>235</v>
      </c>
      <c r="H1646" s="9">
        <v>48</v>
      </c>
      <c r="I1646" s="10">
        <v>9.33</v>
      </c>
      <c r="J1646" s="10">
        <v>447.84000000000003</v>
      </c>
      <c r="K1646" s="5">
        <v>0.11194845825590571</v>
      </c>
      <c r="L1646" s="10">
        <v>50.134997545324822</v>
      </c>
      <c r="M1646" s="10">
        <v>397.7050024546752</v>
      </c>
      <c r="N1646" s="10">
        <v>5.53</v>
      </c>
      <c r="O1646" s="10">
        <v>265.44</v>
      </c>
      <c r="P1646" s="10">
        <v>132.2650024546752</v>
      </c>
      <c r="Q1646" s="5">
        <v>0.33257062807438259</v>
      </c>
      <c r="R1646" s="5">
        <v>2.3E-2</v>
      </c>
      <c r="S1646" s="10">
        <v>9.1472150564575294</v>
      </c>
      <c r="T1646" s="10">
        <v>0</v>
      </c>
      <c r="U1646" s="10">
        <v>123.11778739821767</v>
      </c>
      <c r="V1646" s="5">
        <v>0.30957062807438257</v>
      </c>
      <c r="W1646" s="4" t="s">
        <v>491</v>
      </c>
      <c r="X1646" s="4" t="s">
        <v>97</v>
      </c>
    </row>
    <row r="1647" spans="1:24">
      <c r="A1647" s="4" t="s">
        <v>2135</v>
      </c>
      <c r="B1647" s="8">
        <v>46232</v>
      </c>
      <c r="C1647" s="4" t="s">
        <v>353</v>
      </c>
      <c r="D1647" s="4" t="s">
        <v>224</v>
      </c>
      <c r="E1647" s="4" t="s">
        <v>43</v>
      </c>
      <c r="F1647" s="4" t="s">
        <v>276</v>
      </c>
      <c r="G1647" s="4" t="s">
        <v>257</v>
      </c>
      <c r="H1647" s="9">
        <v>5</v>
      </c>
      <c r="I1647" s="10">
        <v>21.17</v>
      </c>
      <c r="J1647" s="10">
        <v>105.85000000000001</v>
      </c>
      <c r="K1647" s="5">
        <v>3.1761860055733088E-2</v>
      </c>
      <c r="L1647" s="10">
        <v>3.3619928868993476</v>
      </c>
      <c r="M1647" s="10">
        <v>102.48800711310066</v>
      </c>
      <c r="N1647" s="10">
        <v>12.08</v>
      </c>
      <c r="O1647" s="10">
        <v>60.4</v>
      </c>
      <c r="P1647" s="10">
        <v>42.088007113100666</v>
      </c>
      <c r="Q1647" s="5">
        <v>0.41066275263460278</v>
      </c>
      <c r="R1647" s="5">
        <v>4.4999999999999998E-2</v>
      </c>
      <c r="S1647" s="10">
        <v>4.6119603200895298</v>
      </c>
      <c r="T1647" s="10">
        <v>0</v>
      </c>
      <c r="U1647" s="10">
        <v>37.476046793011136</v>
      </c>
      <c r="V1647" s="5">
        <v>0.36566275263460274</v>
      </c>
      <c r="W1647" s="4" t="s">
        <v>491</v>
      </c>
      <c r="X1647" s="4" t="s">
        <v>97</v>
      </c>
    </row>
    <row r="1648" spans="1:24">
      <c r="A1648" s="4" t="s">
        <v>2136</v>
      </c>
      <c r="B1648" s="8">
        <v>45672</v>
      </c>
      <c r="C1648" s="4" t="s">
        <v>335</v>
      </c>
      <c r="D1648" s="4" t="s">
        <v>174</v>
      </c>
      <c r="E1648" s="4" t="s">
        <v>43</v>
      </c>
      <c r="F1648" s="4" t="s">
        <v>276</v>
      </c>
      <c r="G1648" s="4" t="s">
        <v>235</v>
      </c>
      <c r="H1648" s="9">
        <v>12</v>
      </c>
      <c r="I1648" s="10">
        <v>21.13</v>
      </c>
      <c r="J1648" s="10">
        <v>253.56</v>
      </c>
      <c r="K1648" s="5">
        <v>7.66878250800197E-2</v>
      </c>
      <c r="L1648" s="10">
        <v>19.444964927289796</v>
      </c>
      <c r="M1648" s="10">
        <v>234.11503507271021</v>
      </c>
      <c r="N1648" s="10">
        <v>12.38</v>
      </c>
      <c r="O1648" s="10">
        <v>148.56</v>
      </c>
      <c r="P1648" s="10">
        <v>85.555035072710211</v>
      </c>
      <c r="Q1648" s="5">
        <v>0.36544015657148621</v>
      </c>
      <c r="R1648" s="5">
        <v>4.4999999999999998E-2</v>
      </c>
      <c r="S1648" s="10">
        <v>10.53517657827196</v>
      </c>
      <c r="T1648" s="10">
        <v>0</v>
      </c>
      <c r="U1648" s="10">
        <v>75.019858494438253</v>
      </c>
      <c r="V1648" s="5">
        <v>0.32044015657148622</v>
      </c>
      <c r="W1648" s="4" t="s">
        <v>491</v>
      </c>
      <c r="X1648" s="4" t="s">
        <v>97</v>
      </c>
    </row>
    <row r="1649" spans="1:24">
      <c r="A1649" s="4" t="s">
        <v>2137</v>
      </c>
      <c r="B1649" s="8">
        <v>45827</v>
      </c>
      <c r="C1649" s="4" t="s">
        <v>395</v>
      </c>
      <c r="D1649" s="4" t="s">
        <v>106</v>
      </c>
      <c r="E1649" s="4" t="s">
        <v>47</v>
      </c>
      <c r="F1649" s="4" t="s">
        <v>276</v>
      </c>
      <c r="G1649" s="4" t="s">
        <v>235</v>
      </c>
      <c r="H1649" s="9">
        <v>23</v>
      </c>
      <c r="I1649" s="10">
        <v>10.61</v>
      </c>
      <c r="J1649" s="10">
        <v>244.02999999999997</v>
      </c>
      <c r="K1649" s="5">
        <v>0.10680175469460318</v>
      </c>
      <c r="L1649" s="10">
        <v>26.06283219812401</v>
      </c>
      <c r="M1649" s="10">
        <v>217.96716780187597</v>
      </c>
      <c r="N1649" s="10">
        <v>5.62</v>
      </c>
      <c r="O1649" s="10">
        <v>129.26</v>
      </c>
      <c r="P1649" s="10">
        <v>88.707167801875983</v>
      </c>
      <c r="Q1649" s="5">
        <v>0.40697490680113568</v>
      </c>
      <c r="R1649" s="5">
        <v>2.3E-2</v>
      </c>
      <c r="S1649" s="10">
        <v>5.0132448594431471</v>
      </c>
      <c r="T1649" s="10">
        <v>0</v>
      </c>
      <c r="U1649" s="10">
        <v>83.693922942432835</v>
      </c>
      <c r="V1649" s="5">
        <v>0.38397490680113572</v>
      </c>
      <c r="W1649" s="4" t="s">
        <v>491</v>
      </c>
      <c r="X1649" s="4" t="s">
        <v>97</v>
      </c>
    </row>
    <row r="1650" spans="1:24">
      <c r="A1650" s="4" t="s">
        <v>2138</v>
      </c>
      <c r="B1650" s="8">
        <v>45670</v>
      </c>
      <c r="C1650" s="4" t="s">
        <v>289</v>
      </c>
      <c r="D1650" s="4" t="s">
        <v>185</v>
      </c>
      <c r="E1650" s="4" t="s">
        <v>39</v>
      </c>
      <c r="F1650" s="4" t="s">
        <v>270</v>
      </c>
      <c r="G1650" s="4" t="s">
        <v>257</v>
      </c>
      <c r="H1650" s="9">
        <v>4</v>
      </c>
      <c r="I1650" s="10">
        <v>5.24</v>
      </c>
      <c r="J1650" s="10">
        <v>20.96</v>
      </c>
      <c r="K1650" s="5">
        <v>6.7472169570825788E-2</v>
      </c>
      <c r="L1650" s="10">
        <v>1.4142166742045086</v>
      </c>
      <c r="M1650" s="10">
        <v>19.545783325795494</v>
      </c>
      <c r="N1650" s="10">
        <v>2.21</v>
      </c>
      <c r="O1650" s="10">
        <v>8.84</v>
      </c>
      <c r="P1650" s="10">
        <v>10.705783325795494</v>
      </c>
      <c r="Q1650" s="5">
        <v>0.54772853803544241</v>
      </c>
      <c r="R1650" s="5">
        <v>2.1000000000000001E-2</v>
      </c>
      <c r="S1650" s="10">
        <v>0.41046144984170541</v>
      </c>
      <c r="T1650" s="10">
        <v>0</v>
      </c>
      <c r="U1650" s="10">
        <v>10.295321875953789</v>
      </c>
      <c r="V1650" s="5">
        <v>0.52672853803544251</v>
      </c>
      <c r="W1650" s="4" t="s">
        <v>491</v>
      </c>
      <c r="X1650" s="4" t="s">
        <v>97</v>
      </c>
    </row>
    <row r="1651" spans="1:24">
      <c r="A1651" s="4" t="s">
        <v>2139</v>
      </c>
      <c r="B1651" s="8">
        <v>46223</v>
      </c>
      <c r="C1651" s="4" t="s">
        <v>266</v>
      </c>
      <c r="D1651" s="4" t="s">
        <v>116</v>
      </c>
      <c r="E1651" s="4" t="s">
        <v>36</v>
      </c>
      <c r="F1651" s="4" t="s">
        <v>242</v>
      </c>
      <c r="G1651" s="4" t="s">
        <v>257</v>
      </c>
      <c r="H1651" s="9">
        <v>7</v>
      </c>
      <c r="I1651" s="10">
        <v>5.42</v>
      </c>
      <c r="J1651" s="10">
        <v>37.94</v>
      </c>
      <c r="K1651" s="5">
        <v>0.11912839888277313</v>
      </c>
      <c r="L1651" s="10">
        <v>4.5197314536124118</v>
      </c>
      <c r="M1651" s="10">
        <v>33.420268546387589</v>
      </c>
      <c r="N1651" s="10">
        <v>2.86</v>
      </c>
      <c r="O1651" s="10">
        <v>20.02</v>
      </c>
      <c r="P1651" s="10">
        <v>13.40026854638759</v>
      </c>
      <c r="Q1651" s="5">
        <v>0.40096232403961429</v>
      </c>
      <c r="R1651" s="5">
        <v>1.7999999999999999E-2</v>
      </c>
      <c r="S1651" s="10">
        <v>0.60156483383497661</v>
      </c>
      <c r="T1651" s="10">
        <v>0</v>
      </c>
      <c r="U1651" s="10">
        <v>12.798703712552614</v>
      </c>
      <c r="V1651" s="5">
        <v>0.38296232403961433</v>
      </c>
      <c r="W1651" s="4" t="s">
        <v>491</v>
      </c>
      <c r="X1651" s="4" t="s">
        <v>97</v>
      </c>
    </row>
    <row r="1652" spans="1:24">
      <c r="A1652" s="4" t="s">
        <v>2140</v>
      </c>
      <c r="B1652" s="8">
        <v>46085</v>
      </c>
      <c r="C1652" s="4" t="s">
        <v>397</v>
      </c>
      <c r="D1652" s="4" t="s">
        <v>151</v>
      </c>
      <c r="E1652" s="4" t="s">
        <v>47</v>
      </c>
      <c r="F1652" s="4" t="s">
        <v>270</v>
      </c>
      <c r="G1652" s="4" t="s">
        <v>111</v>
      </c>
      <c r="H1652" s="9">
        <v>66</v>
      </c>
      <c r="I1652" s="10">
        <v>10.27</v>
      </c>
      <c r="J1652" s="10">
        <v>677.81999999999994</v>
      </c>
      <c r="K1652" s="5">
        <v>0.14696255779298012</v>
      </c>
      <c r="L1652" s="10">
        <v>99.614160923237776</v>
      </c>
      <c r="M1652" s="10">
        <v>578.20583907676212</v>
      </c>
      <c r="N1652" s="10">
        <v>6</v>
      </c>
      <c r="O1652" s="10">
        <v>396</v>
      </c>
      <c r="P1652" s="10">
        <v>182.20583907676212</v>
      </c>
      <c r="Q1652" s="5">
        <v>0.31512279323864217</v>
      </c>
      <c r="R1652" s="5">
        <v>2.3E-2</v>
      </c>
      <c r="S1652" s="10">
        <v>13.298734298765529</v>
      </c>
      <c r="T1652" s="10">
        <v>16.7</v>
      </c>
      <c r="U1652" s="10">
        <v>152.20710477799659</v>
      </c>
      <c r="V1652" s="5">
        <v>0.26324034537774654</v>
      </c>
      <c r="W1652" s="4" t="s">
        <v>493</v>
      </c>
      <c r="X1652" s="4" t="s">
        <v>97</v>
      </c>
    </row>
    <row r="1653" spans="1:24">
      <c r="A1653" s="4" t="s">
        <v>2141</v>
      </c>
      <c r="B1653" s="8">
        <v>46210</v>
      </c>
      <c r="C1653" s="4" t="s">
        <v>301</v>
      </c>
      <c r="D1653" s="4" t="s">
        <v>220</v>
      </c>
      <c r="E1653" s="4" t="s">
        <v>41</v>
      </c>
      <c r="F1653" s="4" t="s">
        <v>234</v>
      </c>
      <c r="G1653" s="4" t="s">
        <v>235</v>
      </c>
      <c r="H1653" s="9">
        <v>67</v>
      </c>
      <c r="I1653" s="10">
        <v>7.73</v>
      </c>
      <c r="J1653" s="10">
        <v>517.91000000000008</v>
      </c>
      <c r="K1653" s="5">
        <v>0.22532973216585855</v>
      </c>
      <c r="L1653" s="10">
        <v>116.70052158601982</v>
      </c>
      <c r="M1653" s="10">
        <v>401.20947841398026</v>
      </c>
      <c r="N1653" s="10">
        <v>4.4000000000000004</v>
      </c>
      <c r="O1653" s="10">
        <v>294.8</v>
      </c>
      <c r="P1653" s="10">
        <v>106.40947841398025</v>
      </c>
      <c r="Q1653" s="5">
        <v>0.26522174609290683</v>
      </c>
      <c r="R1653" s="5">
        <v>2.5999999999999999E-2</v>
      </c>
      <c r="S1653" s="10">
        <v>10.431446438763487</v>
      </c>
      <c r="T1653" s="10">
        <v>10.9</v>
      </c>
      <c r="U1653" s="10">
        <v>85.07803197521676</v>
      </c>
      <c r="V1653" s="5">
        <v>0.21205389342130804</v>
      </c>
      <c r="W1653" s="4" t="s">
        <v>493</v>
      </c>
      <c r="X1653" s="4" t="s">
        <v>97</v>
      </c>
    </row>
    <row r="1654" spans="1:24">
      <c r="A1654" s="4" t="s">
        <v>2142</v>
      </c>
      <c r="B1654" s="8">
        <v>45966</v>
      </c>
      <c r="C1654" s="4" t="s">
        <v>268</v>
      </c>
      <c r="D1654" s="4" t="s">
        <v>170</v>
      </c>
      <c r="E1654" s="4" t="s">
        <v>39</v>
      </c>
      <c r="F1654" s="4" t="s">
        <v>270</v>
      </c>
      <c r="G1654" s="4" t="s">
        <v>235</v>
      </c>
      <c r="H1654" s="9">
        <v>54</v>
      </c>
      <c r="I1654" s="10">
        <v>7.78</v>
      </c>
      <c r="J1654" s="10">
        <v>420.12</v>
      </c>
      <c r="K1654" s="5">
        <v>0.12324646201944528</v>
      </c>
      <c r="L1654" s="10">
        <v>51.778303623609354</v>
      </c>
      <c r="M1654" s="10">
        <v>368.34169637639064</v>
      </c>
      <c r="N1654" s="10">
        <v>4.04</v>
      </c>
      <c r="O1654" s="10">
        <v>218.16</v>
      </c>
      <c r="P1654" s="10">
        <v>150.18169637639065</v>
      </c>
      <c r="Q1654" s="5">
        <v>0.40772385492552871</v>
      </c>
      <c r="R1654" s="5">
        <v>2.1000000000000001E-2</v>
      </c>
      <c r="S1654" s="10">
        <v>7.7351756239042038</v>
      </c>
      <c r="T1654" s="10">
        <v>0</v>
      </c>
      <c r="U1654" s="10">
        <v>142.44652075248644</v>
      </c>
      <c r="V1654" s="5">
        <v>0.38672385492552869</v>
      </c>
      <c r="W1654" s="4" t="s">
        <v>491</v>
      </c>
      <c r="X1654" s="4" t="s">
        <v>97</v>
      </c>
    </row>
    <row r="1655" spans="1:24">
      <c r="A1655" s="4" t="s">
        <v>2143</v>
      </c>
      <c r="B1655" s="8">
        <v>45848</v>
      </c>
      <c r="C1655" s="4" t="s">
        <v>393</v>
      </c>
      <c r="D1655" s="4" t="s">
        <v>189</v>
      </c>
      <c r="E1655" s="4" t="s">
        <v>47</v>
      </c>
      <c r="F1655" s="4" t="s">
        <v>273</v>
      </c>
      <c r="G1655" s="4" t="s">
        <v>235</v>
      </c>
      <c r="H1655" s="9">
        <v>37</v>
      </c>
      <c r="I1655" s="10">
        <v>7</v>
      </c>
      <c r="J1655" s="10">
        <v>259</v>
      </c>
      <c r="K1655" s="5">
        <v>0.10134899829067723</v>
      </c>
      <c r="L1655" s="10">
        <v>26.249390557285402</v>
      </c>
      <c r="M1655" s="10">
        <v>232.75060944271459</v>
      </c>
      <c r="N1655" s="10">
        <v>2.87</v>
      </c>
      <c r="O1655" s="10">
        <v>106.19</v>
      </c>
      <c r="P1655" s="10">
        <v>126.56060944271459</v>
      </c>
      <c r="Q1655" s="5">
        <v>0.54376059313333025</v>
      </c>
      <c r="R1655" s="5">
        <v>2.3E-2</v>
      </c>
      <c r="S1655" s="10">
        <v>5.3532640171824353</v>
      </c>
      <c r="T1655" s="10">
        <v>0</v>
      </c>
      <c r="U1655" s="10">
        <v>121.20734542553215</v>
      </c>
      <c r="V1655" s="5">
        <v>0.52076059313333023</v>
      </c>
      <c r="W1655" s="4" t="s">
        <v>491</v>
      </c>
      <c r="X1655" s="4" t="s">
        <v>97</v>
      </c>
    </row>
    <row r="1656" spans="1:24">
      <c r="A1656" s="4" t="s">
        <v>2144</v>
      </c>
      <c r="B1656" s="8">
        <v>45842</v>
      </c>
      <c r="C1656" s="4" t="s">
        <v>347</v>
      </c>
      <c r="D1656" s="4" t="s">
        <v>220</v>
      </c>
      <c r="E1656" s="4" t="s">
        <v>43</v>
      </c>
      <c r="F1656" s="4" t="s">
        <v>276</v>
      </c>
      <c r="G1656" s="4" t="s">
        <v>111</v>
      </c>
      <c r="H1656" s="9">
        <v>32</v>
      </c>
      <c r="I1656" s="10">
        <v>7.44</v>
      </c>
      <c r="J1656" s="10">
        <v>238.08</v>
      </c>
      <c r="K1656" s="5">
        <v>5.5593013344184795E-2</v>
      </c>
      <c r="L1656" s="10">
        <v>13.235584616983516</v>
      </c>
      <c r="M1656" s="10">
        <v>224.8444153830165</v>
      </c>
      <c r="N1656" s="10">
        <v>4.2699999999999996</v>
      </c>
      <c r="O1656" s="10">
        <v>136.63999999999999</v>
      </c>
      <c r="P1656" s="10">
        <v>88.20441538301651</v>
      </c>
      <c r="Q1656" s="5">
        <v>0.39229088804701967</v>
      </c>
      <c r="R1656" s="5">
        <v>4.4999999999999998E-2</v>
      </c>
      <c r="S1656" s="10">
        <v>10.117998692235743</v>
      </c>
      <c r="T1656" s="10">
        <v>0</v>
      </c>
      <c r="U1656" s="10">
        <v>78.086416690780766</v>
      </c>
      <c r="V1656" s="5">
        <v>0.34729088804701963</v>
      </c>
      <c r="W1656" s="4" t="s">
        <v>491</v>
      </c>
      <c r="X1656" s="4" t="s">
        <v>97</v>
      </c>
    </row>
    <row r="1657" spans="1:24">
      <c r="A1657" s="4" t="s">
        <v>2145</v>
      </c>
      <c r="B1657" s="8">
        <v>45868</v>
      </c>
      <c r="C1657" s="4" t="s">
        <v>268</v>
      </c>
      <c r="D1657" s="4" t="s">
        <v>183</v>
      </c>
      <c r="E1657" s="4" t="s">
        <v>39</v>
      </c>
      <c r="F1657" s="4" t="s">
        <v>270</v>
      </c>
      <c r="G1657" s="4" t="s">
        <v>235</v>
      </c>
      <c r="H1657" s="9">
        <v>33</v>
      </c>
      <c r="I1657" s="10">
        <v>8.65</v>
      </c>
      <c r="J1657" s="10">
        <v>285.45</v>
      </c>
      <c r="K1657" s="5">
        <v>0.10556836427763905</v>
      </c>
      <c r="L1657" s="10">
        <v>30.134489583052066</v>
      </c>
      <c r="M1657" s="10">
        <v>255.31551041694792</v>
      </c>
      <c r="N1657" s="10">
        <v>4.2</v>
      </c>
      <c r="O1657" s="10">
        <v>138.6</v>
      </c>
      <c r="P1657" s="10">
        <v>116.71551041694792</v>
      </c>
      <c r="Q1657" s="5">
        <v>0.45714226380662659</v>
      </c>
      <c r="R1657" s="5">
        <v>2.1000000000000001E-2</v>
      </c>
      <c r="S1657" s="10">
        <v>5.3616257187559064</v>
      </c>
      <c r="T1657" s="10">
        <v>0</v>
      </c>
      <c r="U1657" s="10">
        <v>111.35388469819202</v>
      </c>
      <c r="V1657" s="5">
        <v>0.43614226380662657</v>
      </c>
      <c r="W1657" s="4" t="s">
        <v>491</v>
      </c>
      <c r="X1657" s="4" t="s">
        <v>97</v>
      </c>
    </row>
    <row r="1658" spans="1:24">
      <c r="A1658" s="4" t="s">
        <v>2146</v>
      </c>
      <c r="B1658" s="8">
        <v>46156</v>
      </c>
      <c r="C1658" s="4" t="s">
        <v>391</v>
      </c>
      <c r="D1658" s="4" t="s">
        <v>170</v>
      </c>
      <c r="E1658" s="4" t="s">
        <v>47</v>
      </c>
      <c r="F1658" s="4" t="s">
        <v>270</v>
      </c>
      <c r="G1658" s="4" t="s">
        <v>235</v>
      </c>
      <c r="H1658" s="9">
        <v>36</v>
      </c>
      <c r="I1658" s="10">
        <v>8</v>
      </c>
      <c r="J1658" s="10">
        <v>288</v>
      </c>
      <c r="K1658" s="5">
        <v>9.1138868101351633E-2</v>
      </c>
      <c r="L1658" s="10">
        <v>26.24799401318927</v>
      </c>
      <c r="M1658" s="10">
        <v>261.75200598681073</v>
      </c>
      <c r="N1658" s="10">
        <v>4.17</v>
      </c>
      <c r="O1658" s="10">
        <v>150.12</v>
      </c>
      <c r="P1658" s="10">
        <v>111.63200598681073</v>
      </c>
      <c r="Q1658" s="5">
        <v>0.42648004001327761</v>
      </c>
      <c r="R1658" s="5">
        <v>2.3E-2</v>
      </c>
      <c r="S1658" s="10">
        <v>6.0202961376966471</v>
      </c>
      <c r="T1658" s="10">
        <v>0</v>
      </c>
      <c r="U1658" s="10">
        <v>105.61170984911408</v>
      </c>
      <c r="V1658" s="5">
        <v>0.40348004001327764</v>
      </c>
      <c r="W1658" s="4" t="s">
        <v>491</v>
      </c>
      <c r="X1658" s="4" t="s">
        <v>97</v>
      </c>
    </row>
    <row r="1659" spans="1:24">
      <c r="A1659" s="4" t="s">
        <v>2147</v>
      </c>
      <c r="B1659" s="8">
        <v>45996</v>
      </c>
      <c r="C1659" s="4" t="s">
        <v>391</v>
      </c>
      <c r="D1659" s="4" t="s">
        <v>187</v>
      </c>
      <c r="E1659" s="4" t="s">
        <v>47</v>
      </c>
      <c r="F1659" s="4" t="s">
        <v>270</v>
      </c>
      <c r="G1659" s="4" t="s">
        <v>235</v>
      </c>
      <c r="H1659" s="9">
        <v>54</v>
      </c>
      <c r="I1659" s="10">
        <v>8.11</v>
      </c>
      <c r="J1659" s="10">
        <v>437.93999999999994</v>
      </c>
      <c r="K1659" s="5">
        <v>9.8277038807322609E-2</v>
      </c>
      <c r="L1659" s="10">
        <v>43.039446375278857</v>
      </c>
      <c r="M1659" s="10">
        <v>394.90055362472106</v>
      </c>
      <c r="N1659" s="10">
        <v>3.5</v>
      </c>
      <c r="O1659" s="10">
        <v>189</v>
      </c>
      <c r="P1659" s="10">
        <v>205.90055362472106</v>
      </c>
      <c r="Q1659" s="5">
        <v>0.52139849320239473</v>
      </c>
      <c r="R1659" s="5">
        <v>2.3E-2</v>
      </c>
      <c r="S1659" s="10">
        <v>9.0827127333685844</v>
      </c>
      <c r="T1659" s="10">
        <v>0</v>
      </c>
      <c r="U1659" s="10">
        <v>196.81784089135246</v>
      </c>
      <c r="V1659" s="5">
        <v>0.49839849320239477</v>
      </c>
      <c r="W1659" s="4" t="s">
        <v>491</v>
      </c>
      <c r="X1659" s="4" t="s">
        <v>97</v>
      </c>
    </row>
    <row r="1660" spans="1:24">
      <c r="A1660" s="4" t="s">
        <v>2148</v>
      </c>
      <c r="B1660" s="8">
        <v>45944</v>
      </c>
      <c r="C1660" s="4" t="s">
        <v>351</v>
      </c>
      <c r="D1660" s="4" t="s">
        <v>123</v>
      </c>
      <c r="E1660" s="4" t="s">
        <v>43</v>
      </c>
      <c r="F1660" s="4" t="s">
        <v>273</v>
      </c>
      <c r="G1660" s="4" t="s">
        <v>257</v>
      </c>
      <c r="H1660" s="9">
        <v>27</v>
      </c>
      <c r="I1660" s="10">
        <v>4.76</v>
      </c>
      <c r="J1660" s="10">
        <v>128.51999999999998</v>
      </c>
      <c r="K1660" s="5">
        <v>2.0975671558292289E-2</v>
      </c>
      <c r="L1660" s="10">
        <v>2.6957933086717247</v>
      </c>
      <c r="M1660" s="10">
        <v>125.82420669132826</v>
      </c>
      <c r="N1660" s="10">
        <v>2.33</v>
      </c>
      <c r="O1660" s="10">
        <v>62.910000000000004</v>
      </c>
      <c r="P1660" s="10">
        <v>62.914206691328253</v>
      </c>
      <c r="Q1660" s="5">
        <v>0.50001671654222535</v>
      </c>
      <c r="R1660" s="5">
        <v>4.4999999999999998E-2</v>
      </c>
      <c r="S1660" s="10">
        <v>5.6620893011097717</v>
      </c>
      <c r="T1660" s="10">
        <v>0</v>
      </c>
      <c r="U1660" s="10">
        <v>57.25211739021848</v>
      </c>
      <c r="V1660" s="5">
        <v>0.45501671654222531</v>
      </c>
      <c r="W1660" s="4" t="s">
        <v>491</v>
      </c>
      <c r="X1660" s="4" t="s">
        <v>97</v>
      </c>
    </row>
    <row r="1661" spans="1:24">
      <c r="A1661" s="4" t="s">
        <v>2149</v>
      </c>
      <c r="B1661" s="8">
        <v>45978</v>
      </c>
      <c r="C1661" s="4" t="s">
        <v>283</v>
      </c>
      <c r="D1661" s="4" t="s">
        <v>154</v>
      </c>
      <c r="E1661" s="4" t="s">
        <v>39</v>
      </c>
      <c r="F1661" s="4" t="s">
        <v>270</v>
      </c>
      <c r="G1661" s="4" t="s">
        <v>111</v>
      </c>
      <c r="H1661" s="9">
        <v>53</v>
      </c>
      <c r="I1661" s="10">
        <v>15.65</v>
      </c>
      <c r="J1661" s="10">
        <v>829.45</v>
      </c>
      <c r="K1661" s="5">
        <v>9.1944683062165813E-2</v>
      </c>
      <c r="L1661" s="10">
        <v>76.263517365913444</v>
      </c>
      <c r="M1661" s="10">
        <v>753.18648263408659</v>
      </c>
      <c r="N1661" s="10">
        <v>8.59</v>
      </c>
      <c r="O1661" s="10">
        <v>455.27</v>
      </c>
      <c r="P1661" s="10">
        <v>297.91648263408661</v>
      </c>
      <c r="Q1661" s="5">
        <v>0.39554146217839192</v>
      </c>
      <c r="R1661" s="5">
        <v>2.1000000000000001E-2</v>
      </c>
      <c r="S1661" s="10">
        <v>15.81691613531582</v>
      </c>
      <c r="T1661" s="10">
        <v>0</v>
      </c>
      <c r="U1661" s="10">
        <v>282.0995664987708</v>
      </c>
      <c r="V1661" s="5">
        <v>0.37454146217839196</v>
      </c>
      <c r="W1661" s="4" t="s">
        <v>491</v>
      </c>
      <c r="X1661" s="4" t="s">
        <v>97</v>
      </c>
    </row>
    <row r="1662" spans="1:24">
      <c r="A1662" s="4" t="s">
        <v>2150</v>
      </c>
      <c r="B1662" s="8">
        <v>45764</v>
      </c>
      <c r="C1662" s="4" t="s">
        <v>373</v>
      </c>
      <c r="D1662" s="4" t="s">
        <v>222</v>
      </c>
      <c r="E1662" s="4" t="s">
        <v>45</v>
      </c>
      <c r="F1662" s="4" t="s">
        <v>234</v>
      </c>
      <c r="G1662" s="4" t="s">
        <v>111</v>
      </c>
      <c r="H1662" s="9">
        <v>5</v>
      </c>
      <c r="I1662" s="10">
        <v>13.05</v>
      </c>
      <c r="J1662" s="10">
        <v>65.25</v>
      </c>
      <c r="K1662" s="5">
        <v>0.18359186068704031</v>
      </c>
      <c r="L1662" s="10">
        <v>11.979368909829381</v>
      </c>
      <c r="M1662" s="10">
        <v>53.270631090170617</v>
      </c>
      <c r="N1662" s="10">
        <v>8.0299999999999994</v>
      </c>
      <c r="O1662" s="10">
        <v>40.15</v>
      </c>
      <c r="P1662" s="10">
        <v>13.120631090170619</v>
      </c>
      <c r="Q1662" s="5">
        <v>0.24630140138496706</v>
      </c>
      <c r="R1662" s="5">
        <v>1.4999999999999999E-2</v>
      </c>
      <c r="S1662" s="10">
        <v>0.7990594663525592</v>
      </c>
      <c r="T1662" s="10">
        <v>0</v>
      </c>
      <c r="U1662" s="10">
        <v>12.321571623818059</v>
      </c>
      <c r="V1662" s="5">
        <v>0.23130140138496705</v>
      </c>
      <c r="W1662" s="4" t="s">
        <v>491</v>
      </c>
      <c r="X1662" s="4" t="s">
        <v>97</v>
      </c>
    </row>
    <row r="1663" spans="1:24">
      <c r="A1663" s="4" t="s">
        <v>2151</v>
      </c>
      <c r="B1663" s="8">
        <v>46207</v>
      </c>
      <c r="C1663" s="4" t="s">
        <v>315</v>
      </c>
      <c r="D1663" s="4" t="s">
        <v>151</v>
      </c>
      <c r="E1663" s="4" t="s">
        <v>41</v>
      </c>
      <c r="F1663" s="4" t="s">
        <v>239</v>
      </c>
      <c r="G1663" s="4" t="s">
        <v>111</v>
      </c>
      <c r="H1663" s="9">
        <v>17</v>
      </c>
      <c r="I1663" s="10">
        <v>10.19</v>
      </c>
      <c r="J1663" s="10">
        <v>173.23</v>
      </c>
      <c r="K1663" s="5">
        <v>0.12597266111872524</v>
      </c>
      <c r="L1663" s="10">
        <v>21.822244085596772</v>
      </c>
      <c r="M1663" s="10">
        <v>151.40775591440323</v>
      </c>
      <c r="N1663" s="10">
        <v>6.16</v>
      </c>
      <c r="O1663" s="10">
        <v>104.72</v>
      </c>
      <c r="P1663" s="10">
        <v>46.687755914403226</v>
      </c>
      <c r="Q1663" s="5">
        <v>0.30835775639391722</v>
      </c>
      <c r="R1663" s="5">
        <v>2.5999999999999999E-2</v>
      </c>
      <c r="S1663" s="10">
        <v>3.9366016537744835</v>
      </c>
      <c r="T1663" s="10">
        <v>0</v>
      </c>
      <c r="U1663" s="10">
        <v>42.751154260628745</v>
      </c>
      <c r="V1663" s="5">
        <v>0.28235775639391719</v>
      </c>
      <c r="W1663" s="4" t="s">
        <v>491</v>
      </c>
      <c r="X1663" s="4" t="s">
        <v>97</v>
      </c>
    </row>
    <row r="1664" spans="1:24">
      <c r="A1664" s="4" t="s">
        <v>2152</v>
      </c>
      <c r="B1664" s="8">
        <v>46245</v>
      </c>
      <c r="C1664" s="4" t="s">
        <v>264</v>
      </c>
      <c r="D1664" s="4" t="s">
        <v>204</v>
      </c>
      <c r="E1664" s="4" t="s">
        <v>36</v>
      </c>
      <c r="F1664" s="4" t="s">
        <v>239</v>
      </c>
      <c r="G1664" s="4" t="s">
        <v>257</v>
      </c>
      <c r="H1664" s="9">
        <v>20</v>
      </c>
      <c r="I1664" s="10">
        <v>15.16</v>
      </c>
      <c r="J1664" s="10">
        <v>303.2</v>
      </c>
      <c r="K1664" s="5">
        <v>0.1127006253151185</v>
      </c>
      <c r="L1664" s="10">
        <v>34.170829595543928</v>
      </c>
      <c r="M1664" s="10">
        <v>269.02917040445607</v>
      </c>
      <c r="N1664" s="10">
        <v>9.51</v>
      </c>
      <c r="O1664" s="10">
        <v>190.2</v>
      </c>
      <c r="P1664" s="10">
        <v>78.829170404456079</v>
      </c>
      <c r="Q1664" s="5">
        <v>0.29301346871027034</v>
      </c>
      <c r="R1664" s="5">
        <v>1.7999999999999999E-2</v>
      </c>
      <c r="S1664" s="10">
        <v>4.8425250672802092</v>
      </c>
      <c r="T1664" s="10">
        <v>0</v>
      </c>
      <c r="U1664" s="10">
        <v>73.986645337175872</v>
      </c>
      <c r="V1664" s="5">
        <v>0.27501346871027038</v>
      </c>
      <c r="W1664" s="4" t="s">
        <v>491</v>
      </c>
      <c r="X1664" s="4" t="s">
        <v>97</v>
      </c>
    </row>
    <row r="1665" spans="1:24">
      <c r="A1665" s="4" t="s">
        <v>2153</v>
      </c>
      <c r="B1665" s="8">
        <v>46175</v>
      </c>
      <c r="C1665" s="4" t="s">
        <v>387</v>
      </c>
      <c r="D1665" s="4" t="s">
        <v>201</v>
      </c>
      <c r="E1665" s="4" t="s">
        <v>45</v>
      </c>
      <c r="F1665" s="4" t="s">
        <v>239</v>
      </c>
      <c r="G1665" s="4" t="s">
        <v>257</v>
      </c>
      <c r="H1665" s="9">
        <v>37</v>
      </c>
      <c r="I1665" s="10">
        <v>9.86</v>
      </c>
      <c r="J1665" s="10">
        <v>364.82</v>
      </c>
      <c r="K1665" s="5">
        <v>0.2080438295710062</v>
      </c>
      <c r="L1665" s="10">
        <v>75.89854990409448</v>
      </c>
      <c r="M1665" s="10">
        <v>288.92145009590553</v>
      </c>
      <c r="N1665" s="10">
        <v>5.89</v>
      </c>
      <c r="O1665" s="10">
        <v>217.92999999999998</v>
      </c>
      <c r="P1665" s="10">
        <v>70.991450095905549</v>
      </c>
      <c r="Q1665" s="5">
        <v>0.24571194029498472</v>
      </c>
      <c r="R1665" s="5">
        <v>1.4999999999999999E-2</v>
      </c>
      <c r="S1665" s="10">
        <v>4.3338217514385828</v>
      </c>
      <c r="T1665" s="10">
        <v>2.99</v>
      </c>
      <c r="U1665" s="10">
        <v>63.667628344466969</v>
      </c>
      <c r="V1665" s="5">
        <v>0.2203631067313726</v>
      </c>
      <c r="W1665" s="4" t="s">
        <v>493</v>
      </c>
      <c r="X1665" s="4" t="s">
        <v>97</v>
      </c>
    </row>
    <row r="1666" spans="1:24">
      <c r="A1666" s="4" t="s">
        <v>2154</v>
      </c>
      <c r="B1666" s="8">
        <v>46045</v>
      </c>
      <c r="C1666" s="4" t="s">
        <v>391</v>
      </c>
      <c r="D1666" s="4" t="s">
        <v>120</v>
      </c>
      <c r="E1666" s="4" t="s">
        <v>47</v>
      </c>
      <c r="F1666" s="4" t="s">
        <v>270</v>
      </c>
      <c r="G1666" s="4" t="s">
        <v>235</v>
      </c>
      <c r="H1666" s="9">
        <v>42</v>
      </c>
      <c r="I1666" s="10">
        <v>8.36</v>
      </c>
      <c r="J1666" s="10">
        <v>351.12</v>
      </c>
      <c r="K1666" s="5">
        <v>0.10230819804615368</v>
      </c>
      <c r="L1666" s="10">
        <v>35.922454497965482</v>
      </c>
      <c r="M1666" s="10">
        <v>315.19754550203453</v>
      </c>
      <c r="N1666" s="10">
        <v>4.26</v>
      </c>
      <c r="O1666" s="10">
        <v>178.92</v>
      </c>
      <c r="P1666" s="10">
        <v>136.27754550203454</v>
      </c>
      <c r="Q1666" s="5">
        <v>0.43235598578338202</v>
      </c>
      <c r="R1666" s="5">
        <v>2.3E-2</v>
      </c>
      <c r="S1666" s="10">
        <v>7.2495435465467937</v>
      </c>
      <c r="T1666" s="10">
        <v>0</v>
      </c>
      <c r="U1666" s="10">
        <v>129.02800195548775</v>
      </c>
      <c r="V1666" s="5">
        <v>0.409355985783382</v>
      </c>
      <c r="W1666" s="4" t="s">
        <v>491</v>
      </c>
      <c r="X1666" s="4" t="s">
        <v>97</v>
      </c>
    </row>
    <row r="1667" spans="1:24">
      <c r="A1667" s="4" t="s">
        <v>2155</v>
      </c>
      <c r="B1667" s="8">
        <v>45819</v>
      </c>
      <c r="C1667" s="4" t="s">
        <v>237</v>
      </c>
      <c r="D1667" s="4" t="s">
        <v>191</v>
      </c>
      <c r="E1667" s="4" t="s">
        <v>36</v>
      </c>
      <c r="F1667" s="4" t="s">
        <v>239</v>
      </c>
      <c r="G1667" s="4" t="s">
        <v>235</v>
      </c>
      <c r="H1667" s="9">
        <v>13</v>
      </c>
      <c r="I1667" s="10">
        <v>10.86</v>
      </c>
      <c r="J1667" s="10">
        <v>141.18</v>
      </c>
      <c r="K1667" s="5">
        <v>0.17163106054284108</v>
      </c>
      <c r="L1667" s="10">
        <v>24.230873127438304</v>
      </c>
      <c r="M1667" s="10">
        <v>116.94912687256171</v>
      </c>
      <c r="N1667" s="10">
        <v>4.4800000000000004</v>
      </c>
      <c r="O1667" s="10">
        <v>58.240000000000009</v>
      </c>
      <c r="P1667" s="10">
        <v>58.709126872561697</v>
      </c>
      <c r="Q1667" s="5">
        <v>0.50200568779394517</v>
      </c>
      <c r="R1667" s="5">
        <v>1.7999999999999999E-2</v>
      </c>
      <c r="S1667" s="10">
        <v>2.1050842837061103</v>
      </c>
      <c r="T1667" s="10">
        <v>2.78</v>
      </c>
      <c r="U1667" s="10">
        <v>53.824042588855583</v>
      </c>
      <c r="V1667" s="5">
        <v>0.46023466808356001</v>
      </c>
      <c r="W1667" s="4" t="s">
        <v>493</v>
      </c>
      <c r="X1667" s="4" t="s">
        <v>97</v>
      </c>
    </row>
    <row r="1668" spans="1:24">
      <c r="A1668" s="4" t="s">
        <v>2156</v>
      </c>
      <c r="B1668" s="8">
        <v>45999</v>
      </c>
      <c r="C1668" s="4" t="s">
        <v>317</v>
      </c>
      <c r="D1668" s="4" t="s">
        <v>154</v>
      </c>
      <c r="E1668" s="4" t="s">
        <v>41</v>
      </c>
      <c r="F1668" s="4" t="s">
        <v>242</v>
      </c>
      <c r="G1668" s="4" t="s">
        <v>111</v>
      </c>
      <c r="H1668" s="9">
        <v>78</v>
      </c>
      <c r="I1668" s="10">
        <v>15.59</v>
      </c>
      <c r="J1668" s="10">
        <v>1216.02</v>
      </c>
      <c r="K1668" s="5">
        <v>0.1573253874966159</v>
      </c>
      <c r="L1668" s="10">
        <v>191.31081770363485</v>
      </c>
      <c r="M1668" s="10">
        <v>1024.709182296365</v>
      </c>
      <c r="N1668" s="10">
        <v>8.5</v>
      </c>
      <c r="O1668" s="10">
        <v>663</v>
      </c>
      <c r="P1668" s="10">
        <v>361.70918229636504</v>
      </c>
      <c r="Q1668" s="5">
        <v>0.352987158254772</v>
      </c>
      <c r="R1668" s="5">
        <v>2.5999999999999999E-2</v>
      </c>
      <c r="S1668" s="10">
        <v>26.64243873970549</v>
      </c>
      <c r="T1668" s="10">
        <v>0</v>
      </c>
      <c r="U1668" s="10">
        <v>335.06674355665956</v>
      </c>
      <c r="V1668" s="5">
        <v>0.32698715825477204</v>
      </c>
      <c r="W1668" s="4" t="s">
        <v>491</v>
      </c>
      <c r="X1668" s="4" t="s">
        <v>97</v>
      </c>
    </row>
    <row r="1669" spans="1:24">
      <c r="A1669" s="4" t="s">
        <v>2157</v>
      </c>
      <c r="B1669" s="8">
        <v>46006</v>
      </c>
      <c r="C1669" s="4" t="s">
        <v>299</v>
      </c>
      <c r="D1669" s="4" t="s">
        <v>156</v>
      </c>
      <c r="E1669" s="4" t="s">
        <v>39</v>
      </c>
      <c r="F1669" s="4" t="s">
        <v>276</v>
      </c>
      <c r="G1669" s="4" t="s">
        <v>257</v>
      </c>
      <c r="H1669" s="9">
        <v>7</v>
      </c>
      <c r="I1669" s="10">
        <v>4.9800000000000004</v>
      </c>
      <c r="J1669" s="10">
        <v>34.86</v>
      </c>
      <c r="K1669" s="5">
        <v>8.4121519856794946E-2</v>
      </c>
      <c r="L1669" s="10">
        <v>2.9324761822078718</v>
      </c>
      <c r="M1669" s="10">
        <v>31.927523817792128</v>
      </c>
      <c r="N1669" s="10">
        <v>2.78</v>
      </c>
      <c r="O1669" s="10">
        <v>19.459999999999997</v>
      </c>
      <c r="P1669" s="10">
        <v>12.467523817792131</v>
      </c>
      <c r="Q1669" s="5">
        <v>0.39049454285723223</v>
      </c>
      <c r="R1669" s="5">
        <v>2.1000000000000001E-2</v>
      </c>
      <c r="S1669" s="10">
        <v>0.67047800017363468</v>
      </c>
      <c r="T1669" s="10">
        <v>0</v>
      </c>
      <c r="U1669" s="10">
        <v>11.797045817618496</v>
      </c>
      <c r="V1669" s="5">
        <v>0.36949454285723221</v>
      </c>
      <c r="W1669" s="4" t="s">
        <v>491</v>
      </c>
      <c r="X1669" s="4" t="s">
        <v>97</v>
      </c>
    </row>
    <row r="1670" spans="1:24">
      <c r="A1670" s="4" t="s">
        <v>2158</v>
      </c>
      <c r="B1670" s="8">
        <v>46075</v>
      </c>
      <c r="C1670" s="4" t="s">
        <v>413</v>
      </c>
      <c r="D1670" s="4" t="s">
        <v>144</v>
      </c>
      <c r="E1670" s="4" t="s">
        <v>47</v>
      </c>
      <c r="F1670" s="4" t="s">
        <v>276</v>
      </c>
      <c r="G1670" s="4" t="s">
        <v>257</v>
      </c>
      <c r="H1670" s="9">
        <v>3</v>
      </c>
      <c r="I1670" s="10">
        <v>14.81</v>
      </c>
      <c r="J1670" s="10">
        <v>44.43</v>
      </c>
      <c r="K1670" s="5">
        <v>8.8594388580124778E-2</v>
      </c>
      <c r="L1670" s="10">
        <v>3.9362486846149438</v>
      </c>
      <c r="M1670" s="10">
        <v>40.493751315385055</v>
      </c>
      <c r="N1670" s="10">
        <v>8.49</v>
      </c>
      <c r="O1670" s="10">
        <v>25.47</v>
      </c>
      <c r="P1670" s="10">
        <v>15.023751315385056</v>
      </c>
      <c r="Q1670" s="5">
        <v>0.37101406580913593</v>
      </c>
      <c r="R1670" s="5">
        <v>2.3E-2</v>
      </c>
      <c r="S1670" s="10">
        <v>0.93135628025385619</v>
      </c>
      <c r="T1670" s="10">
        <v>0</v>
      </c>
      <c r="U1670" s="10">
        <v>14.092395035131199</v>
      </c>
      <c r="V1670" s="5">
        <v>0.34801406580913591</v>
      </c>
      <c r="W1670" s="4" t="s">
        <v>491</v>
      </c>
      <c r="X1670" s="4" t="s">
        <v>97</v>
      </c>
    </row>
    <row r="1671" spans="1:24">
      <c r="A1671" s="4" t="s">
        <v>2159</v>
      </c>
      <c r="B1671" s="8">
        <v>46275</v>
      </c>
      <c r="C1671" s="4" t="s">
        <v>373</v>
      </c>
      <c r="D1671" s="4" t="s">
        <v>181</v>
      </c>
      <c r="E1671" s="4" t="s">
        <v>45</v>
      </c>
      <c r="F1671" s="4" t="s">
        <v>234</v>
      </c>
      <c r="G1671" s="4" t="s">
        <v>111</v>
      </c>
      <c r="H1671" s="9">
        <v>16</v>
      </c>
      <c r="I1671" s="10">
        <v>5.74</v>
      </c>
      <c r="J1671" s="10">
        <v>91.84</v>
      </c>
      <c r="K1671" s="5">
        <v>0.15909597825476807</v>
      </c>
      <c r="L1671" s="10">
        <v>14.6113746429179</v>
      </c>
      <c r="M1671" s="10">
        <v>77.228625357082109</v>
      </c>
      <c r="N1671" s="10">
        <v>2.79</v>
      </c>
      <c r="O1671" s="10">
        <v>44.64</v>
      </c>
      <c r="P1671" s="10">
        <v>32.588625357082108</v>
      </c>
      <c r="Q1671" s="5">
        <v>0.42197598631857081</v>
      </c>
      <c r="R1671" s="5">
        <v>1.4999999999999999E-2</v>
      </c>
      <c r="S1671" s="10">
        <v>1.1584293803562316</v>
      </c>
      <c r="T1671" s="10">
        <v>0</v>
      </c>
      <c r="U1671" s="10">
        <v>31.430195976725877</v>
      </c>
      <c r="V1671" s="5">
        <v>0.40697598631857079</v>
      </c>
      <c r="W1671" s="4" t="s">
        <v>491</v>
      </c>
      <c r="X1671" s="4" t="s">
        <v>97</v>
      </c>
    </row>
    <row r="1672" spans="1:24">
      <c r="A1672" s="4" t="s">
        <v>2160</v>
      </c>
      <c r="B1672" s="8">
        <v>45807</v>
      </c>
      <c r="C1672" s="4" t="s">
        <v>303</v>
      </c>
      <c r="D1672" s="4" t="s">
        <v>123</v>
      </c>
      <c r="E1672" s="4" t="s">
        <v>41</v>
      </c>
      <c r="F1672" s="4" t="s">
        <v>239</v>
      </c>
      <c r="G1672" s="4" t="s">
        <v>235</v>
      </c>
      <c r="H1672" s="9">
        <v>27</v>
      </c>
      <c r="I1672" s="10">
        <v>4.8099999999999996</v>
      </c>
      <c r="J1672" s="10">
        <v>129.86999999999998</v>
      </c>
      <c r="K1672" s="5">
        <v>0.16309870565670098</v>
      </c>
      <c r="L1672" s="10">
        <v>21.181628903635751</v>
      </c>
      <c r="M1672" s="10">
        <v>108.68837109636422</v>
      </c>
      <c r="N1672" s="10">
        <v>2.2599999999999998</v>
      </c>
      <c r="O1672" s="10">
        <v>61.019999999999996</v>
      </c>
      <c r="P1672" s="10">
        <v>47.668371096364226</v>
      </c>
      <c r="Q1672" s="5">
        <v>0.43857839266080234</v>
      </c>
      <c r="R1672" s="5">
        <v>2.5999999999999999E-2</v>
      </c>
      <c r="S1672" s="10">
        <v>2.8258976485054697</v>
      </c>
      <c r="T1672" s="10">
        <v>1.9</v>
      </c>
      <c r="U1672" s="10">
        <v>42.94247344785876</v>
      </c>
      <c r="V1672" s="5">
        <v>0.39509722166859529</v>
      </c>
      <c r="W1672" s="4" t="s">
        <v>493</v>
      </c>
      <c r="X1672" s="4" t="s">
        <v>97</v>
      </c>
    </row>
    <row r="1673" spans="1:24">
      <c r="A1673" s="4" t="s">
        <v>2161</v>
      </c>
      <c r="B1673" s="8">
        <v>46155</v>
      </c>
      <c r="C1673" s="4" t="s">
        <v>262</v>
      </c>
      <c r="D1673" s="4" t="s">
        <v>218</v>
      </c>
      <c r="E1673" s="4" t="s">
        <v>36</v>
      </c>
      <c r="F1673" s="4" t="s">
        <v>234</v>
      </c>
      <c r="G1673" s="4" t="s">
        <v>257</v>
      </c>
      <c r="H1673" s="9">
        <v>10</v>
      </c>
      <c r="I1673" s="10">
        <v>7.55</v>
      </c>
      <c r="J1673" s="10">
        <v>75.5</v>
      </c>
      <c r="K1673" s="5">
        <v>0.1211967353306028</v>
      </c>
      <c r="L1673" s="10">
        <v>9.1503535174605108</v>
      </c>
      <c r="M1673" s="10">
        <v>66.349646482539484</v>
      </c>
      <c r="N1673" s="10">
        <v>4.25</v>
      </c>
      <c r="O1673" s="10">
        <v>42.5</v>
      </c>
      <c r="P1673" s="10">
        <v>23.849646482539484</v>
      </c>
      <c r="Q1673" s="5">
        <v>0.35945400988407278</v>
      </c>
      <c r="R1673" s="5">
        <v>1.7999999999999999E-2</v>
      </c>
      <c r="S1673" s="10">
        <v>1.1942936366857106</v>
      </c>
      <c r="T1673" s="10">
        <v>0</v>
      </c>
      <c r="U1673" s="10">
        <v>22.655352845853773</v>
      </c>
      <c r="V1673" s="5">
        <v>0.34145400988407282</v>
      </c>
      <c r="W1673" s="4" t="s">
        <v>491</v>
      </c>
      <c r="X1673" s="4" t="s">
        <v>97</v>
      </c>
    </row>
    <row r="1674" spans="1:24">
      <c r="A1674" s="4" t="s">
        <v>2162</v>
      </c>
      <c r="B1674" s="8">
        <v>46022</v>
      </c>
      <c r="C1674" s="4" t="s">
        <v>264</v>
      </c>
      <c r="D1674" s="4" t="s">
        <v>144</v>
      </c>
      <c r="E1674" s="4" t="s">
        <v>36</v>
      </c>
      <c r="F1674" s="4" t="s">
        <v>239</v>
      </c>
      <c r="G1674" s="4" t="s">
        <v>257</v>
      </c>
      <c r="H1674" s="9">
        <v>4</v>
      </c>
      <c r="I1674" s="10">
        <v>14.46</v>
      </c>
      <c r="J1674" s="10">
        <v>57.84</v>
      </c>
      <c r="K1674" s="5">
        <v>9.0709178595671361E-2</v>
      </c>
      <c r="L1674" s="10">
        <v>5.2466188899736315</v>
      </c>
      <c r="M1674" s="10">
        <v>52.593381110026371</v>
      </c>
      <c r="N1674" s="10">
        <v>7.95</v>
      </c>
      <c r="O1674" s="10">
        <v>31.8</v>
      </c>
      <c r="P1674" s="10">
        <v>20.79338111002637</v>
      </c>
      <c r="Q1674" s="5">
        <v>0.39536117798789577</v>
      </c>
      <c r="R1674" s="5">
        <v>1.7999999999999999E-2</v>
      </c>
      <c r="S1674" s="10">
        <v>0.94668085998047458</v>
      </c>
      <c r="T1674" s="10">
        <v>0</v>
      </c>
      <c r="U1674" s="10">
        <v>19.846700250045895</v>
      </c>
      <c r="V1674" s="5">
        <v>0.37736117798789576</v>
      </c>
      <c r="W1674" s="4" t="s">
        <v>491</v>
      </c>
      <c r="X1674" s="4" t="s">
        <v>97</v>
      </c>
    </row>
    <row r="1675" spans="1:24">
      <c r="A1675" s="4" t="s">
        <v>2163</v>
      </c>
      <c r="B1675" s="8">
        <v>45779</v>
      </c>
      <c r="C1675" s="4" t="s">
        <v>337</v>
      </c>
      <c r="D1675" s="4" t="s">
        <v>212</v>
      </c>
      <c r="E1675" s="4" t="s">
        <v>43</v>
      </c>
      <c r="F1675" s="4" t="s">
        <v>270</v>
      </c>
      <c r="G1675" s="4" t="s">
        <v>111</v>
      </c>
      <c r="H1675" s="9">
        <v>65</v>
      </c>
      <c r="I1675" s="10">
        <v>6.76</v>
      </c>
      <c r="J1675" s="10">
        <v>439.4</v>
      </c>
      <c r="K1675" s="5">
        <v>7.9832483520550612E-2</v>
      </c>
      <c r="L1675" s="10">
        <v>35.078393258929935</v>
      </c>
      <c r="M1675" s="10">
        <v>404.32160674107001</v>
      </c>
      <c r="N1675" s="10">
        <v>3.4</v>
      </c>
      <c r="O1675" s="10">
        <v>221</v>
      </c>
      <c r="P1675" s="10">
        <v>183.32160674107001</v>
      </c>
      <c r="Q1675" s="5">
        <v>0.45340541708539034</v>
      </c>
      <c r="R1675" s="5">
        <v>4.4999999999999998E-2</v>
      </c>
      <c r="S1675" s="10">
        <v>18.194472303348149</v>
      </c>
      <c r="T1675" s="10">
        <v>9.67</v>
      </c>
      <c r="U1675" s="10">
        <v>155.45713443772186</v>
      </c>
      <c r="V1675" s="5">
        <v>0.38448881248455652</v>
      </c>
      <c r="W1675" s="4" t="s">
        <v>493</v>
      </c>
      <c r="X1675" s="4" t="s">
        <v>97</v>
      </c>
    </row>
    <row r="1676" spans="1:24">
      <c r="A1676" s="4" t="s">
        <v>2164</v>
      </c>
      <c r="B1676" s="8">
        <v>46180</v>
      </c>
      <c r="C1676" s="4" t="s">
        <v>363</v>
      </c>
      <c r="D1676" s="4" t="s">
        <v>156</v>
      </c>
      <c r="E1676" s="4" t="s">
        <v>45</v>
      </c>
      <c r="F1676" s="4" t="s">
        <v>239</v>
      </c>
      <c r="G1676" s="4" t="s">
        <v>235</v>
      </c>
      <c r="H1676" s="9">
        <v>25</v>
      </c>
      <c r="I1676" s="10">
        <v>5.16</v>
      </c>
      <c r="J1676" s="10">
        <v>129</v>
      </c>
      <c r="K1676" s="5">
        <v>0.19515664581458833</v>
      </c>
      <c r="L1676" s="10">
        <v>25.175207310081895</v>
      </c>
      <c r="M1676" s="10">
        <v>103.8247926899181</v>
      </c>
      <c r="N1676" s="10">
        <v>2.89</v>
      </c>
      <c r="O1676" s="10">
        <v>72.25</v>
      </c>
      <c r="P1676" s="10">
        <v>31.574792689918098</v>
      </c>
      <c r="Q1676" s="5">
        <v>0.3041161159282928</v>
      </c>
      <c r="R1676" s="5">
        <v>1.4999999999999999E-2</v>
      </c>
      <c r="S1676" s="10">
        <v>1.5573718903487714</v>
      </c>
      <c r="T1676" s="10">
        <v>0</v>
      </c>
      <c r="U1676" s="10">
        <v>30.017420799569326</v>
      </c>
      <c r="V1676" s="5">
        <v>0.28911611592829278</v>
      </c>
      <c r="W1676" s="4" t="s">
        <v>491</v>
      </c>
      <c r="X1676" s="4" t="s">
        <v>97</v>
      </c>
    </row>
    <row r="1677" spans="1:24">
      <c r="A1677" s="4" t="s">
        <v>2165</v>
      </c>
      <c r="B1677" s="8">
        <v>46087</v>
      </c>
      <c r="C1677" s="4" t="s">
        <v>317</v>
      </c>
      <c r="D1677" s="4" t="s">
        <v>201</v>
      </c>
      <c r="E1677" s="4" t="s">
        <v>41</v>
      </c>
      <c r="F1677" s="4" t="s">
        <v>242</v>
      </c>
      <c r="G1677" s="4" t="s">
        <v>111</v>
      </c>
      <c r="H1677" s="9">
        <v>59</v>
      </c>
      <c r="I1677" s="10">
        <v>9.85</v>
      </c>
      <c r="J1677" s="10">
        <v>581.15</v>
      </c>
      <c r="K1677" s="5">
        <v>0.15226933931566461</v>
      </c>
      <c r="L1677" s="10">
        <v>88.491326543298484</v>
      </c>
      <c r="M1677" s="10">
        <v>492.65867345670148</v>
      </c>
      <c r="N1677" s="10">
        <v>5.74</v>
      </c>
      <c r="O1677" s="10">
        <v>338.66</v>
      </c>
      <c r="P1677" s="10">
        <v>153.99867345670145</v>
      </c>
      <c r="Q1677" s="5">
        <v>0.31258695269928299</v>
      </c>
      <c r="R1677" s="5">
        <v>2.5999999999999999E-2</v>
      </c>
      <c r="S1677" s="10">
        <v>12.809125509874239</v>
      </c>
      <c r="T1677" s="10">
        <v>0</v>
      </c>
      <c r="U1677" s="10">
        <v>141.18954794682722</v>
      </c>
      <c r="V1677" s="5">
        <v>0.28658695269928303</v>
      </c>
      <c r="W1677" s="4" t="s">
        <v>491</v>
      </c>
      <c r="X1677" s="4" t="s">
        <v>97</v>
      </c>
    </row>
    <row r="1678" spans="1:24">
      <c r="A1678" s="4" t="s">
        <v>2166</v>
      </c>
      <c r="B1678" s="8">
        <v>46285</v>
      </c>
      <c r="C1678" s="4" t="s">
        <v>285</v>
      </c>
      <c r="D1678" s="4" t="s">
        <v>166</v>
      </c>
      <c r="E1678" s="4" t="s">
        <v>39</v>
      </c>
      <c r="F1678" s="4" t="s">
        <v>273</v>
      </c>
      <c r="G1678" s="4" t="s">
        <v>111</v>
      </c>
      <c r="H1678" s="9">
        <v>6</v>
      </c>
      <c r="I1678" s="10">
        <v>9.67</v>
      </c>
      <c r="J1678" s="10">
        <v>58.019999999999996</v>
      </c>
      <c r="K1678" s="5">
        <v>0.12039850848603993</v>
      </c>
      <c r="L1678" s="10">
        <v>6.9855214623600368</v>
      </c>
      <c r="M1678" s="10">
        <v>51.034478537639956</v>
      </c>
      <c r="N1678" s="10">
        <v>4.8499999999999996</v>
      </c>
      <c r="O1678" s="10">
        <v>29.099999999999998</v>
      </c>
      <c r="P1678" s="10">
        <v>21.934478537639958</v>
      </c>
      <c r="Q1678" s="5">
        <v>0.42979725013673664</v>
      </c>
      <c r="R1678" s="5">
        <v>2.1000000000000001E-2</v>
      </c>
      <c r="S1678" s="10">
        <v>1.0717240492904392</v>
      </c>
      <c r="T1678" s="10">
        <v>0</v>
      </c>
      <c r="U1678" s="10">
        <v>20.86275448834952</v>
      </c>
      <c r="V1678" s="5">
        <v>0.40879725013673668</v>
      </c>
      <c r="W1678" s="4" t="s">
        <v>491</v>
      </c>
      <c r="X1678" s="4" t="s">
        <v>97</v>
      </c>
    </row>
    <row r="1679" spans="1:24">
      <c r="A1679" s="4" t="s">
        <v>2167</v>
      </c>
      <c r="B1679" s="8">
        <v>45780</v>
      </c>
      <c r="C1679" s="4" t="s">
        <v>395</v>
      </c>
      <c r="D1679" s="4" t="s">
        <v>113</v>
      </c>
      <c r="E1679" s="4" t="s">
        <v>47</v>
      </c>
      <c r="F1679" s="4" t="s">
        <v>276</v>
      </c>
      <c r="G1679" s="4" t="s">
        <v>235</v>
      </c>
      <c r="H1679" s="9">
        <v>24</v>
      </c>
      <c r="I1679" s="10">
        <v>16.309999999999999</v>
      </c>
      <c r="J1679" s="10">
        <v>391.43999999999994</v>
      </c>
      <c r="K1679" s="5">
        <v>9.1194799150938227E-2</v>
      </c>
      <c r="L1679" s="10">
        <v>35.697292179643256</v>
      </c>
      <c r="M1679" s="10">
        <v>355.74270782035671</v>
      </c>
      <c r="N1679" s="10">
        <v>8.57</v>
      </c>
      <c r="O1679" s="10">
        <v>205.68</v>
      </c>
      <c r="P1679" s="10">
        <v>150.06270782035671</v>
      </c>
      <c r="Q1679" s="5">
        <v>0.42182932923571131</v>
      </c>
      <c r="R1679" s="5">
        <v>2.3E-2</v>
      </c>
      <c r="S1679" s="10">
        <v>8.1820822798682045</v>
      </c>
      <c r="T1679" s="10">
        <v>0</v>
      </c>
      <c r="U1679" s="10">
        <v>141.8806255404885</v>
      </c>
      <c r="V1679" s="5">
        <v>0.39882932923571129</v>
      </c>
      <c r="W1679" s="4" t="s">
        <v>491</v>
      </c>
      <c r="X1679" s="4" t="s">
        <v>97</v>
      </c>
    </row>
    <row r="1680" spans="1:24">
      <c r="A1680" s="4" t="s">
        <v>2168</v>
      </c>
      <c r="B1680" s="8">
        <v>45709</v>
      </c>
      <c r="C1680" s="4" t="s">
        <v>331</v>
      </c>
      <c r="D1680" s="4" t="s">
        <v>206</v>
      </c>
      <c r="E1680" s="4" t="s">
        <v>43</v>
      </c>
      <c r="F1680" s="4" t="s">
        <v>270</v>
      </c>
      <c r="G1680" s="4" t="s">
        <v>235</v>
      </c>
      <c r="H1680" s="9">
        <v>44</v>
      </c>
      <c r="I1680" s="10">
        <v>4.63</v>
      </c>
      <c r="J1680" s="10">
        <v>203.72</v>
      </c>
      <c r="K1680" s="5">
        <v>9.7241233743094346E-2</v>
      </c>
      <c r="L1680" s="10">
        <v>19.809984138143179</v>
      </c>
      <c r="M1680" s="10">
        <v>183.91001586185683</v>
      </c>
      <c r="N1680" s="10">
        <v>2.63</v>
      </c>
      <c r="O1680" s="10">
        <v>115.72</v>
      </c>
      <c r="P1680" s="10">
        <v>68.190015861856835</v>
      </c>
      <c r="Q1680" s="5">
        <v>0.37077923974014254</v>
      </c>
      <c r="R1680" s="5">
        <v>4.4999999999999998E-2</v>
      </c>
      <c r="S1680" s="10">
        <v>8.2759507137835566</v>
      </c>
      <c r="T1680" s="10">
        <v>0</v>
      </c>
      <c r="U1680" s="10">
        <v>59.914065148073277</v>
      </c>
      <c r="V1680" s="5">
        <v>0.32577923974014256</v>
      </c>
      <c r="W1680" s="4" t="s">
        <v>491</v>
      </c>
      <c r="X1680" s="4" t="s">
        <v>97</v>
      </c>
    </row>
    <row r="1681" spans="1:24">
      <c r="A1681" s="4" t="s">
        <v>2169</v>
      </c>
      <c r="B1681" s="8">
        <v>46254</v>
      </c>
      <c r="C1681" s="4" t="s">
        <v>403</v>
      </c>
      <c r="D1681" s="4" t="s">
        <v>164</v>
      </c>
      <c r="E1681" s="4" t="s">
        <v>47</v>
      </c>
      <c r="F1681" s="4" t="s">
        <v>270</v>
      </c>
      <c r="G1681" s="4" t="s">
        <v>111</v>
      </c>
      <c r="H1681" s="9">
        <v>13</v>
      </c>
      <c r="I1681" s="10">
        <v>6.34</v>
      </c>
      <c r="J1681" s="10">
        <v>82.42</v>
      </c>
      <c r="K1681" s="5">
        <v>0.12361398437539413</v>
      </c>
      <c r="L1681" s="10">
        <v>10.188264592219983</v>
      </c>
      <c r="M1681" s="10">
        <v>72.231735407780022</v>
      </c>
      <c r="N1681" s="10">
        <v>3.02</v>
      </c>
      <c r="O1681" s="10">
        <v>39.26</v>
      </c>
      <c r="P1681" s="10">
        <v>32.971735407780024</v>
      </c>
      <c r="Q1681" s="5">
        <v>0.45647159412189153</v>
      </c>
      <c r="R1681" s="5">
        <v>2.3E-2</v>
      </c>
      <c r="S1681" s="10">
        <v>1.6613299143789404</v>
      </c>
      <c r="T1681" s="10">
        <v>0</v>
      </c>
      <c r="U1681" s="10">
        <v>31.310405493401085</v>
      </c>
      <c r="V1681" s="5">
        <v>0.43347159412189157</v>
      </c>
      <c r="W1681" s="4" t="s">
        <v>491</v>
      </c>
      <c r="X1681" s="4" t="s">
        <v>97</v>
      </c>
    </row>
    <row r="1682" spans="1:24">
      <c r="A1682" s="4" t="s">
        <v>2170</v>
      </c>
      <c r="B1682" s="8">
        <v>46277</v>
      </c>
      <c r="C1682" s="4" t="s">
        <v>367</v>
      </c>
      <c r="D1682" s="4" t="s">
        <v>154</v>
      </c>
      <c r="E1682" s="4" t="s">
        <v>45</v>
      </c>
      <c r="F1682" s="4" t="s">
        <v>234</v>
      </c>
      <c r="G1682" s="4" t="s">
        <v>111</v>
      </c>
      <c r="H1682" s="9">
        <v>68</v>
      </c>
      <c r="I1682" s="10">
        <v>15.99</v>
      </c>
      <c r="J1682" s="10">
        <v>1087.32</v>
      </c>
      <c r="K1682" s="5">
        <v>0.21123740551105363</v>
      </c>
      <c r="L1682" s="10">
        <v>229.68265576027883</v>
      </c>
      <c r="M1682" s="10">
        <v>857.63734423972107</v>
      </c>
      <c r="N1682" s="10">
        <v>8.94</v>
      </c>
      <c r="O1682" s="10">
        <v>607.91999999999996</v>
      </c>
      <c r="P1682" s="10">
        <v>249.71734423972111</v>
      </c>
      <c r="Q1682" s="5">
        <v>0.29116892579006187</v>
      </c>
      <c r="R1682" s="5">
        <v>1.4999999999999999E-2</v>
      </c>
      <c r="S1682" s="10">
        <v>12.864560163595815</v>
      </c>
      <c r="T1682" s="10">
        <v>0</v>
      </c>
      <c r="U1682" s="10">
        <v>236.85278407612529</v>
      </c>
      <c r="V1682" s="5">
        <v>0.27616892579006186</v>
      </c>
      <c r="W1682" s="4" t="s">
        <v>491</v>
      </c>
      <c r="X1682" s="4" t="s">
        <v>97</v>
      </c>
    </row>
    <row r="1683" spans="1:24">
      <c r="A1683" s="4" t="s">
        <v>2171</v>
      </c>
      <c r="B1683" s="8">
        <v>45695</v>
      </c>
      <c r="C1683" s="4" t="s">
        <v>237</v>
      </c>
      <c r="D1683" s="4" t="s">
        <v>156</v>
      </c>
      <c r="E1683" s="4" t="s">
        <v>36</v>
      </c>
      <c r="F1683" s="4" t="s">
        <v>239</v>
      </c>
      <c r="G1683" s="4" t="s">
        <v>235</v>
      </c>
      <c r="H1683" s="9">
        <v>104</v>
      </c>
      <c r="I1683" s="10">
        <v>4.87</v>
      </c>
      <c r="J1683" s="10">
        <v>506.48</v>
      </c>
      <c r="K1683" s="5">
        <v>0.15681209776301244</v>
      </c>
      <c r="L1683" s="10">
        <v>79.422191275010547</v>
      </c>
      <c r="M1683" s="10">
        <v>427.05780872498946</v>
      </c>
      <c r="N1683" s="10">
        <v>2.74</v>
      </c>
      <c r="O1683" s="10">
        <v>284.96000000000004</v>
      </c>
      <c r="P1683" s="10">
        <v>142.09780872498942</v>
      </c>
      <c r="Q1683" s="5">
        <v>0.33273670641741038</v>
      </c>
      <c r="R1683" s="5">
        <v>1.7999999999999999E-2</v>
      </c>
      <c r="S1683" s="10">
        <v>7.6870405570498095</v>
      </c>
      <c r="T1683" s="10">
        <v>0</v>
      </c>
      <c r="U1683" s="10">
        <v>134.41076816793961</v>
      </c>
      <c r="V1683" s="5">
        <v>0.31473670641741042</v>
      </c>
      <c r="W1683" s="4" t="s">
        <v>491</v>
      </c>
      <c r="X1683" s="4" t="s">
        <v>97</v>
      </c>
    </row>
    <row r="1684" spans="1:24">
      <c r="A1684" s="4" t="s">
        <v>2172</v>
      </c>
      <c r="B1684" s="8">
        <v>46097</v>
      </c>
      <c r="C1684" s="4" t="s">
        <v>365</v>
      </c>
      <c r="D1684" s="4" t="s">
        <v>130</v>
      </c>
      <c r="E1684" s="4" t="s">
        <v>45</v>
      </c>
      <c r="F1684" s="4" t="s">
        <v>242</v>
      </c>
      <c r="G1684" s="4" t="s">
        <v>235</v>
      </c>
      <c r="H1684" s="9">
        <v>21</v>
      </c>
      <c r="I1684" s="10">
        <v>6.55</v>
      </c>
      <c r="J1684" s="10">
        <v>137.54999999999998</v>
      </c>
      <c r="K1684" s="5">
        <v>0.20328789145496876</v>
      </c>
      <c r="L1684" s="10">
        <v>27.962249469630947</v>
      </c>
      <c r="M1684" s="10">
        <v>109.58775053036904</v>
      </c>
      <c r="N1684" s="10">
        <v>3.09</v>
      </c>
      <c r="O1684" s="10">
        <v>64.89</v>
      </c>
      <c r="P1684" s="10">
        <v>44.697750530369035</v>
      </c>
      <c r="Q1684" s="5">
        <v>0.40787177685504517</v>
      </c>
      <c r="R1684" s="5">
        <v>1.4999999999999999E-2</v>
      </c>
      <c r="S1684" s="10">
        <v>1.6438162579555355</v>
      </c>
      <c r="T1684" s="10">
        <v>0</v>
      </c>
      <c r="U1684" s="10">
        <v>43.0539342724135</v>
      </c>
      <c r="V1684" s="5">
        <v>0.39287177685504515</v>
      </c>
      <c r="W1684" s="4" t="s">
        <v>491</v>
      </c>
      <c r="X1684" s="4" t="s">
        <v>97</v>
      </c>
    </row>
    <row r="1685" spans="1:24">
      <c r="A1685" s="4" t="s">
        <v>2173</v>
      </c>
      <c r="B1685" s="8">
        <v>45902</v>
      </c>
      <c r="C1685" s="4" t="s">
        <v>297</v>
      </c>
      <c r="D1685" s="4" t="s">
        <v>201</v>
      </c>
      <c r="E1685" s="4" t="s">
        <v>39</v>
      </c>
      <c r="F1685" s="4" t="s">
        <v>273</v>
      </c>
      <c r="G1685" s="4" t="s">
        <v>257</v>
      </c>
      <c r="H1685" s="9">
        <v>15</v>
      </c>
      <c r="I1685" s="10">
        <v>9.39</v>
      </c>
      <c r="J1685" s="10">
        <v>140.85000000000002</v>
      </c>
      <c r="K1685" s="5">
        <v>9.2468124247976208E-2</v>
      </c>
      <c r="L1685" s="10">
        <v>13.024135300327451</v>
      </c>
      <c r="M1685" s="10">
        <v>127.82586469967256</v>
      </c>
      <c r="N1685" s="10">
        <v>5.55</v>
      </c>
      <c r="O1685" s="10">
        <v>83.25</v>
      </c>
      <c r="P1685" s="10">
        <v>44.575864699672564</v>
      </c>
      <c r="Q1685" s="5">
        <v>0.3487233573925258</v>
      </c>
      <c r="R1685" s="5">
        <v>2.1000000000000001E-2</v>
      </c>
      <c r="S1685" s="10">
        <v>2.6843431586931241</v>
      </c>
      <c r="T1685" s="10">
        <v>0</v>
      </c>
      <c r="U1685" s="10">
        <v>41.89152154097944</v>
      </c>
      <c r="V1685" s="5">
        <v>0.32772335739252578</v>
      </c>
      <c r="W1685" s="4" t="s">
        <v>491</v>
      </c>
      <c r="X1685" s="4" t="s">
        <v>97</v>
      </c>
    </row>
    <row r="1686" spans="1:24">
      <c r="A1686" s="4" t="s">
        <v>2174</v>
      </c>
      <c r="B1686" s="8">
        <v>45817</v>
      </c>
      <c r="C1686" s="4" t="s">
        <v>325</v>
      </c>
      <c r="D1686" s="4" t="s">
        <v>187</v>
      </c>
      <c r="E1686" s="4" t="s">
        <v>41</v>
      </c>
      <c r="F1686" s="4" t="s">
        <v>234</v>
      </c>
      <c r="G1686" s="4" t="s">
        <v>257</v>
      </c>
      <c r="H1686" s="9">
        <v>11</v>
      </c>
      <c r="I1686" s="10">
        <v>8.07</v>
      </c>
      <c r="J1686" s="10">
        <v>88.77000000000001</v>
      </c>
      <c r="K1686" s="5">
        <v>0.11400654991796047</v>
      </c>
      <c r="L1686" s="10">
        <v>10.120361436217353</v>
      </c>
      <c r="M1686" s="10">
        <v>78.649638563782659</v>
      </c>
      <c r="N1686" s="10">
        <v>3.43</v>
      </c>
      <c r="O1686" s="10">
        <v>37.730000000000004</v>
      </c>
      <c r="P1686" s="10">
        <v>40.919638563782655</v>
      </c>
      <c r="Q1686" s="5">
        <v>0.52027751571417546</v>
      </c>
      <c r="R1686" s="5">
        <v>2.5999999999999999E-2</v>
      </c>
      <c r="S1686" s="10">
        <v>2.0448906026583491</v>
      </c>
      <c r="T1686" s="10">
        <v>0</v>
      </c>
      <c r="U1686" s="10">
        <v>38.874747961124307</v>
      </c>
      <c r="V1686" s="5">
        <v>0.4942775157141755</v>
      </c>
      <c r="W1686" s="4" t="s">
        <v>491</v>
      </c>
      <c r="X1686" s="4" t="s">
        <v>97</v>
      </c>
    </row>
    <row r="1687" spans="1:24">
      <c r="A1687" s="4" t="s">
        <v>2175</v>
      </c>
      <c r="B1687" s="8">
        <v>45885</v>
      </c>
      <c r="C1687" s="4" t="s">
        <v>375</v>
      </c>
      <c r="D1687" s="4" t="s">
        <v>113</v>
      </c>
      <c r="E1687" s="4" t="s">
        <v>45</v>
      </c>
      <c r="F1687" s="4" t="s">
        <v>239</v>
      </c>
      <c r="G1687" s="4" t="s">
        <v>111</v>
      </c>
      <c r="H1687" s="9">
        <v>32</v>
      </c>
      <c r="I1687" s="10">
        <v>16.09</v>
      </c>
      <c r="J1687" s="10">
        <v>514.88</v>
      </c>
      <c r="K1687" s="5">
        <v>0.21323136764473805</v>
      </c>
      <c r="L1687" s="10">
        <v>109.78856657292272</v>
      </c>
      <c r="M1687" s="10">
        <v>405.09143342707728</v>
      </c>
      <c r="N1687" s="10">
        <v>8.68</v>
      </c>
      <c r="O1687" s="10">
        <v>277.76</v>
      </c>
      <c r="P1687" s="10">
        <v>127.33143342707729</v>
      </c>
      <c r="Q1687" s="5">
        <v>0.31432763796028018</v>
      </c>
      <c r="R1687" s="5">
        <v>1.4999999999999999E-2</v>
      </c>
      <c r="S1687" s="10">
        <v>6.0763715014061592</v>
      </c>
      <c r="T1687" s="10">
        <v>0</v>
      </c>
      <c r="U1687" s="10">
        <v>121.25506192567113</v>
      </c>
      <c r="V1687" s="5">
        <v>0.29932763796028017</v>
      </c>
      <c r="W1687" s="4" t="s">
        <v>491</v>
      </c>
      <c r="X1687" s="4" t="s">
        <v>97</v>
      </c>
    </row>
    <row r="1688" spans="1:24">
      <c r="A1688" s="4" t="s">
        <v>2176</v>
      </c>
      <c r="B1688" s="8">
        <v>45730</v>
      </c>
      <c r="C1688" s="4" t="s">
        <v>283</v>
      </c>
      <c r="D1688" s="4" t="s">
        <v>206</v>
      </c>
      <c r="E1688" s="4" t="s">
        <v>39</v>
      </c>
      <c r="F1688" s="4" t="s">
        <v>270</v>
      </c>
      <c r="G1688" s="4" t="s">
        <v>111</v>
      </c>
      <c r="H1688" s="9">
        <v>14</v>
      </c>
      <c r="I1688" s="10">
        <v>4.67</v>
      </c>
      <c r="J1688" s="10">
        <v>65.38</v>
      </c>
      <c r="K1688" s="5">
        <v>0.16553273096645318</v>
      </c>
      <c r="L1688" s="10">
        <v>10.822529950586709</v>
      </c>
      <c r="M1688" s="10">
        <v>54.557470049413283</v>
      </c>
      <c r="N1688" s="10">
        <v>2.58</v>
      </c>
      <c r="O1688" s="10">
        <v>36.120000000000005</v>
      </c>
      <c r="P1688" s="10">
        <v>18.437470049413278</v>
      </c>
      <c r="Q1688" s="5">
        <v>0.33794584009695217</v>
      </c>
      <c r="R1688" s="5">
        <v>2.1000000000000001E-2</v>
      </c>
      <c r="S1688" s="10">
        <v>1.145706871037679</v>
      </c>
      <c r="T1688" s="10">
        <v>0.89</v>
      </c>
      <c r="U1688" s="10">
        <v>16.401763178375599</v>
      </c>
      <c r="V1688" s="5">
        <v>0.30063276694319491</v>
      </c>
      <c r="W1688" s="4" t="s">
        <v>493</v>
      </c>
      <c r="X1688" s="4" t="s">
        <v>97</v>
      </c>
    </row>
    <row r="1689" spans="1:24">
      <c r="A1689" s="4" t="s">
        <v>2177</v>
      </c>
      <c r="B1689" s="8">
        <v>45876</v>
      </c>
      <c r="C1689" s="4" t="s">
        <v>377</v>
      </c>
      <c r="D1689" s="4" t="s">
        <v>222</v>
      </c>
      <c r="E1689" s="4" t="s">
        <v>45</v>
      </c>
      <c r="F1689" s="4" t="s">
        <v>242</v>
      </c>
      <c r="G1689" s="4" t="s">
        <v>111</v>
      </c>
      <c r="H1689" s="9">
        <v>10</v>
      </c>
      <c r="I1689" s="10">
        <v>13.24</v>
      </c>
      <c r="J1689" s="10">
        <v>132.4</v>
      </c>
      <c r="K1689" s="5">
        <v>0.23476178768244974</v>
      </c>
      <c r="L1689" s="10">
        <v>31.082460689156346</v>
      </c>
      <c r="M1689" s="10">
        <v>101.31753931084366</v>
      </c>
      <c r="N1689" s="10">
        <v>7.99</v>
      </c>
      <c r="O1689" s="10">
        <v>79.900000000000006</v>
      </c>
      <c r="P1689" s="10">
        <v>21.417539310843651</v>
      </c>
      <c r="Q1689" s="5">
        <v>0.2113902435503722</v>
      </c>
      <c r="R1689" s="5">
        <v>1.4999999999999999E-2</v>
      </c>
      <c r="S1689" s="10">
        <v>1.5197630896626548</v>
      </c>
      <c r="T1689" s="10">
        <v>1.22</v>
      </c>
      <c r="U1689" s="10">
        <v>18.677776221180999</v>
      </c>
      <c r="V1689" s="5">
        <v>0.18434889307642296</v>
      </c>
      <c r="W1689" s="4" t="s">
        <v>493</v>
      </c>
      <c r="X1689" s="4" t="s">
        <v>97</v>
      </c>
    </row>
    <row r="1690" spans="1:24">
      <c r="A1690" s="4" t="s">
        <v>2178</v>
      </c>
      <c r="B1690" s="8">
        <v>46019</v>
      </c>
      <c r="C1690" s="4" t="s">
        <v>327</v>
      </c>
      <c r="D1690" s="4" t="s">
        <v>220</v>
      </c>
      <c r="E1690" s="4" t="s">
        <v>41</v>
      </c>
      <c r="F1690" s="4" t="s">
        <v>239</v>
      </c>
      <c r="G1690" s="4" t="s">
        <v>257</v>
      </c>
      <c r="H1690" s="9">
        <v>1</v>
      </c>
      <c r="I1690" s="10">
        <v>7.28</v>
      </c>
      <c r="J1690" s="10">
        <v>7.28</v>
      </c>
      <c r="K1690" s="5">
        <v>0.16846049030304472</v>
      </c>
      <c r="L1690" s="10">
        <v>1.2263923694061656</v>
      </c>
      <c r="M1690" s="10">
        <v>6.0536076305938344</v>
      </c>
      <c r="N1690" s="10">
        <v>4.3099999999999996</v>
      </c>
      <c r="O1690" s="10">
        <v>4.3099999999999996</v>
      </c>
      <c r="P1690" s="10">
        <v>1.7436076305938348</v>
      </c>
      <c r="Q1690" s="5">
        <v>0.28802785660933133</v>
      </c>
      <c r="R1690" s="5">
        <v>2.5999999999999999E-2</v>
      </c>
      <c r="S1690" s="10">
        <v>0.15739379839543968</v>
      </c>
      <c r="T1690" s="10">
        <v>0</v>
      </c>
      <c r="U1690" s="10">
        <v>1.5862138321983952</v>
      </c>
      <c r="V1690" s="5">
        <v>0.26202785660933131</v>
      </c>
      <c r="W1690" s="4" t="s">
        <v>491</v>
      </c>
      <c r="X1690" s="4" t="s">
        <v>97</v>
      </c>
    </row>
    <row r="1691" spans="1:24">
      <c r="A1691" s="4" t="s">
        <v>2179</v>
      </c>
      <c r="B1691" s="8">
        <v>46101</v>
      </c>
      <c r="C1691" s="4" t="s">
        <v>274</v>
      </c>
      <c r="D1691" s="4" t="s">
        <v>142</v>
      </c>
      <c r="E1691" s="4" t="s">
        <v>39</v>
      </c>
      <c r="F1691" s="4" t="s">
        <v>276</v>
      </c>
      <c r="G1691" s="4" t="s">
        <v>235</v>
      </c>
      <c r="H1691" s="9">
        <v>29</v>
      </c>
      <c r="I1691" s="10">
        <v>8.39</v>
      </c>
      <c r="J1691" s="10">
        <v>243.31</v>
      </c>
      <c r="K1691" s="5">
        <v>0.11864508772225901</v>
      </c>
      <c r="L1691" s="10">
        <v>28.867536293702841</v>
      </c>
      <c r="M1691" s="10">
        <v>214.44246370629716</v>
      </c>
      <c r="N1691" s="10">
        <v>4.26</v>
      </c>
      <c r="O1691" s="10">
        <v>123.53999999999999</v>
      </c>
      <c r="P1691" s="10">
        <v>90.902463706297169</v>
      </c>
      <c r="Q1691" s="5">
        <v>0.4239014145575114</v>
      </c>
      <c r="R1691" s="5">
        <v>2.1000000000000001E-2</v>
      </c>
      <c r="S1691" s="10">
        <v>4.5032917378322406</v>
      </c>
      <c r="T1691" s="10">
        <v>0</v>
      </c>
      <c r="U1691" s="10">
        <v>86.399171968464927</v>
      </c>
      <c r="V1691" s="5">
        <v>0.40290141455751138</v>
      </c>
      <c r="W1691" s="4" t="s">
        <v>491</v>
      </c>
      <c r="X1691" s="4" t="s">
        <v>97</v>
      </c>
    </row>
    <row r="1692" spans="1:24">
      <c r="A1692" s="4" t="s">
        <v>2180</v>
      </c>
      <c r="B1692" s="8">
        <v>45824</v>
      </c>
      <c r="C1692" s="4" t="s">
        <v>327</v>
      </c>
      <c r="D1692" s="4" t="s">
        <v>162</v>
      </c>
      <c r="E1692" s="4" t="s">
        <v>41</v>
      </c>
      <c r="F1692" s="4" t="s">
        <v>239</v>
      </c>
      <c r="G1692" s="4" t="s">
        <v>257</v>
      </c>
      <c r="H1692" s="9">
        <v>10</v>
      </c>
      <c r="I1692" s="10">
        <v>7.01</v>
      </c>
      <c r="J1692" s="10">
        <v>70.099999999999994</v>
      </c>
      <c r="K1692" s="5">
        <v>0.14216248151621713</v>
      </c>
      <c r="L1692" s="10">
        <v>9.9655899542868198</v>
      </c>
      <c r="M1692" s="10">
        <v>60.134410045713174</v>
      </c>
      <c r="N1692" s="10">
        <v>3.5</v>
      </c>
      <c r="O1692" s="10">
        <v>35</v>
      </c>
      <c r="P1692" s="10">
        <v>25.134410045713174</v>
      </c>
      <c r="Q1692" s="5">
        <v>0.41797051017223608</v>
      </c>
      <c r="R1692" s="5">
        <v>2.5999999999999999E-2</v>
      </c>
      <c r="S1692" s="10">
        <v>1.5634946611885425</v>
      </c>
      <c r="T1692" s="10">
        <v>0.6</v>
      </c>
      <c r="U1692" s="10">
        <v>22.970915384524631</v>
      </c>
      <c r="V1692" s="5">
        <v>0.38199286177518871</v>
      </c>
      <c r="W1692" s="4" t="s">
        <v>493</v>
      </c>
      <c r="X1692" s="4" t="s">
        <v>97</v>
      </c>
    </row>
    <row r="1693" spans="1:24">
      <c r="A1693" s="4" t="s">
        <v>2181</v>
      </c>
      <c r="B1693" s="8">
        <v>45870</v>
      </c>
      <c r="C1693" s="4" t="s">
        <v>385</v>
      </c>
      <c r="D1693" s="4" t="s">
        <v>120</v>
      </c>
      <c r="E1693" s="4" t="s">
        <v>45</v>
      </c>
      <c r="F1693" s="4" t="s">
        <v>234</v>
      </c>
      <c r="G1693" s="4" t="s">
        <v>257</v>
      </c>
      <c r="H1693" s="9">
        <v>25</v>
      </c>
      <c r="I1693" s="10">
        <v>8.02</v>
      </c>
      <c r="J1693" s="10">
        <v>200.5</v>
      </c>
      <c r="K1693" s="5">
        <v>0.17455388082849116</v>
      </c>
      <c r="L1693" s="10">
        <v>34.998053106112479</v>
      </c>
      <c r="M1693" s="10">
        <v>165.50194689388752</v>
      </c>
      <c r="N1693" s="10">
        <v>4.01</v>
      </c>
      <c r="O1693" s="10">
        <v>100.25</v>
      </c>
      <c r="P1693" s="10">
        <v>65.251946893887521</v>
      </c>
      <c r="Q1693" s="5">
        <v>0.39426694439869137</v>
      </c>
      <c r="R1693" s="5">
        <v>1.4999999999999999E-2</v>
      </c>
      <c r="S1693" s="10">
        <v>2.4825292034083128</v>
      </c>
      <c r="T1693" s="10">
        <v>0</v>
      </c>
      <c r="U1693" s="10">
        <v>62.769417690479209</v>
      </c>
      <c r="V1693" s="5">
        <v>0.37926694439869135</v>
      </c>
      <c r="W1693" s="4" t="s">
        <v>491</v>
      </c>
      <c r="X1693" s="4" t="s">
        <v>97</v>
      </c>
    </row>
    <row r="1694" spans="1:24">
      <c r="A1694" s="4" t="s">
        <v>2182</v>
      </c>
      <c r="B1694" s="8">
        <v>46090</v>
      </c>
      <c r="C1694" s="4" t="s">
        <v>240</v>
      </c>
      <c r="D1694" s="4" t="s">
        <v>183</v>
      </c>
      <c r="E1694" s="4" t="s">
        <v>36</v>
      </c>
      <c r="F1694" s="4" t="s">
        <v>242</v>
      </c>
      <c r="G1694" s="4" t="s">
        <v>235</v>
      </c>
      <c r="H1694" s="9">
        <v>209</v>
      </c>
      <c r="I1694" s="10">
        <v>9.1300000000000008</v>
      </c>
      <c r="J1694" s="10">
        <v>1908.17</v>
      </c>
      <c r="K1694" s="5">
        <v>0.15146296343400442</v>
      </c>
      <c r="L1694" s="10">
        <v>289.01708293586421</v>
      </c>
      <c r="M1694" s="10">
        <v>1619.1529170641359</v>
      </c>
      <c r="N1694" s="10">
        <v>4.4800000000000004</v>
      </c>
      <c r="O1694" s="10">
        <v>936.32</v>
      </c>
      <c r="P1694" s="10">
        <v>682.83291706413581</v>
      </c>
      <c r="Q1694" s="5">
        <v>0.42172231533402987</v>
      </c>
      <c r="R1694" s="5">
        <v>1.7999999999999999E-2</v>
      </c>
      <c r="S1694" s="10">
        <v>29.144752507154443</v>
      </c>
      <c r="T1694" s="10">
        <v>37.4</v>
      </c>
      <c r="U1694" s="10">
        <v>616.28816455698143</v>
      </c>
      <c r="V1694" s="5">
        <v>0.38062381759126324</v>
      </c>
      <c r="W1694" s="4" t="s">
        <v>493</v>
      </c>
      <c r="X1694" s="4" t="s">
        <v>97</v>
      </c>
    </row>
    <row r="1695" spans="1:24">
      <c r="A1695" s="4" t="s">
        <v>2183</v>
      </c>
      <c r="B1695" s="8">
        <v>45822</v>
      </c>
      <c r="C1695" s="4" t="s">
        <v>327</v>
      </c>
      <c r="D1695" s="4" t="s">
        <v>120</v>
      </c>
      <c r="E1695" s="4" t="s">
        <v>41</v>
      </c>
      <c r="F1695" s="4" t="s">
        <v>239</v>
      </c>
      <c r="G1695" s="4" t="s">
        <v>257</v>
      </c>
      <c r="H1695" s="9">
        <v>24</v>
      </c>
      <c r="I1695" s="10">
        <v>7.97</v>
      </c>
      <c r="J1695" s="10">
        <v>191.28</v>
      </c>
      <c r="K1695" s="5">
        <v>0.15088332319479802</v>
      </c>
      <c r="L1695" s="10">
        <v>28.860962060700967</v>
      </c>
      <c r="M1695" s="10">
        <v>162.41903793929905</v>
      </c>
      <c r="N1695" s="10">
        <v>4.03</v>
      </c>
      <c r="O1695" s="10">
        <v>96.72</v>
      </c>
      <c r="P1695" s="10">
        <v>65.699037939299046</v>
      </c>
      <c r="Q1695" s="5">
        <v>0.40450330683434282</v>
      </c>
      <c r="R1695" s="5">
        <v>2.5999999999999999E-2</v>
      </c>
      <c r="S1695" s="10">
        <v>4.2228949864217746</v>
      </c>
      <c r="T1695" s="10">
        <v>0</v>
      </c>
      <c r="U1695" s="10">
        <v>61.476142952877268</v>
      </c>
      <c r="V1695" s="5">
        <v>0.3785033068343428</v>
      </c>
      <c r="W1695" s="4" t="s">
        <v>491</v>
      </c>
      <c r="X1695" s="4" t="s">
        <v>97</v>
      </c>
    </row>
    <row r="1696" spans="1:24">
      <c r="A1696" s="4" t="s">
        <v>2184</v>
      </c>
      <c r="B1696" s="8">
        <v>45835</v>
      </c>
      <c r="C1696" s="4" t="s">
        <v>287</v>
      </c>
      <c r="D1696" s="4" t="s">
        <v>191</v>
      </c>
      <c r="E1696" s="4" t="s">
        <v>39</v>
      </c>
      <c r="F1696" s="4" t="s">
        <v>276</v>
      </c>
      <c r="G1696" s="4" t="s">
        <v>111</v>
      </c>
      <c r="H1696" s="9">
        <v>16</v>
      </c>
      <c r="I1696" s="10">
        <v>10.64</v>
      </c>
      <c r="J1696" s="10">
        <v>170.24</v>
      </c>
      <c r="K1696" s="5">
        <v>0.16577214949975519</v>
      </c>
      <c r="L1696" s="10">
        <v>28.221050730838325</v>
      </c>
      <c r="M1696" s="10">
        <v>142.01894926916168</v>
      </c>
      <c r="N1696" s="10">
        <v>4.5599999999999996</v>
      </c>
      <c r="O1696" s="10">
        <v>72.959999999999994</v>
      </c>
      <c r="P1696" s="10">
        <v>69.058949269161687</v>
      </c>
      <c r="Q1696" s="5">
        <v>0.48626573865349182</v>
      </c>
      <c r="R1696" s="5">
        <v>2.1000000000000001E-2</v>
      </c>
      <c r="S1696" s="10">
        <v>2.9823979346523957</v>
      </c>
      <c r="T1696" s="10">
        <v>1.85</v>
      </c>
      <c r="U1696" s="10">
        <v>64.226551334509296</v>
      </c>
      <c r="V1696" s="5">
        <v>0.45223930795871331</v>
      </c>
      <c r="W1696" s="4" t="s">
        <v>493</v>
      </c>
      <c r="X1696" s="4" t="s">
        <v>97</v>
      </c>
    </row>
    <row r="1697" spans="1:24">
      <c r="A1697" s="4" t="s">
        <v>2185</v>
      </c>
      <c r="B1697" s="8">
        <v>46047</v>
      </c>
      <c r="C1697" s="4" t="s">
        <v>393</v>
      </c>
      <c r="D1697" s="4" t="s">
        <v>208</v>
      </c>
      <c r="E1697" s="4" t="s">
        <v>47</v>
      </c>
      <c r="F1697" s="4" t="s">
        <v>273</v>
      </c>
      <c r="G1697" s="4" t="s">
        <v>235</v>
      </c>
      <c r="H1697" s="9">
        <v>94</v>
      </c>
      <c r="I1697" s="10">
        <v>7.42</v>
      </c>
      <c r="J1697" s="10">
        <v>697.48</v>
      </c>
      <c r="K1697" s="5">
        <v>0.13641918567080039</v>
      </c>
      <c r="L1697" s="10">
        <v>95.149653621669856</v>
      </c>
      <c r="M1697" s="10">
        <v>602.3303463783302</v>
      </c>
      <c r="N1697" s="10">
        <v>4.45</v>
      </c>
      <c r="O1697" s="10">
        <v>418.3</v>
      </c>
      <c r="P1697" s="10">
        <v>184.03034637833019</v>
      </c>
      <c r="Q1697" s="5">
        <v>0.30553059045565462</v>
      </c>
      <c r="R1697" s="5">
        <v>2.3E-2</v>
      </c>
      <c r="S1697" s="10">
        <v>13.853597966701594</v>
      </c>
      <c r="T1697" s="10">
        <v>10.5</v>
      </c>
      <c r="U1697" s="10">
        <v>159.67674841162861</v>
      </c>
      <c r="V1697" s="5">
        <v>0.26509829592967893</v>
      </c>
      <c r="W1697" s="4" t="s">
        <v>493</v>
      </c>
      <c r="X1697" s="4" t="s">
        <v>97</v>
      </c>
    </row>
    <row r="1698" spans="1:24">
      <c r="A1698" s="4" t="s">
        <v>2186</v>
      </c>
      <c r="B1698" s="8">
        <v>46168</v>
      </c>
      <c r="C1698" s="4" t="s">
        <v>395</v>
      </c>
      <c r="D1698" s="4" t="s">
        <v>176</v>
      </c>
      <c r="E1698" s="4" t="s">
        <v>47</v>
      </c>
      <c r="F1698" s="4" t="s">
        <v>276</v>
      </c>
      <c r="G1698" s="4" t="s">
        <v>235</v>
      </c>
      <c r="H1698" s="9">
        <v>67</v>
      </c>
      <c r="I1698" s="10">
        <v>11.81</v>
      </c>
      <c r="J1698" s="10">
        <v>791.27</v>
      </c>
      <c r="K1698" s="5">
        <v>0.16139797223540797</v>
      </c>
      <c r="L1698" s="10">
        <v>127.70937349071126</v>
      </c>
      <c r="M1698" s="10">
        <v>663.56062650928868</v>
      </c>
      <c r="N1698" s="10">
        <v>5.88</v>
      </c>
      <c r="O1698" s="10">
        <v>393.96</v>
      </c>
      <c r="P1698" s="10">
        <v>269.6006265092887</v>
      </c>
      <c r="Q1698" s="5">
        <v>0.40629388745915107</v>
      </c>
      <c r="R1698" s="5">
        <v>2.3E-2</v>
      </c>
      <c r="S1698" s="10">
        <v>15.261894409713639</v>
      </c>
      <c r="T1698" s="10">
        <v>15.46</v>
      </c>
      <c r="U1698" s="10">
        <v>238.87873209957505</v>
      </c>
      <c r="V1698" s="5">
        <v>0.35999533811434059</v>
      </c>
      <c r="W1698" s="4" t="s">
        <v>493</v>
      </c>
      <c r="X1698" s="4" t="s">
        <v>97</v>
      </c>
    </row>
    <row r="1699" spans="1:24">
      <c r="A1699" s="4" t="s">
        <v>2187</v>
      </c>
      <c r="B1699" s="8">
        <v>45894</v>
      </c>
      <c r="C1699" s="4" t="s">
        <v>301</v>
      </c>
      <c r="D1699" s="4" t="s">
        <v>156</v>
      </c>
      <c r="E1699" s="4" t="s">
        <v>41</v>
      </c>
      <c r="F1699" s="4" t="s">
        <v>234</v>
      </c>
      <c r="G1699" s="4" t="s">
        <v>235</v>
      </c>
      <c r="H1699" s="9">
        <v>19</v>
      </c>
      <c r="I1699" s="10">
        <v>4.97</v>
      </c>
      <c r="J1699" s="10">
        <v>94.429999999999993</v>
      </c>
      <c r="K1699" s="5">
        <v>0.15186045661876424</v>
      </c>
      <c r="L1699" s="10">
        <v>14.340182918509907</v>
      </c>
      <c r="M1699" s="10">
        <v>80.089817081490082</v>
      </c>
      <c r="N1699" s="10">
        <v>2.73</v>
      </c>
      <c r="O1699" s="10">
        <v>51.87</v>
      </c>
      <c r="P1699" s="10">
        <v>28.219817081490085</v>
      </c>
      <c r="Q1699" s="5">
        <v>0.35235212302678731</v>
      </c>
      <c r="R1699" s="5">
        <v>2.5999999999999999E-2</v>
      </c>
      <c r="S1699" s="10">
        <v>2.0823352441187422</v>
      </c>
      <c r="T1699" s="10">
        <v>0</v>
      </c>
      <c r="U1699" s="10">
        <v>26.137481837371343</v>
      </c>
      <c r="V1699" s="5">
        <v>0.32635212302678729</v>
      </c>
      <c r="W1699" s="4" t="s">
        <v>491</v>
      </c>
      <c r="X1699" s="4" t="s">
        <v>97</v>
      </c>
    </row>
    <row r="1700" spans="1:24">
      <c r="A1700" s="4" t="s">
        <v>2188</v>
      </c>
      <c r="B1700" s="8">
        <v>46291</v>
      </c>
      <c r="C1700" s="4" t="s">
        <v>331</v>
      </c>
      <c r="D1700" s="4" t="s">
        <v>218</v>
      </c>
      <c r="E1700" s="4" t="s">
        <v>43</v>
      </c>
      <c r="F1700" s="4" t="s">
        <v>270</v>
      </c>
      <c r="G1700" s="4" t="s">
        <v>235</v>
      </c>
      <c r="H1700" s="9">
        <v>34</v>
      </c>
      <c r="I1700" s="10">
        <v>7.64</v>
      </c>
      <c r="J1700" s="10">
        <v>259.76</v>
      </c>
      <c r="K1700" s="5">
        <v>4.7473619525598434E-2</v>
      </c>
      <c r="L1700" s="10">
        <v>12.331747407969448</v>
      </c>
      <c r="M1700" s="10">
        <v>247.42825259203053</v>
      </c>
      <c r="N1700" s="10">
        <v>4.26</v>
      </c>
      <c r="O1700" s="10">
        <v>144.84</v>
      </c>
      <c r="P1700" s="10">
        <v>102.58825259203053</v>
      </c>
      <c r="Q1700" s="5">
        <v>0.41461818332113465</v>
      </c>
      <c r="R1700" s="5">
        <v>4.4999999999999998E-2</v>
      </c>
      <c r="S1700" s="10">
        <v>11.134271366641373</v>
      </c>
      <c r="T1700" s="10">
        <v>0</v>
      </c>
      <c r="U1700" s="10">
        <v>91.453981225389157</v>
      </c>
      <c r="V1700" s="5">
        <v>0.36961818332113466</v>
      </c>
      <c r="W1700" s="4" t="s">
        <v>491</v>
      </c>
      <c r="X1700" s="4" t="s">
        <v>97</v>
      </c>
    </row>
    <row r="1701" spans="1:24">
      <c r="A1701" s="4" t="s">
        <v>2189</v>
      </c>
      <c r="B1701" s="8">
        <v>45700</v>
      </c>
      <c r="C1701" s="4" t="s">
        <v>319</v>
      </c>
      <c r="D1701" s="4" t="s">
        <v>214</v>
      </c>
      <c r="E1701" s="4" t="s">
        <v>41</v>
      </c>
      <c r="F1701" s="4" t="s">
        <v>234</v>
      </c>
      <c r="G1701" s="4" t="s">
        <v>257</v>
      </c>
      <c r="H1701" s="9">
        <v>18</v>
      </c>
      <c r="I1701" s="10">
        <v>5.68</v>
      </c>
      <c r="J1701" s="10">
        <v>102.24</v>
      </c>
      <c r="K1701" s="5">
        <v>0.13418189249416299</v>
      </c>
      <c r="L1701" s="10">
        <v>13.718756688603223</v>
      </c>
      <c r="M1701" s="10">
        <v>88.521243311396773</v>
      </c>
      <c r="N1701" s="10">
        <v>2.87</v>
      </c>
      <c r="O1701" s="10">
        <v>51.660000000000004</v>
      </c>
      <c r="P1701" s="10">
        <v>36.86124331139677</v>
      </c>
      <c r="Q1701" s="5">
        <v>0.4164112695720692</v>
      </c>
      <c r="R1701" s="5">
        <v>2.5999999999999999E-2</v>
      </c>
      <c r="S1701" s="10">
        <v>2.3015523260963162</v>
      </c>
      <c r="T1701" s="10">
        <v>1.07</v>
      </c>
      <c r="U1701" s="10">
        <v>33.489690985300456</v>
      </c>
      <c r="V1701" s="5">
        <v>0.37832377554268698</v>
      </c>
      <c r="W1701" s="4" t="s">
        <v>493</v>
      </c>
      <c r="X1701" s="4" t="s">
        <v>97</v>
      </c>
    </row>
    <row r="1702" spans="1:24">
      <c r="A1702" s="4" t="s">
        <v>2190</v>
      </c>
      <c r="B1702" s="8">
        <v>45800</v>
      </c>
      <c r="C1702" s="4" t="s">
        <v>260</v>
      </c>
      <c r="D1702" s="4" t="s">
        <v>160</v>
      </c>
      <c r="E1702" s="4" t="s">
        <v>36</v>
      </c>
      <c r="F1702" s="4" t="s">
        <v>242</v>
      </c>
      <c r="G1702" s="4" t="s">
        <v>257</v>
      </c>
      <c r="H1702" s="9">
        <v>3</v>
      </c>
      <c r="I1702" s="10">
        <v>4.53</v>
      </c>
      <c r="J1702" s="10">
        <v>13.59</v>
      </c>
      <c r="K1702" s="5">
        <v>9.6930153121135176E-2</v>
      </c>
      <c r="L1702" s="10">
        <v>1.317280780916227</v>
      </c>
      <c r="M1702" s="10">
        <v>12.272719219083772</v>
      </c>
      <c r="N1702" s="10">
        <v>2.19</v>
      </c>
      <c r="O1702" s="10">
        <v>6.57</v>
      </c>
      <c r="P1702" s="10">
        <v>5.7027192190837717</v>
      </c>
      <c r="Q1702" s="5">
        <v>0.46466631536849518</v>
      </c>
      <c r="R1702" s="5">
        <v>1.7999999999999999E-2</v>
      </c>
      <c r="S1702" s="10">
        <v>0.22090894594350788</v>
      </c>
      <c r="T1702" s="10">
        <v>0</v>
      </c>
      <c r="U1702" s="10">
        <v>5.4818102731402636</v>
      </c>
      <c r="V1702" s="5">
        <v>0.44666631536849516</v>
      </c>
      <c r="W1702" s="4" t="s">
        <v>491</v>
      </c>
      <c r="X1702" s="4" t="s">
        <v>97</v>
      </c>
    </row>
    <row r="1703" spans="1:24">
      <c r="A1703" s="4" t="s">
        <v>2191</v>
      </c>
      <c r="B1703" s="8">
        <v>46275</v>
      </c>
      <c r="C1703" s="4" t="s">
        <v>303</v>
      </c>
      <c r="D1703" s="4" t="s">
        <v>144</v>
      </c>
      <c r="E1703" s="4" t="s">
        <v>41</v>
      </c>
      <c r="F1703" s="4" t="s">
        <v>239</v>
      </c>
      <c r="G1703" s="4" t="s">
        <v>235</v>
      </c>
      <c r="H1703" s="9">
        <v>47</v>
      </c>
      <c r="I1703" s="10">
        <v>14.92</v>
      </c>
      <c r="J1703" s="10">
        <v>701.24</v>
      </c>
      <c r="K1703" s="5">
        <v>0.16418800741576264</v>
      </c>
      <c r="L1703" s="10">
        <v>115.13519832022939</v>
      </c>
      <c r="M1703" s="10">
        <v>586.10480167977062</v>
      </c>
      <c r="N1703" s="10">
        <v>8.51</v>
      </c>
      <c r="O1703" s="10">
        <v>399.96999999999997</v>
      </c>
      <c r="P1703" s="10">
        <v>186.13480167977065</v>
      </c>
      <c r="Q1703" s="5">
        <v>0.31757938366365557</v>
      </c>
      <c r="R1703" s="5">
        <v>2.5999999999999999E-2</v>
      </c>
      <c r="S1703" s="10">
        <v>15.238724843674035</v>
      </c>
      <c r="T1703" s="10">
        <v>0</v>
      </c>
      <c r="U1703" s="10">
        <v>170.8960768360966</v>
      </c>
      <c r="V1703" s="5">
        <v>0.29157938366365554</v>
      </c>
      <c r="W1703" s="4" t="s">
        <v>491</v>
      </c>
      <c r="X1703" s="4" t="s">
        <v>97</v>
      </c>
    </row>
    <row r="1704" spans="1:24">
      <c r="A1704" s="4" t="s">
        <v>2192</v>
      </c>
      <c r="B1704" s="8">
        <v>45658</v>
      </c>
      <c r="C1704" s="4" t="s">
        <v>345</v>
      </c>
      <c r="D1704" s="4" t="s">
        <v>106</v>
      </c>
      <c r="E1704" s="4" t="s">
        <v>43</v>
      </c>
      <c r="F1704" s="4" t="s">
        <v>273</v>
      </c>
      <c r="G1704" s="4" t="s">
        <v>111</v>
      </c>
      <c r="H1704" s="9">
        <v>49</v>
      </c>
      <c r="I1704" s="10">
        <v>10.43</v>
      </c>
      <c r="J1704" s="10">
        <v>511.07</v>
      </c>
      <c r="K1704" s="5">
        <v>4.7610717358899594E-2</v>
      </c>
      <c r="L1704" s="10">
        <v>24.332409320612815</v>
      </c>
      <c r="M1704" s="10">
        <v>486.73759067938715</v>
      </c>
      <c r="N1704" s="10">
        <v>5.51</v>
      </c>
      <c r="O1704" s="10">
        <v>269.99</v>
      </c>
      <c r="P1704" s="10">
        <v>216.74759067938714</v>
      </c>
      <c r="Q1704" s="5">
        <v>0.44530686519783974</v>
      </c>
      <c r="R1704" s="5">
        <v>4.4999999999999998E-2</v>
      </c>
      <c r="S1704" s="10">
        <v>21.903191580572422</v>
      </c>
      <c r="T1704" s="10">
        <v>0</v>
      </c>
      <c r="U1704" s="10">
        <v>194.84439909881473</v>
      </c>
      <c r="V1704" s="5">
        <v>0.40030686519783976</v>
      </c>
      <c r="W1704" s="4" t="s">
        <v>491</v>
      </c>
      <c r="X1704" s="4" t="s">
        <v>97</v>
      </c>
    </row>
    <row r="1705" spans="1:24">
      <c r="A1705" s="4" t="s">
        <v>2193</v>
      </c>
      <c r="B1705" s="8">
        <v>45925</v>
      </c>
      <c r="C1705" s="4" t="s">
        <v>403</v>
      </c>
      <c r="D1705" s="4" t="s">
        <v>189</v>
      </c>
      <c r="E1705" s="4" t="s">
        <v>47</v>
      </c>
      <c r="F1705" s="4" t="s">
        <v>270</v>
      </c>
      <c r="G1705" s="4" t="s">
        <v>111</v>
      </c>
      <c r="H1705" s="9">
        <v>13</v>
      </c>
      <c r="I1705" s="10">
        <v>6.89</v>
      </c>
      <c r="J1705" s="10">
        <v>89.57</v>
      </c>
      <c r="K1705" s="5">
        <v>0.11379550871376425</v>
      </c>
      <c r="L1705" s="10">
        <v>10.192663715491863</v>
      </c>
      <c r="M1705" s="10">
        <v>79.377336284508132</v>
      </c>
      <c r="N1705" s="10">
        <v>2.94</v>
      </c>
      <c r="O1705" s="10">
        <v>38.22</v>
      </c>
      <c r="P1705" s="10">
        <v>41.157336284508133</v>
      </c>
      <c r="Q1705" s="5">
        <v>0.51850236113983461</v>
      </c>
      <c r="R1705" s="5">
        <v>2.3E-2</v>
      </c>
      <c r="S1705" s="10">
        <v>1.8256787345436871</v>
      </c>
      <c r="T1705" s="10">
        <v>0</v>
      </c>
      <c r="U1705" s="10">
        <v>39.331657549964447</v>
      </c>
      <c r="V1705" s="5">
        <v>0.49550236113983465</v>
      </c>
      <c r="W1705" s="4" t="s">
        <v>491</v>
      </c>
      <c r="X1705" s="4" t="s">
        <v>97</v>
      </c>
    </row>
    <row r="1706" spans="1:24">
      <c r="A1706" s="4" t="s">
        <v>2194</v>
      </c>
      <c r="B1706" s="8">
        <v>46082</v>
      </c>
      <c r="C1706" s="4" t="s">
        <v>361</v>
      </c>
      <c r="D1706" s="4" t="s">
        <v>164</v>
      </c>
      <c r="E1706" s="4" t="s">
        <v>45</v>
      </c>
      <c r="F1706" s="4" t="s">
        <v>234</v>
      </c>
      <c r="G1706" s="4" t="s">
        <v>235</v>
      </c>
      <c r="H1706" s="9">
        <v>27</v>
      </c>
      <c r="I1706" s="10">
        <v>6.25</v>
      </c>
      <c r="J1706" s="10">
        <v>168.75</v>
      </c>
      <c r="K1706" s="5">
        <v>0.1628385515748946</v>
      </c>
      <c r="L1706" s="10">
        <v>27.479005578263465</v>
      </c>
      <c r="M1706" s="10">
        <v>141.27099442173653</v>
      </c>
      <c r="N1706" s="10">
        <v>2.96</v>
      </c>
      <c r="O1706" s="10">
        <v>79.92</v>
      </c>
      <c r="P1706" s="10">
        <v>61.35099442173653</v>
      </c>
      <c r="Q1706" s="5">
        <v>0.43427877515029945</v>
      </c>
      <c r="R1706" s="5">
        <v>1.4999999999999999E-2</v>
      </c>
      <c r="S1706" s="10">
        <v>2.1190649163260478</v>
      </c>
      <c r="T1706" s="10">
        <v>0</v>
      </c>
      <c r="U1706" s="10">
        <v>59.231929505410484</v>
      </c>
      <c r="V1706" s="5">
        <v>0.41927877515029949</v>
      </c>
      <c r="W1706" s="4" t="s">
        <v>491</v>
      </c>
      <c r="X1706" s="4" t="s">
        <v>97</v>
      </c>
    </row>
    <row r="1707" spans="1:24">
      <c r="A1707" s="4" t="s">
        <v>2195</v>
      </c>
      <c r="B1707" s="8">
        <v>46116</v>
      </c>
      <c r="C1707" s="4" t="s">
        <v>271</v>
      </c>
      <c r="D1707" s="4" t="s">
        <v>144</v>
      </c>
      <c r="E1707" s="4" t="s">
        <v>39</v>
      </c>
      <c r="F1707" s="4" t="s">
        <v>273</v>
      </c>
      <c r="G1707" s="4" t="s">
        <v>235</v>
      </c>
      <c r="H1707" s="9">
        <v>18</v>
      </c>
      <c r="I1707" s="10">
        <v>15.22</v>
      </c>
      <c r="J1707" s="10">
        <v>273.96000000000004</v>
      </c>
      <c r="K1707" s="5">
        <v>0.12111130380441665</v>
      </c>
      <c r="L1707" s="10">
        <v>33.17965279025799</v>
      </c>
      <c r="M1707" s="10">
        <v>240.78034720974205</v>
      </c>
      <c r="N1707" s="10">
        <v>8.44</v>
      </c>
      <c r="O1707" s="10">
        <v>151.91999999999999</v>
      </c>
      <c r="P1707" s="10">
        <v>88.860347209742059</v>
      </c>
      <c r="Q1707" s="5">
        <v>0.36905149543760912</v>
      </c>
      <c r="R1707" s="5">
        <v>2.1000000000000001E-2</v>
      </c>
      <c r="S1707" s="10">
        <v>5.0563872914045831</v>
      </c>
      <c r="T1707" s="10">
        <v>0</v>
      </c>
      <c r="U1707" s="10">
        <v>83.803959918337483</v>
      </c>
      <c r="V1707" s="5">
        <v>0.34805149543760916</v>
      </c>
      <c r="W1707" s="4" t="s">
        <v>491</v>
      </c>
      <c r="X1707" s="4" t="s">
        <v>97</v>
      </c>
    </row>
    <row r="1708" spans="1:24">
      <c r="A1708" s="4" t="s">
        <v>2196</v>
      </c>
      <c r="B1708" s="8">
        <v>45975</v>
      </c>
      <c r="C1708" s="4" t="s">
        <v>407</v>
      </c>
      <c r="D1708" s="4" t="s">
        <v>214</v>
      </c>
      <c r="E1708" s="4" t="s">
        <v>47</v>
      </c>
      <c r="F1708" s="4" t="s">
        <v>276</v>
      </c>
      <c r="G1708" s="4" t="s">
        <v>111</v>
      </c>
      <c r="H1708" s="9">
        <v>14</v>
      </c>
      <c r="I1708" s="10">
        <v>5.82</v>
      </c>
      <c r="J1708" s="10">
        <v>81.48</v>
      </c>
      <c r="K1708" s="5">
        <v>0.12856251299366639</v>
      </c>
      <c r="L1708" s="10">
        <v>10.475273558723938</v>
      </c>
      <c r="M1708" s="10">
        <v>71.004726441276063</v>
      </c>
      <c r="N1708" s="10">
        <v>2.89</v>
      </c>
      <c r="O1708" s="10">
        <v>40.46</v>
      </c>
      <c r="P1708" s="10">
        <v>30.544726441276062</v>
      </c>
      <c r="Q1708" s="5">
        <v>0.43017877783865349</v>
      </c>
      <c r="R1708" s="5">
        <v>2.3E-2</v>
      </c>
      <c r="S1708" s="10">
        <v>1.6331087081493494</v>
      </c>
      <c r="T1708" s="10">
        <v>0</v>
      </c>
      <c r="U1708" s="10">
        <v>28.911617733126711</v>
      </c>
      <c r="V1708" s="5">
        <v>0.40717877783865347</v>
      </c>
      <c r="W1708" s="4" t="s">
        <v>491</v>
      </c>
      <c r="X1708" s="4" t="s">
        <v>97</v>
      </c>
    </row>
    <row r="1709" spans="1:24">
      <c r="A1709" s="4" t="s">
        <v>2197</v>
      </c>
      <c r="B1709" s="8">
        <v>46274</v>
      </c>
      <c r="C1709" s="4" t="s">
        <v>377</v>
      </c>
      <c r="D1709" s="4" t="s">
        <v>216</v>
      </c>
      <c r="E1709" s="4" t="s">
        <v>45</v>
      </c>
      <c r="F1709" s="4" t="s">
        <v>242</v>
      </c>
      <c r="G1709" s="4" t="s">
        <v>111</v>
      </c>
      <c r="H1709" s="9">
        <v>23</v>
      </c>
      <c r="I1709" s="10">
        <v>9.24</v>
      </c>
      <c r="J1709" s="10">
        <v>212.52</v>
      </c>
      <c r="K1709" s="5">
        <v>0.22887608748185714</v>
      </c>
      <c r="L1709" s="10">
        <v>48.640746111644283</v>
      </c>
      <c r="M1709" s="10">
        <v>163.87925388835572</v>
      </c>
      <c r="N1709" s="10">
        <v>4.67</v>
      </c>
      <c r="O1709" s="10">
        <v>107.41</v>
      </c>
      <c r="P1709" s="10">
        <v>56.469253888355723</v>
      </c>
      <c r="Q1709" s="5">
        <v>0.34457841702663555</v>
      </c>
      <c r="R1709" s="5">
        <v>1.4999999999999999E-2</v>
      </c>
      <c r="S1709" s="10">
        <v>2.4581888083253358</v>
      </c>
      <c r="T1709" s="10">
        <v>1.92</v>
      </c>
      <c r="U1709" s="10">
        <v>52.091065080030383</v>
      </c>
      <c r="V1709" s="5">
        <v>0.31786247401100515</v>
      </c>
      <c r="W1709" s="4" t="s">
        <v>493</v>
      </c>
      <c r="X1709" s="4" t="s">
        <v>97</v>
      </c>
    </row>
    <row r="1710" spans="1:24">
      <c r="A1710" s="4" t="s">
        <v>2198</v>
      </c>
      <c r="B1710" s="8">
        <v>45914</v>
      </c>
      <c r="C1710" s="4" t="s">
        <v>271</v>
      </c>
      <c r="D1710" s="4" t="s">
        <v>204</v>
      </c>
      <c r="E1710" s="4" t="s">
        <v>39</v>
      </c>
      <c r="F1710" s="4" t="s">
        <v>273</v>
      </c>
      <c r="G1710" s="4" t="s">
        <v>235</v>
      </c>
      <c r="H1710" s="9">
        <v>53</v>
      </c>
      <c r="I1710" s="10">
        <v>14.61</v>
      </c>
      <c r="J1710" s="10">
        <v>774.32999999999993</v>
      </c>
      <c r="K1710" s="5">
        <v>0.10084152160884743</v>
      </c>
      <c r="L1710" s="10">
        <v>78.084615427378822</v>
      </c>
      <c r="M1710" s="10">
        <v>696.24538457262111</v>
      </c>
      <c r="N1710" s="10">
        <v>9.01</v>
      </c>
      <c r="O1710" s="10">
        <v>477.53</v>
      </c>
      <c r="P1710" s="10">
        <v>218.71538457262113</v>
      </c>
      <c r="Q1710" s="5">
        <v>0.31413548932446572</v>
      </c>
      <c r="R1710" s="5">
        <v>2.1000000000000001E-2</v>
      </c>
      <c r="S1710" s="10">
        <v>14.621153076025044</v>
      </c>
      <c r="T1710" s="10">
        <v>0</v>
      </c>
      <c r="U1710" s="10">
        <v>204.09423149659608</v>
      </c>
      <c r="V1710" s="5">
        <v>0.2931354893244657</v>
      </c>
      <c r="W1710" s="4" t="s">
        <v>491</v>
      </c>
      <c r="X1710" s="4" t="s">
        <v>97</v>
      </c>
    </row>
    <row r="1711" spans="1:24">
      <c r="A1711" s="4" t="s">
        <v>2199</v>
      </c>
      <c r="B1711" s="8">
        <v>45956</v>
      </c>
      <c r="C1711" s="4" t="s">
        <v>415</v>
      </c>
      <c r="D1711" s="4" t="s">
        <v>162</v>
      </c>
      <c r="E1711" s="4" t="s">
        <v>47</v>
      </c>
      <c r="F1711" s="4" t="s">
        <v>270</v>
      </c>
      <c r="G1711" s="4" t="s">
        <v>257</v>
      </c>
      <c r="H1711" s="9">
        <v>24</v>
      </c>
      <c r="I1711" s="10">
        <v>7</v>
      </c>
      <c r="J1711" s="10">
        <v>168</v>
      </c>
      <c r="K1711" s="5">
        <v>0.11049557835440968</v>
      </c>
      <c r="L1711" s="10">
        <v>18.563257163540825</v>
      </c>
      <c r="M1711" s="10">
        <v>149.43674283645919</v>
      </c>
      <c r="N1711" s="10">
        <v>3.43</v>
      </c>
      <c r="O1711" s="10">
        <v>82.320000000000007</v>
      </c>
      <c r="P1711" s="10">
        <v>67.116742836459181</v>
      </c>
      <c r="Q1711" s="5">
        <v>0.44913146233326634</v>
      </c>
      <c r="R1711" s="5">
        <v>2.3E-2</v>
      </c>
      <c r="S1711" s="10">
        <v>3.4370450852385614</v>
      </c>
      <c r="T1711" s="10">
        <v>0</v>
      </c>
      <c r="U1711" s="10">
        <v>63.679697751220623</v>
      </c>
      <c r="V1711" s="5">
        <v>0.42613146233326638</v>
      </c>
      <c r="W1711" s="4" t="s">
        <v>491</v>
      </c>
      <c r="X1711" s="4" t="s">
        <v>97</v>
      </c>
    </row>
    <row r="1712" spans="1:24">
      <c r="A1712" s="4" t="s">
        <v>2200</v>
      </c>
      <c r="B1712" s="8">
        <v>46252</v>
      </c>
      <c r="C1712" s="4" t="s">
        <v>293</v>
      </c>
      <c r="D1712" s="4" t="s">
        <v>113</v>
      </c>
      <c r="E1712" s="4" t="s">
        <v>39</v>
      </c>
      <c r="F1712" s="4" t="s">
        <v>276</v>
      </c>
      <c r="G1712" s="4" t="s">
        <v>257</v>
      </c>
      <c r="H1712" s="9">
        <v>7</v>
      </c>
      <c r="I1712" s="10">
        <v>16.72</v>
      </c>
      <c r="J1712" s="10">
        <v>117.03999999999999</v>
      </c>
      <c r="K1712" s="5">
        <v>7.0156248105116906E-2</v>
      </c>
      <c r="L1712" s="10">
        <v>8.2110872782228821</v>
      </c>
      <c r="M1712" s="10">
        <v>108.82891272177712</v>
      </c>
      <c r="N1712" s="10">
        <v>9.1300000000000008</v>
      </c>
      <c r="O1712" s="10">
        <v>63.910000000000004</v>
      </c>
      <c r="P1712" s="10">
        <v>44.918912721777112</v>
      </c>
      <c r="Q1712" s="5">
        <v>0.41274796925163665</v>
      </c>
      <c r="R1712" s="5">
        <v>2.1000000000000001E-2</v>
      </c>
      <c r="S1712" s="10">
        <v>2.2854071671573197</v>
      </c>
      <c r="T1712" s="10">
        <v>0</v>
      </c>
      <c r="U1712" s="10">
        <v>42.633505554619795</v>
      </c>
      <c r="V1712" s="5">
        <v>0.39174796925163669</v>
      </c>
      <c r="W1712" s="4" t="s">
        <v>491</v>
      </c>
      <c r="X1712" s="4" t="s">
        <v>97</v>
      </c>
    </row>
    <row r="1713" spans="1:24">
      <c r="A1713" s="4" t="s">
        <v>2201</v>
      </c>
      <c r="B1713" s="8">
        <v>46189</v>
      </c>
      <c r="C1713" s="4" t="s">
        <v>403</v>
      </c>
      <c r="D1713" s="4" t="s">
        <v>216</v>
      </c>
      <c r="E1713" s="4" t="s">
        <v>47</v>
      </c>
      <c r="F1713" s="4" t="s">
        <v>270</v>
      </c>
      <c r="G1713" s="4" t="s">
        <v>111</v>
      </c>
      <c r="H1713" s="9">
        <v>7</v>
      </c>
      <c r="I1713" s="10">
        <v>9.1199999999999992</v>
      </c>
      <c r="J1713" s="10">
        <v>63.839999999999996</v>
      </c>
      <c r="K1713" s="5">
        <v>0.10552011268137711</v>
      </c>
      <c r="L1713" s="10">
        <v>6.7364039935791142</v>
      </c>
      <c r="M1713" s="10">
        <v>57.103596006420879</v>
      </c>
      <c r="N1713" s="10">
        <v>4.54</v>
      </c>
      <c r="O1713" s="10">
        <v>31.78</v>
      </c>
      <c r="P1713" s="10">
        <v>25.323596006420878</v>
      </c>
      <c r="Q1713" s="5">
        <v>0.44346762336251866</v>
      </c>
      <c r="R1713" s="5">
        <v>2.3E-2</v>
      </c>
      <c r="S1713" s="10">
        <v>1.3133827081476801</v>
      </c>
      <c r="T1713" s="10">
        <v>0</v>
      </c>
      <c r="U1713" s="10">
        <v>24.010213298273197</v>
      </c>
      <c r="V1713" s="5">
        <v>0.42046762336251864</v>
      </c>
      <c r="W1713" s="4" t="s">
        <v>491</v>
      </c>
      <c r="X1713" s="4" t="s">
        <v>97</v>
      </c>
    </row>
    <row r="1714" spans="1:24">
      <c r="A1714" s="4" t="s">
        <v>2202</v>
      </c>
      <c r="B1714" s="8">
        <v>45720</v>
      </c>
      <c r="C1714" s="4" t="s">
        <v>377</v>
      </c>
      <c r="D1714" s="4" t="s">
        <v>138</v>
      </c>
      <c r="E1714" s="4" t="s">
        <v>45</v>
      </c>
      <c r="F1714" s="4" t="s">
        <v>242</v>
      </c>
      <c r="G1714" s="4" t="s">
        <v>111</v>
      </c>
      <c r="H1714" s="9">
        <v>21</v>
      </c>
      <c r="I1714" s="10">
        <v>8.09</v>
      </c>
      <c r="J1714" s="10">
        <v>169.89</v>
      </c>
      <c r="K1714" s="5">
        <v>0.21735499800394298</v>
      </c>
      <c r="L1714" s="10">
        <v>36.92644061088987</v>
      </c>
      <c r="M1714" s="10">
        <v>132.96355938911012</v>
      </c>
      <c r="N1714" s="10">
        <v>4.07</v>
      </c>
      <c r="O1714" s="10">
        <v>85.47</v>
      </c>
      <c r="P1714" s="10">
        <v>47.493559389110118</v>
      </c>
      <c r="Q1714" s="5">
        <v>0.35719229845617312</v>
      </c>
      <c r="R1714" s="5">
        <v>1.4999999999999999E-2</v>
      </c>
      <c r="S1714" s="10">
        <v>1.9944533908366517</v>
      </c>
      <c r="T1714" s="10">
        <v>0</v>
      </c>
      <c r="U1714" s="10">
        <v>45.499105998273464</v>
      </c>
      <c r="V1714" s="5">
        <v>0.34219229845617311</v>
      </c>
      <c r="W1714" s="4" t="s">
        <v>491</v>
      </c>
      <c r="X1714" s="4" t="s">
        <v>97</v>
      </c>
    </row>
    <row r="1715" spans="1:24">
      <c r="A1715" s="4" t="s">
        <v>2203</v>
      </c>
      <c r="B1715" s="8">
        <v>46087</v>
      </c>
      <c r="C1715" s="4" t="s">
        <v>341</v>
      </c>
      <c r="D1715" s="4" t="s">
        <v>208</v>
      </c>
      <c r="E1715" s="4" t="s">
        <v>43</v>
      </c>
      <c r="F1715" s="4" t="s">
        <v>276</v>
      </c>
      <c r="G1715" s="4" t="s">
        <v>111</v>
      </c>
      <c r="H1715" s="9">
        <v>86</v>
      </c>
      <c r="I1715" s="10">
        <v>7.39</v>
      </c>
      <c r="J1715" s="10">
        <v>635.54</v>
      </c>
      <c r="K1715" s="5">
        <v>5.4923795372447258E-2</v>
      </c>
      <c r="L1715" s="10">
        <v>34.906268911005128</v>
      </c>
      <c r="M1715" s="10">
        <v>600.63373108899486</v>
      </c>
      <c r="N1715" s="10">
        <v>4.4000000000000004</v>
      </c>
      <c r="O1715" s="10">
        <v>378.40000000000003</v>
      </c>
      <c r="P1715" s="10">
        <v>222.23373108899483</v>
      </c>
      <c r="Q1715" s="5">
        <v>0.36999875229462736</v>
      </c>
      <c r="R1715" s="5">
        <v>4.4999999999999998E-2</v>
      </c>
      <c r="S1715" s="10">
        <v>27.028517899004768</v>
      </c>
      <c r="T1715" s="10">
        <v>0</v>
      </c>
      <c r="U1715" s="10">
        <v>195.20521318999005</v>
      </c>
      <c r="V1715" s="5">
        <v>0.32499875229462732</v>
      </c>
      <c r="W1715" s="4" t="s">
        <v>491</v>
      </c>
      <c r="X1715" s="4" t="s">
        <v>97</v>
      </c>
    </row>
    <row r="1716" spans="1:24">
      <c r="A1716" s="4" t="s">
        <v>2204</v>
      </c>
      <c r="B1716" s="8">
        <v>46053</v>
      </c>
      <c r="C1716" s="4" t="s">
        <v>397</v>
      </c>
      <c r="D1716" s="4" t="s">
        <v>224</v>
      </c>
      <c r="E1716" s="4" t="s">
        <v>47</v>
      </c>
      <c r="F1716" s="4" t="s">
        <v>270</v>
      </c>
      <c r="G1716" s="4" t="s">
        <v>111</v>
      </c>
      <c r="H1716" s="9">
        <v>11</v>
      </c>
      <c r="I1716" s="10">
        <v>20.85</v>
      </c>
      <c r="J1716" s="10">
        <v>229.35000000000002</v>
      </c>
      <c r="K1716" s="5">
        <v>0.15500962346544261</v>
      </c>
      <c r="L1716" s="10">
        <v>35.551457141799268</v>
      </c>
      <c r="M1716" s="10">
        <v>193.79854285820076</v>
      </c>
      <c r="N1716" s="10">
        <v>12.26</v>
      </c>
      <c r="O1716" s="10">
        <v>134.85999999999999</v>
      </c>
      <c r="P1716" s="10">
        <v>58.938542858200776</v>
      </c>
      <c r="Q1716" s="5">
        <v>0.30412273482017432</v>
      </c>
      <c r="R1716" s="5">
        <v>2.3E-2</v>
      </c>
      <c r="S1716" s="10">
        <v>4.4573664857386177</v>
      </c>
      <c r="T1716" s="10">
        <v>1.93</v>
      </c>
      <c r="U1716" s="10">
        <v>52.551176372462159</v>
      </c>
      <c r="V1716" s="5">
        <v>0.27116393961183183</v>
      </c>
      <c r="W1716" s="4" t="s">
        <v>493</v>
      </c>
      <c r="X1716" s="4" t="s">
        <v>97</v>
      </c>
    </row>
    <row r="1717" spans="1:24">
      <c r="A1717" s="4" t="s">
        <v>2205</v>
      </c>
      <c r="B1717" s="8">
        <v>45859</v>
      </c>
      <c r="C1717" s="4" t="s">
        <v>331</v>
      </c>
      <c r="D1717" s="4" t="s">
        <v>116</v>
      </c>
      <c r="E1717" s="4" t="s">
        <v>43</v>
      </c>
      <c r="F1717" s="4" t="s">
        <v>270</v>
      </c>
      <c r="G1717" s="4" t="s">
        <v>235</v>
      </c>
      <c r="H1717" s="9">
        <v>98</v>
      </c>
      <c r="I1717" s="10">
        <v>5.15</v>
      </c>
      <c r="J1717" s="10">
        <v>504.70000000000005</v>
      </c>
      <c r="K1717" s="5">
        <v>7.7063683623964679E-2</v>
      </c>
      <c r="L1717" s="10">
        <v>38.894041125014979</v>
      </c>
      <c r="M1717" s="10">
        <v>465.80595887498509</v>
      </c>
      <c r="N1717" s="10">
        <v>2.74</v>
      </c>
      <c r="O1717" s="10">
        <v>268.52000000000004</v>
      </c>
      <c r="P1717" s="10">
        <v>197.28595887498506</v>
      </c>
      <c r="Q1717" s="5">
        <v>0.42353678632937686</v>
      </c>
      <c r="R1717" s="5">
        <v>4.4999999999999998E-2</v>
      </c>
      <c r="S1717" s="10">
        <v>20.96126814937433</v>
      </c>
      <c r="T1717" s="10">
        <v>0</v>
      </c>
      <c r="U1717" s="10">
        <v>176.32469072561074</v>
      </c>
      <c r="V1717" s="5">
        <v>0.37853678632937687</v>
      </c>
      <c r="W1717" s="4" t="s">
        <v>491</v>
      </c>
      <c r="X1717" s="4" t="s">
        <v>97</v>
      </c>
    </row>
    <row r="1718" spans="1:24">
      <c r="A1718" s="4" t="s">
        <v>2206</v>
      </c>
      <c r="B1718" s="8">
        <v>45681</v>
      </c>
      <c r="C1718" s="4" t="s">
        <v>349</v>
      </c>
      <c r="D1718" s="4" t="s">
        <v>170</v>
      </c>
      <c r="E1718" s="4" t="s">
        <v>43</v>
      </c>
      <c r="F1718" s="4" t="s">
        <v>270</v>
      </c>
      <c r="G1718" s="4" t="s">
        <v>257</v>
      </c>
      <c r="H1718" s="9">
        <v>1</v>
      </c>
      <c r="I1718" s="10">
        <v>7.75</v>
      </c>
      <c r="J1718" s="10">
        <v>7.75</v>
      </c>
      <c r="K1718" s="5">
        <v>0.10979044705383333</v>
      </c>
      <c r="L1718" s="10">
        <v>0.85087596466720827</v>
      </c>
      <c r="M1718" s="10">
        <v>6.8991240353327914</v>
      </c>
      <c r="N1718" s="10">
        <v>3.98</v>
      </c>
      <c r="O1718" s="10">
        <v>3.98</v>
      </c>
      <c r="P1718" s="10">
        <v>2.9191240353327914</v>
      </c>
      <c r="Q1718" s="5">
        <v>0.42311516945962291</v>
      </c>
      <c r="R1718" s="5">
        <v>4.4999999999999998E-2</v>
      </c>
      <c r="S1718" s="10">
        <v>0.31046058158997558</v>
      </c>
      <c r="T1718" s="10">
        <v>0.08</v>
      </c>
      <c r="U1718" s="10">
        <v>2.5286634537428156</v>
      </c>
      <c r="V1718" s="5">
        <v>0.36651949447388665</v>
      </c>
      <c r="W1718" s="4" t="s">
        <v>493</v>
      </c>
      <c r="X1718" s="4" t="s">
        <v>97</v>
      </c>
    </row>
    <row r="1719" spans="1:24">
      <c r="A1719" s="4" t="s">
        <v>2207</v>
      </c>
      <c r="B1719" s="8">
        <v>45999</v>
      </c>
      <c r="C1719" s="4" t="s">
        <v>395</v>
      </c>
      <c r="D1719" s="4" t="s">
        <v>218</v>
      </c>
      <c r="E1719" s="4" t="s">
        <v>47</v>
      </c>
      <c r="F1719" s="4" t="s">
        <v>276</v>
      </c>
      <c r="G1719" s="4" t="s">
        <v>235</v>
      </c>
      <c r="H1719" s="9">
        <v>9</v>
      </c>
      <c r="I1719" s="10">
        <v>7.39</v>
      </c>
      <c r="J1719" s="10">
        <v>66.509999999999991</v>
      </c>
      <c r="K1719" s="5">
        <v>0.12634942840422184</v>
      </c>
      <c r="L1719" s="10">
        <v>8.4035004831647928</v>
      </c>
      <c r="M1719" s="10">
        <v>58.1064995168352</v>
      </c>
      <c r="N1719" s="10">
        <v>4.0599999999999996</v>
      </c>
      <c r="O1719" s="10">
        <v>36.54</v>
      </c>
      <c r="P1719" s="10">
        <v>21.566499516835201</v>
      </c>
      <c r="Q1719" s="5">
        <v>0.37115468486596304</v>
      </c>
      <c r="R1719" s="5">
        <v>2.3E-2</v>
      </c>
      <c r="S1719" s="10">
        <v>1.3364494888872096</v>
      </c>
      <c r="T1719" s="10">
        <v>0</v>
      </c>
      <c r="U1719" s="10">
        <v>20.230050027947993</v>
      </c>
      <c r="V1719" s="5">
        <v>0.34815468486596302</v>
      </c>
      <c r="W1719" s="4" t="s">
        <v>491</v>
      </c>
      <c r="X1719" s="4" t="s">
        <v>97</v>
      </c>
    </row>
    <row r="1720" spans="1:24">
      <c r="A1720" s="4" t="s">
        <v>2208</v>
      </c>
      <c r="B1720" s="8">
        <v>45945</v>
      </c>
      <c r="C1720" s="4" t="s">
        <v>363</v>
      </c>
      <c r="D1720" s="4" t="s">
        <v>174</v>
      </c>
      <c r="E1720" s="4" t="s">
        <v>45</v>
      </c>
      <c r="F1720" s="4" t="s">
        <v>239</v>
      </c>
      <c r="G1720" s="4" t="s">
        <v>235</v>
      </c>
      <c r="H1720" s="9">
        <v>14</v>
      </c>
      <c r="I1720" s="10">
        <v>21.23</v>
      </c>
      <c r="J1720" s="10">
        <v>297.22000000000003</v>
      </c>
      <c r="K1720" s="5">
        <v>0.2075273129636577</v>
      </c>
      <c r="L1720" s="10">
        <v>61.681267959058346</v>
      </c>
      <c r="M1720" s="10">
        <v>235.53873204094168</v>
      </c>
      <c r="N1720" s="10">
        <v>12.72</v>
      </c>
      <c r="O1720" s="10">
        <v>178.08</v>
      </c>
      <c r="P1720" s="10">
        <v>57.458732040941669</v>
      </c>
      <c r="Q1720" s="5">
        <v>0.24394600218427817</v>
      </c>
      <c r="R1720" s="5">
        <v>1.4999999999999999E-2</v>
      </c>
      <c r="S1720" s="10">
        <v>3.533080980614125</v>
      </c>
      <c r="T1720" s="10">
        <v>0</v>
      </c>
      <c r="U1720" s="10">
        <v>53.925651060327546</v>
      </c>
      <c r="V1720" s="5">
        <v>0.22894600218427819</v>
      </c>
      <c r="W1720" s="4" t="s">
        <v>491</v>
      </c>
      <c r="X1720" s="4" t="s">
        <v>97</v>
      </c>
    </row>
    <row r="1721" spans="1:24">
      <c r="A1721" s="4" t="s">
        <v>2209</v>
      </c>
      <c r="B1721" s="8">
        <v>46165</v>
      </c>
      <c r="C1721" s="4" t="s">
        <v>395</v>
      </c>
      <c r="D1721" s="4" t="s">
        <v>154</v>
      </c>
      <c r="E1721" s="4" t="s">
        <v>47</v>
      </c>
      <c r="F1721" s="4" t="s">
        <v>276</v>
      </c>
      <c r="G1721" s="4" t="s">
        <v>235</v>
      </c>
      <c r="H1721" s="9">
        <v>39</v>
      </c>
      <c r="I1721" s="10">
        <v>15.99</v>
      </c>
      <c r="J1721" s="10">
        <v>623.61</v>
      </c>
      <c r="K1721" s="5">
        <v>9.7527820514876212E-2</v>
      </c>
      <c r="L1721" s="10">
        <v>60.819324151281954</v>
      </c>
      <c r="M1721" s="10">
        <v>562.79067584871802</v>
      </c>
      <c r="N1721" s="10">
        <v>8.92</v>
      </c>
      <c r="O1721" s="10">
        <v>347.88</v>
      </c>
      <c r="P1721" s="10">
        <v>214.91067584871803</v>
      </c>
      <c r="Q1721" s="5">
        <v>0.38186609173050245</v>
      </c>
      <c r="R1721" s="5">
        <v>2.3E-2</v>
      </c>
      <c r="S1721" s="10">
        <v>12.944185544520515</v>
      </c>
      <c r="T1721" s="10">
        <v>0</v>
      </c>
      <c r="U1721" s="10">
        <v>201.96649030419752</v>
      </c>
      <c r="V1721" s="5">
        <v>0.35886609173050249</v>
      </c>
      <c r="W1721" s="4" t="s">
        <v>491</v>
      </c>
      <c r="X1721" s="4" t="s">
        <v>97</v>
      </c>
    </row>
    <row r="1722" spans="1:24">
      <c r="A1722" s="4" t="s">
        <v>2210</v>
      </c>
      <c r="B1722" s="8">
        <v>46228</v>
      </c>
      <c r="C1722" s="4" t="s">
        <v>377</v>
      </c>
      <c r="D1722" s="4" t="s">
        <v>206</v>
      </c>
      <c r="E1722" s="4" t="s">
        <v>45</v>
      </c>
      <c r="F1722" s="4" t="s">
        <v>242</v>
      </c>
      <c r="G1722" s="4" t="s">
        <v>111</v>
      </c>
      <c r="H1722" s="9">
        <v>65</v>
      </c>
      <c r="I1722" s="10">
        <v>4.84</v>
      </c>
      <c r="J1722" s="10">
        <v>314.59999999999997</v>
      </c>
      <c r="K1722" s="5">
        <v>0.23503916118269866</v>
      </c>
      <c r="L1722" s="10">
        <v>73.943320108076989</v>
      </c>
      <c r="M1722" s="10">
        <v>240.65667989192298</v>
      </c>
      <c r="N1722" s="10">
        <v>2.75</v>
      </c>
      <c r="O1722" s="10">
        <v>178.75</v>
      </c>
      <c r="P1722" s="10">
        <v>61.906679891922977</v>
      </c>
      <c r="Q1722" s="5">
        <v>0.25724064638357341</v>
      </c>
      <c r="R1722" s="5">
        <v>1.4999999999999999E-2</v>
      </c>
      <c r="S1722" s="10">
        <v>3.6098501983788447</v>
      </c>
      <c r="T1722" s="10">
        <v>2.71</v>
      </c>
      <c r="U1722" s="10">
        <v>55.586829693544132</v>
      </c>
      <c r="V1722" s="5">
        <v>0.23097979128818588</v>
      </c>
      <c r="W1722" s="4" t="s">
        <v>493</v>
      </c>
      <c r="X1722" s="4" t="s">
        <v>97</v>
      </c>
    </row>
    <row r="1723" spans="1:24">
      <c r="A1723" s="4" t="s">
        <v>2211</v>
      </c>
      <c r="B1723" s="8">
        <v>46084</v>
      </c>
      <c r="C1723" s="4" t="s">
        <v>301</v>
      </c>
      <c r="D1723" s="4" t="s">
        <v>138</v>
      </c>
      <c r="E1723" s="4" t="s">
        <v>41</v>
      </c>
      <c r="F1723" s="4" t="s">
        <v>234</v>
      </c>
      <c r="G1723" s="4" t="s">
        <v>235</v>
      </c>
      <c r="H1723" s="9">
        <v>155</v>
      </c>
      <c r="I1723" s="10">
        <v>8.5399999999999991</v>
      </c>
      <c r="J1723" s="10">
        <v>1323.6999999999998</v>
      </c>
      <c r="K1723" s="5">
        <v>0.14225886884403494</v>
      </c>
      <c r="L1723" s="10">
        <v>188.30806468884902</v>
      </c>
      <c r="M1723" s="10">
        <v>1135.3919353111507</v>
      </c>
      <c r="N1723" s="10">
        <v>4.22</v>
      </c>
      <c r="O1723" s="10">
        <v>654.09999999999991</v>
      </c>
      <c r="P1723" s="10">
        <v>481.29193531115084</v>
      </c>
      <c r="Q1723" s="5">
        <v>0.42389937812906364</v>
      </c>
      <c r="R1723" s="5">
        <v>2.5999999999999999E-2</v>
      </c>
      <c r="S1723" s="10">
        <v>29.520190318089917</v>
      </c>
      <c r="T1723" s="10">
        <v>0</v>
      </c>
      <c r="U1723" s="10">
        <v>451.77174499306091</v>
      </c>
      <c r="V1723" s="5">
        <v>0.39789937812906362</v>
      </c>
      <c r="W1723" s="4" t="s">
        <v>491</v>
      </c>
      <c r="X1723" s="4" t="s">
        <v>97</v>
      </c>
    </row>
    <row r="1724" spans="1:24">
      <c r="A1724" s="4" t="s">
        <v>2212</v>
      </c>
      <c r="B1724" s="8">
        <v>45818</v>
      </c>
      <c r="C1724" s="4" t="s">
        <v>395</v>
      </c>
      <c r="D1724" s="4" t="s">
        <v>158</v>
      </c>
      <c r="E1724" s="4" t="s">
        <v>47</v>
      </c>
      <c r="F1724" s="4" t="s">
        <v>276</v>
      </c>
      <c r="G1724" s="4" t="s">
        <v>235</v>
      </c>
      <c r="H1724" s="9">
        <v>47</v>
      </c>
      <c r="I1724" s="10">
        <v>7.7</v>
      </c>
      <c r="J1724" s="10">
        <v>361.90000000000003</v>
      </c>
      <c r="K1724" s="5">
        <v>8.9168049769388358E-2</v>
      </c>
      <c r="L1724" s="10">
        <v>32.269917211541653</v>
      </c>
      <c r="M1724" s="10">
        <v>329.63008278845837</v>
      </c>
      <c r="N1724" s="10">
        <v>4.1100000000000003</v>
      </c>
      <c r="O1724" s="10">
        <v>193.17000000000002</v>
      </c>
      <c r="P1724" s="10">
        <v>136.46008278845835</v>
      </c>
      <c r="Q1724" s="5">
        <v>0.413979457318015</v>
      </c>
      <c r="R1724" s="5">
        <v>2.3E-2</v>
      </c>
      <c r="S1724" s="10">
        <v>7.5814919041345421</v>
      </c>
      <c r="T1724" s="10">
        <v>0</v>
      </c>
      <c r="U1724" s="10">
        <v>128.87859088432381</v>
      </c>
      <c r="V1724" s="5">
        <v>0.39097945731801503</v>
      </c>
      <c r="W1724" s="4" t="s">
        <v>491</v>
      </c>
      <c r="X1724" s="4" t="s">
        <v>97</v>
      </c>
    </row>
    <row r="1725" spans="1:24">
      <c r="A1725" s="4" t="s">
        <v>2213</v>
      </c>
      <c r="B1725" s="8">
        <v>46160</v>
      </c>
      <c r="C1725" s="4" t="s">
        <v>335</v>
      </c>
      <c r="D1725" s="4" t="s">
        <v>158</v>
      </c>
      <c r="E1725" s="4" t="s">
        <v>43</v>
      </c>
      <c r="F1725" s="4" t="s">
        <v>276</v>
      </c>
      <c r="G1725" s="4" t="s">
        <v>235</v>
      </c>
      <c r="H1725" s="9">
        <v>7</v>
      </c>
      <c r="I1725" s="10">
        <v>7.86</v>
      </c>
      <c r="J1725" s="10">
        <v>55.02</v>
      </c>
      <c r="K1725" s="5">
        <v>8.9911545154548272E-2</v>
      </c>
      <c r="L1725" s="10">
        <v>4.9469332144032458</v>
      </c>
      <c r="M1725" s="10">
        <v>50.073066785596758</v>
      </c>
      <c r="N1725" s="10">
        <v>4.28</v>
      </c>
      <c r="O1725" s="10">
        <v>29.96</v>
      </c>
      <c r="P1725" s="10">
        <v>20.113066785596757</v>
      </c>
      <c r="Q1725" s="5">
        <v>0.40167435463294154</v>
      </c>
      <c r="R1725" s="5">
        <v>4.4999999999999998E-2</v>
      </c>
      <c r="S1725" s="10">
        <v>2.253288005351854</v>
      </c>
      <c r="T1725" s="10">
        <v>0.69</v>
      </c>
      <c r="U1725" s="10">
        <v>17.169778780244901</v>
      </c>
      <c r="V1725" s="5">
        <v>0.34289449163884034</v>
      </c>
      <c r="W1725" s="4" t="s">
        <v>493</v>
      </c>
      <c r="X1725" s="4" t="s">
        <v>97</v>
      </c>
    </row>
    <row r="1726" spans="1:24">
      <c r="A1726" s="4" t="s">
        <v>2214</v>
      </c>
      <c r="B1726" s="8">
        <v>46208</v>
      </c>
      <c r="C1726" s="4" t="s">
        <v>335</v>
      </c>
      <c r="D1726" s="4" t="s">
        <v>113</v>
      </c>
      <c r="E1726" s="4" t="s">
        <v>43</v>
      </c>
      <c r="F1726" s="4" t="s">
        <v>276</v>
      </c>
      <c r="G1726" s="4" t="s">
        <v>235</v>
      </c>
      <c r="H1726" s="9">
        <v>84</v>
      </c>
      <c r="I1726" s="10">
        <v>16.690000000000001</v>
      </c>
      <c r="J1726" s="10">
        <v>1401.96</v>
      </c>
      <c r="K1726" s="5">
        <v>0.1152158049267521</v>
      </c>
      <c r="L1726" s="10">
        <v>161.52794987510939</v>
      </c>
      <c r="M1726" s="10">
        <v>1240.4320501248906</v>
      </c>
      <c r="N1726" s="10">
        <v>8.9499999999999993</v>
      </c>
      <c r="O1726" s="10">
        <v>751.8</v>
      </c>
      <c r="P1726" s="10">
        <v>488.63205012489061</v>
      </c>
      <c r="Q1726" s="5">
        <v>0.39392085207383476</v>
      </c>
      <c r="R1726" s="5">
        <v>4.4999999999999998E-2</v>
      </c>
      <c r="S1726" s="10">
        <v>55.819442255620075</v>
      </c>
      <c r="T1726" s="10">
        <v>32.07</v>
      </c>
      <c r="U1726" s="10">
        <v>400.74260786927056</v>
      </c>
      <c r="V1726" s="5">
        <v>0.32306695705655342</v>
      </c>
      <c r="W1726" s="4" t="s">
        <v>493</v>
      </c>
      <c r="X1726" s="4" t="s">
        <v>97</v>
      </c>
    </row>
    <row r="1727" spans="1:24">
      <c r="A1727" s="4" t="s">
        <v>2215</v>
      </c>
      <c r="B1727" s="8">
        <v>45716</v>
      </c>
      <c r="C1727" s="4" t="s">
        <v>258</v>
      </c>
      <c r="D1727" s="4" t="s">
        <v>156</v>
      </c>
      <c r="E1727" s="4" t="s">
        <v>36</v>
      </c>
      <c r="F1727" s="4" t="s">
        <v>239</v>
      </c>
      <c r="G1727" s="4" t="s">
        <v>257</v>
      </c>
      <c r="H1727" s="9">
        <v>3</v>
      </c>
      <c r="I1727" s="10">
        <v>4.97</v>
      </c>
      <c r="J1727" s="10">
        <v>14.91</v>
      </c>
      <c r="K1727" s="5">
        <v>0.141681184781281</v>
      </c>
      <c r="L1727" s="10">
        <v>2.1124664650888998</v>
      </c>
      <c r="M1727" s="10">
        <v>12.7975335349111</v>
      </c>
      <c r="N1727" s="10">
        <v>2.71</v>
      </c>
      <c r="O1727" s="10">
        <v>8.129999999999999</v>
      </c>
      <c r="P1727" s="10">
        <v>4.6675335349111009</v>
      </c>
      <c r="Q1727" s="5">
        <v>0.3647213365120926</v>
      </c>
      <c r="R1727" s="5">
        <v>1.7999999999999999E-2</v>
      </c>
      <c r="S1727" s="10">
        <v>0.23035560362839977</v>
      </c>
      <c r="T1727" s="10">
        <v>0.27</v>
      </c>
      <c r="U1727" s="10">
        <v>4.1671779312827013</v>
      </c>
      <c r="V1727" s="5">
        <v>0.32562352111950527</v>
      </c>
      <c r="W1727" s="4" t="s">
        <v>493</v>
      </c>
      <c r="X1727" s="4" t="s">
        <v>97</v>
      </c>
    </row>
    <row r="1728" spans="1:24">
      <c r="A1728" s="4" t="s">
        <v>2216</v>
      </c>
      <c r="B1728" s="8">
        <v>45689</v>
      </c>
      <c r="C1728" s="4" t="s">
        <v>319</v>
      </c>
      <c r="D1728" s="4" t="s">
        <v>222</v>
      </c>
      <c r="E1728" s="4" t="s">
        <v>41</v>
      </c>
      <c r="F1728" s="4" t="s">
        <v>234</v>
      </c>
      <c r="G1728" s="4" t="s">
        <v>257</v>
      </c>
      <c r="H1728" s="9">
        <v>6</v>
      </c>
      <c r="I1728" s="10">
        <v>12.94</v>
      </c>
      <c r="J1728" s="10">
        <v>77.64</v>
      </c>
      <c r="K1728" s="5">
        <v>0.16727367008121366</v>
      </c>
      <c r="L1728" s="10">
        <v>12.987127745105429</v>
      </c>
      <c r="M1728" s="10">
        <v>64.652872254894575</v>
      </c>
      <c r="N1728" s="10">
        <v>7.98</v>
      </c>
      <c r="O1728" s="10">
        <v>47.88</v>
      </c>
      <c r="P1728" s="10">
        <v>16.772872254894573</v>
      </c>
      <c r="Q1728" s="5">
        <v>0.2594296536241632</v>
      </c>
      <c r="R1728" s="5">
        <v>2.5999999999999999E-2</v>
      </c>
      <c r="S1728" s="10">
        <v>1.6809746786272588</v>
      </c>
      <c r="T1728" s="10">
        <v>0</v>
      </c>
      <c r="U1728" s="10">
        <v>15.091897576267314</v>
      </c>
      <c r="V1728" s="5">
        <v>0.23342965362416324</v>
      </c>
      <c r="W1728" s="4" t="s">
        <v>491</v>
      </c>
      <c r="X1728" s="4" t="s">
        <v>97</v>
      </c>
    </row>
    <row r="1729" spans="1:24">
      <c r="A1729" s="4" t="s">
        <v>2217</v>
      </c>
      <c r="B1729" s="8">
        <v>45776</v>
      </c>
      <c r="C1729" s="4" t="s">
        <v>347</v>
      </c>
      <c r="D1729" s="4" t="s">
        <v>154</v>
      </c>
      <c r="E1729" s="4" t="s">
        <v>43</v>
      </c>
      <c r="F1729" s="4" t="s">
        <v>276</v>
      </c>
      <c r="G1729" s="4" t="s">
        <v>111</v>
      </c>
      <c r="H1729" s="9">
        <v>26</v>
      </c>
      <c r="I1729" s="10">
        <v>15.56</v>
      </c>
      <c r="J1729" s="10">
        <v>404.56</v>
      </c>
      <c r="K1729" s="5">
        <v>8.5074993869899695E-2</v>
      </c>
      <c r="L1729" s="10">
        <v>34.41793952000662</v>
      </c>
      <c r="M1729" s="10">
        <v>370.1420604799934</v>
      </c>
      <c r="N1729" s="10">
        <v>8.4600000000000009</v>
      </c>
      <c r="O1729" s="10">
        <v>219.96000000000004</v>
      </c>
      <c r="P1729" s="10">
        <v>150.18206047999337</v>
      </c>
      <c r="Q1729" s="5">
        <v>0.40574167735825545</v>
      </c>
      <c r="R1729" s="5">
        <v>4.4999999999999998E-2</v>
      </c>
      <c r="S1729" s="10">
        <v>16.656392721599701</v>
      </c>
      <c r="T1729" s="10">
        <v>0</v>
      </c>
      <c r="U1729" s="10">
        <v>133.52566775839367</v>
      </c>
      <c r="V1729" s="5">
        <v>0.36074167735825546</v>
      </c>
      <c r="W1729" s="4" t="s">
        <v>491</v>
      </c>
      <c r="X1729" s="4" t="s">
        <v>97</v>
      </c>
    </row>
    <row r="1730" spans="1:24">
      <c r="A1730" s="4" t="s">
        <v>2218</v>
      </c>
      <c r="B1730" s="8">
        <v>45911</v>
      </c>
      <c r="C1730" s="4" t="s">
        <v>363</v>
      </c>
      <c r="D1730" s="4" t="s">
        <v>181</v>
      </c>
      <c r="E1730" s="4" t="s">
        <v>45</v>
      </c>
      <c r="F1730" s="4" t="s">
        <v>239</v>
      </c>
      <c r="G1730" s="4" t="s">
        <v>235</v>
      </c>
      <c r="H1730" s="9">
        <v>149</v>
      </c>
      <c r="I1730" s="10">
        <v>5.59</v>
      </c>
      <c r="J1730" s="10">
        <v>832.91</v>
      </c>
      <c r="K1730" s="5">
        <v>0.19013269277294703</v>
      </c>
      <c r="L1730" s="10">
        <v>158.3634211375153</v>
      </c>
      <c r="M1730" s="10">
        <v>674.54657886248469</v>
      </c>
      <c r="N1730" s="10">
        <v>2.69</v>
      </c>
      <c r="O1730" s="10">
        <v>400.81</v>
      </c>
      <c r="P1730" s="10">
        <v>273.73657886248469</v>
      </c>
      <c r="Q1730" s="5">
        <v>0.40580826801330427</v>
      </c>
      <c r="R1730" s="5">
        <v>1.4999999999999999E-2</v>
      </c>
      <c r="S1730" s="10">
        <v>10.118198682937271</v>
      </c>
      <c r="T1730" s="10">
        <v>0</v>
      </c>
      <c r="U1730" s="10">
        <v>263.61838017954744</v>
      </c>
      <c r="V1730" s="5">
        <v>0.39080826801330432</v>
      </c>
      <c r="W1730" s="4" t="s">
        <v>491</v>
      </c>
      <c r="X1730" s="4" t="s">
        <v>97</v>
      </c>
    </row>
    <row r="1731" spans="1:24">
      <c r="A1731" s="4" t="s">
        <v>2219</v>
      </c>
      <c r="B1731" s="8">
        <v>45695</v>
      </c>
      <c r="C1731" s="4" t="s">
        <v>411</v>
      </c>
      <c r="D1731" s="4" t="s">
        <v>216</v>
      </c>
      <c r="E1731" s="4" t="s">
        <v>47</v>
      </c>
      <c r="F1731" s="4" t="s">
        <v>273</v>
      </c>
      <c r="G1731" s="4" t="s">
        <v>257</v>
      </c>
      <c r="H1731" s="9">
        <v>3</v>
      </c>
      <c r="I1731" s="10">
        <v>8.9600000000000009</v>
      </c>
      <c r="J1731" s="10">
        <v>26.880000000000003</v>
      </c>
      <c r="K1731" s="5">
        <v>0.11932097713126251</v>
      </c>
      <c r="L1731" s="10">
        <v>3.2073478652883365</v>
      </c>
      <c r="M1731" s="10">
        <v>23.672652134711665</v>
      </c>
      <c r="N1731" s="10">
        <v>4.45</v>
      </c>
      <c r="O1731" s="10">
        <v>13.350000000000001</v>
      </c>
      <c r="P1731" s="10">
        <v>10.322652134711664</v>
      </c>
      <c r="Q1731" s="5">
        <v>0.43605811786400395</v>
      </c>
      <c r="R1731" s="5">
        <v>2.3E-2</v>
      </c>
      <c r="S1731" s="10">
        <v>0.54447099909836827</v>
      </c>
      <c r="T1731" s="10">
        <v>0.27</v>
      </c>
      <c r="U1731" s="10">
        <v>9.5081811356132953</v>
      </c>
      <c r="V1731" s="5">
        <v>0.40165255170844444</v>
      </c>
      <c r="W1731" s="4" t="s">
        <v>493</v>
      </c>
      <c r="X1731" s="4" t="s">
        <v>97</v>
      </c>
    </row>
    <row r="1732" spans="1:24">
      <c r="A1732" s="4" t="s">
        <v>2220</v>
      </c>
      <c r="B1732" s="8">
        <v>46273</v>
      </c>
      <c r="C1732" s="4" t="s">
        <v>351</v>
      </c>
      <c r="D1732" s="4" t="s">
        <v>183</v>
      </c>
      <c r="E1732" s="4" t="s">
        <v>43</v>
      </c>
      <c r="F1732" s="4" t="s">
        <v>273</v>
      </c>
      <c r="G1732" s="4" t="s">
        <v>257</v>
      </c>
      <c r="H1732" s="9">
        <v>4</v>
      </c>
      <c r="I1732" s="10">
        <v>9.07</v>
      </c>
      <c r="J1732" s="10">
        <v>36.28</v>
      </c>
      <c r="K1732" s="5">
        <v>6.1900985181696837E-2</v>
      </c>
      <c r="L1732" s="10">
        <v>2.2457677423919615</v>
      </c>
      <c r="M1732" s="10">
        <v>34.034232257608039</v>
      </c>
      <c r="N1732" s="10">
        <v>4.4000000000000004</v>
      </c>
      <c r="O1732" s="10">
        <v>17.600000000000001</v>
      </c>
      <c r="P1732" s="10">
        <v>16.434232257608038</v>
      </c>
      <c r="Q1732" s="5">
        <v>0.4828736001216633</v>
      </c>
      <c r="R1732" s="5">
        <v>4.4999999999999998E-2</v>
      </c>
      <c r="S1732" s="10">
        <v>1.5315404515923616</v>
      </c>
      <c r="T1732" s="10">
        <v>0</v>
      </c>
      <c r="U1732" s="10">
        <v>14.902691806015676</v>
      </c>
      <c r="V1732" s="5">
        <v>0.43787360012166332</v>
      </c>
      <c r="W1732" s="4" t="s">
        <v>491</v>
      </c>
      <c r="X1732" s="4" t="s">
        <v>97</v>
      </c>
    </row>
    <row r="1733" spans="1:24">
      <c r="A1733" s="4" t="s">
        <v>2221</v>
      </c>
      <c r="B1733" s="8">
        <v>45853</v>
      </c>
      <c r="C1733" s="4" t="s">
        <v>393</v>
      </c>
      <c r="D1733" s="4" t="s">
        <v>204</v>
      </c>
      <c r="E1733" s="4" t="s">
        <v>47</v>
      </c>
      <c r="F1733" s="4" t="s">
        <v>273</v>
      </c>
      <c r="G1733" s="4" t="s">
        <v>235</v>
      </c>
      <c r="H1733" s="9">
        <v>49</v>
      </c>
      <c r="I1733" s="10">
        <v>14.84</v>
      </c>
      <c r="J1733" s="10">
        <v>727.16</v>
      </c>
      <c r="K1733" s="5">
        <v>0.13733433406722823</v>
      </c>
      <c r="L1733" s="10">
        <v>99.864034360325675</v>
      </c>
      <c r="M1733" s="10">
        <v>627.29596563967425</v>
      </c>
      <c r="N1733" s="10">
        <v>9.09</v>
      </c>
      <c r="O1733" s="10">
        <v>445.40999999999997</v>
      </c>
      <c r="P1733" s="10">
        <v>181.88596563967428</v>
      </c>
      <c r="Q1733" s="5">
        <v>0.28995239185732558</v>
      </c>
      <c r="R1733" s="5">
        <v>2.3E-2</v>
      </c>
      <c r="S1733" s="10">
        <v>14.427807209712508</v>
      </c>
      <c r="T1733" s="10">
        <v>0</v>
      </c>
      <c r="U1733" s="10">
        <v>167.45815842996177</v>
      </c>
      <c r="V1733" s="5">
        <v>0.26695239185732561</v>
      </c>
      <c r="W1733" s="4" t="s">
        <v>491</v>
      </c>
      <c r="X1733" s="4" t="s">
        <v>97</v>
      </c>
    </row>
    <row r="1734" spans="1:24">
      <c r="A1734" s="4" t="s">
        <v>2222</v>
      </c>
      <c r="B1734" s="8">
        <v>46227</v>
      </c>
      <c r="C1734" s="4" t="s">
        <v>379</v>
      </c>
      <c r="D1734" s="4" t="s">
        <v>195</v>
      </c>
      <c r="E1734" s="4" t="s">
        <v>45</v>
      </c>
      <c r="F1734" s="4" t="s">
        <v>234</v>
      </c>
      <c r="G1734" s="4" t="s">
        <v>257</v>
      </c>
      <c r="H1734" s="9">
        <v>4</v>
      </c>
      <c r="I1734" s="10">
        <v>9.11</v>
      </c>
      <c r="J1734" s="10">
        <v>36.44</v>
      </c>
      <c r="K1734" s="5">
        <v>0.18073803599655452</v>
      </c>
      <c r="L1734" s="10">
        <v>6.5860940317144463</v>
      </c>
      <c r="M1734" s="10">
        <v>29.853905968285552</v>
      </c>
      <c r="N1734" s="10">
        <v>4.25</v>
      </c>
      <c r="O1734" s="10">
        <v>17</v>
      </c>
      <c r="P1734" s="10">
        <v>12.853905968285552</v>
      </c>
      <c r="Q1734" s="5">
        <v>0.43056027515932199</v>
      </c>
      <c r="R1734" s="5">
        <v>1.4999999999999999E-2</v>
      </c>
      <c r="S1734" s="10">
        <v>0.44780858952428326</v>
      </c>
      <c r="T1734" s="10">
        <v>0</v>
      </c>
      <c r="U1734" s="10">
        <v>12.406097378761269</v>
      </c>
      <c r="V1734" s="5">
        <v>0.41556027515932198</v>
      </c>
      <c r="W1734" s="4" t="s">
        <v>491</v>
      </c>
      <c r="X1734" s="4" t="s">
        <v>97</v>
      </c>
    </row>
    <row r="1735" spans="1:24">
      <c r="A1735" s="4" t="s">
        <v>2223</v>
      </c>
      <c r="B1735" s="8">
        <v>45711</v>
      </c>
      <c r="C1735" s="4" t="s">
        <v>307</v>
      </c>
      <c r="D1735" s="4" t="s">
        <v>183</v>
      </c>
      <c r="E1735" s="4" t="s">
        <v>41</v>
      </c>
      <c r="F1735" s="4" t="s">
        <v>234</v>
      </c>
      <c r="G1735" s="4" t="s">
        <v>111</v>
      </c>
      <c r="H1735" s="9">
        <v>13</v>
      </c>
      <c r="I1735" s="10">
        <v>8.64</v>
      </c>
      <c r="J1735" s="10">
        <v>112.32000000000001</v>
      </c>
      <c r="K1735" s="5">
        <v>0.12571914488838673</v>
      </c>
      <c r="L1735" s="10">
        <v>14.120774353863599</v>
      </c>
      <c r="M1735" s="10">
        <v>98.199225646136412</v>
      </c>
      <c r="N1735" s="10">
        <v>4.22</v>
      </c>
      <c r="O1735" s="10">
        <v>54.86</v>
      </c>
      <c r="P1735" s="10">
        <v>43.339225646136413</v>
      </c>
      <c r="Q1735" s="5">
        <v>0.44133979021698699</v>
      </c>
      <c r="R1735" s="5">
        <v>2.5999999999999999E-2</v>
      </c>
      <c r="S1735" s="10">
        <v>2.5531798667995464</v>
      </c>
      <c r="T1735" s="10">
        <v>0</v>
      </c>
      <c r="U1735" s="10">
        <v>40.786045779336867</v>
      </c>
      <c r="V1735" s="5">
        <v>0.41533979021698697</v>
      </c>
      <c r="W1735" s="4" t="s">
        <v>491</v>
      </c>
      <c r="X1735" s="4" t="s">
        <v>97</v>
      </c>
    </row>
    <row r="1736" spans="1:24">
      <c r="A1736" s="4" t="s">
        <v>2224</v>
      </c>
      <c r="B1736" s="8">
        <v>46229</v>
      </c>
      <c r="C1736" s="4" t="s">
        <v>361</v>
      </c>
      <c r="D1736" s="4" t="s">
        <v>148</v>
      </c>
      <c r="E1736" s="4" t="s">
        <v>45</v>
      </c>
      <c r="F1736" s="4" t="s">
        <v>234</v>
      </c>
      <c r="G1736" s="4" t="s">
        <v>235</v>
      </c>
      <c r="H1736" s="9">
        <v>21</v>
      </c>
      <c r="I1736" s="10">
        <v>23.15</v>
      </c>
      <c r="J1736" s="10">
        <v>486.15</v>
      </c>
      <c r="K1736" s="5">
        <v>0.23233276383244492</v>
      </c>
      <c r="L1736" s="10">
        <v>112.94857313714309</v>
      </c>
      <c r="M1736" s="10">
        <v>373.20142686285692</v>
      </c>
      <c r="N1736" s="10">
        <v>13.14</v>
      </c>
      <c r="O1736" s="10">
        <v>275.94</v>
      </c>
      <c r="P1736" s="10">
        <v>97.261426862856922</v>
      </c>
      <c r="Q1736" s="5">
        <v>0.26061375938575471</v>
      </c>
      <c r="R1736" s="5">
        <v>1.4999999999999999E-2</v>
      </c>
      <c r="S1736" s="10">
        <v>5.5980214029428534</v>
      </c>
      <c r="T1736" s="10">
        <v>0</v>
      </c>
      <c r="U1736" s="10">
        <v>91.663405459914074</v>
      </c>
      <c r="V1736" s="5">
        <v>0.24561375938575472</v>
      </c>
      <c r="W1736" s="4" t="s">
        <v>491</v>
      </c>
      <c r="X1736" s="4" t="s">
        <v>97</v>
      </c>
    </row>
    <row r="1737" spans="1:24">
      <c r="A1737" s="4" t="s">
        <v>2225</v>
      </c>
      <c r="B1737" s="8">
        <v>46035</v>
      </c>
      <c r="C1737" s="4" t="s">
        <v>365</v>
      </c>
      <c r="D1737" s="4" t="s">
        <v>176</v>
      </c>
      <c r="E1737" s="4" t="s">
        <v>45</v>
      </c>
      <c r="F1737" s="4" t="s">
        <v>242</v>
      </c>
      <c r="G1737" s="4" t="s">
        <v>235</v>
      </c>
      <c r="H1737" s="9">
        <v>69</v>
      </c>
      <c r="I1737" s="10">
        <v>11.84</v>
      </c>
      <c r="J1737" s="10">
        <v>816.96</v>
      </c>
      <c r="K1737" s="5">
        <v>0.22328478457291981</v>
      </c>
      <c r="L1737" s="10">
        <v>182.41473760469256</v>
      </c>
      <c r="M1737" s="10">
        <v>634.54526239530742</v>
      </c>
      <c r="N1737" s="10">
        <v>5.77</v>
      </c>
      <c r="O1737" s="10">
        <v>398.13</v>
      </c>
      <c r="P1737" s="10">
        <v>236.41526239530742</v>
      </c>
      <c r="Q1737" s="5">
        <v>0.37257430857316215</v>
      </c>
      <c r="R1737" s="5">
        <v>1.4999999999999999E-2</v>
      </c>
      <c r="S1737" s="10">
        <v>9.5181789359296101</v>
      </c>
      <c r="T1737" s="10">
        <v>0</v>
      </c>
      <c r="U1737" s="10">
        <v>226.89708345937782</v>
      </c>
      <c r="V1737" s="5">
        <v>0.35757430857316219</v>
      </c>
      <c r="W1737" s="4" t="s">
        <v>491</v>
      </c>
      <c r="X1737" s="4" t="s">
        <v>97</v>
      </c>
    </row>
    <row r="1738" spans="1:24">
      <c r="A1738" s="4" t="s">
        <v>2226</v>
      </c>
      <c r="B1738" s="8">
        <v>45724</v>
      </c>
      <c r="C1738" s="4" t="s">
        <v>240</v>
      </c>
      <c r="D1738" s="4" t="s">
        <v>204</v>
      </c>
      <c r="E1738" s="4" t="s">
        <v>36</v>
      </c>
      <c r="F1738" s="4" t="s">
        <v>242</v>
      </c>
      <c r="G1738" s="4" t="s">
        <v>235</v>
      </c>
      <c r="H1738" s="9">
        <v>49</v>
      </c>
      <c r="I1738" s="10">
        <v>14.85</v>
      </c>
      <c r="J1738" s="10">
        <v>727.65</v>
      </c>
      <c r="K1738" s="5">
        <v>0.12666002055514533</v>
      </c>
      <c r="L1738" s="10">
        <v>92.164163956951498</v>
      </c>
      <c r="M1738" s="10">
        <v>635.48583604304849</v>
      </c>
      <c r="N1738" s="10">
        <v>9.24</v>
      </c>
      <c r="O1738" s="10">
        <v>452.76</v>
      </c>
      <c r="P1738" s="10">
        <v>182.7258360430485</v>
      </c>
      <c r="Q1738" s="5">
        <v>0.28753722849405955</v>
      </c>
      <c r="R1738" s="5">
        <v>1.7999999999999999E-2</v>
      </c>
      <c r="S1738" s="10">
        <v>11.438745048774871</v>
      </c>
      <c r="T1738" s="10">
        <v>0</v>
      </c>
      <c r="U1738" s="10">
        <v>171.28709099427363</v>
      </c>
      <c r="V1738" s="5">
        <v>0.26953722849405953</v>
      </c>
      <c r="W1738" s="4" t="s">
        <v>491</v>
      </c>
      <c r="X1738" s="4" t="s">
        <v>97</v>
      </c>
    </row>
    <row r="1739" spans="1:24">
      <c r="A1739" s="4" t="s">
        <v>2227</v>
      </c>
      <c r="B1739" s="8">
        <v>45829</v>
      </c>
      <c r="C1739" s="4" t="s">
        <v>373</v>
      </c>
      <c r="D1739" s="4" t="s">
        <v>216</v>
      </c>
      <c r="E1739" s="4" t="s">
        <v>45</v>
      </c>
      <c r="F1739" s="4" t="s">
        <v>234</v>
      </c>
      <c r="G1739" s="4" t="s">
        <v>111</v>
      </c>
      <c r="H1739" s="9">
        <v>22</v>
      </c>
      <c r="I1739" s="10">
        <v>8.9700000000000006</v>
      </c>
      <c r="J1739" s="10">
        <v>197.34</v>
      </c>
      <c r="K1739" s="5">
        <v>0.17888536441777164</v>
      </c>
      <c r="L1739" s="10">
        <v>35.301237814203056</v>
      </c>
      <c r="M1739" s="10">
        <v>162.03876218579694</v>
      </c>
      <c r="N1739" s="10">
        <v>4.42</v>
      </c>
      <c r="O1739" s="10">
        <v>97.24</v>
      </c>
      <c r="P1739" s="10">
        <v>64.798762185796946</v>
      </c>
      <c r="Q1739" s="5">
        <v>0.39989667479375934</v>
      </c>
      <c r="R1739" s="5">
        <v>1.4999999999999999E-2</v>
      </c>
      <c r="S1739" s="10">
        <v>2.4305814327869539</v>
      </c>
      <c r="T1739" s="10">
        <v>0</v>
      </c>
      <c r="U1739" s="10">
        <v>62.368180753009995</v>
      </c>
      <c r="V1739" s="5">
        <v>0.38489667479375933</v>
      </c>
      <c r="W1739" s="4" t="s">
        <v>491</v>
      </c>
      <c r="X1739" s="4" t="s">
        <v>97</v>
      </c>
    </row>
    <row r="1740" spans="1:24">
      <c r="A1740" s="4" t="s">
        <v>2228</v>
      </c>
      <c r="B1740" s="8">
        <v>46276</v>
      </c>
      <c r="C1740" s="4" t="s">
        <v>323</v>
      </c>
      <c r="D1740" s="4" t="s">
        <v>181</v>
      </c>
      <c r="E1740" s="4" t="s">
        <v>41</v>
      </c>
      <c r="F1740" s="4" t="s">
        <v>242</v>
      </c>
      <c r="G1740" s="4" t="s">
        <v>257</v>
      </c>
      <c r="H1740" s="9">
        <v>8</v>
      </c>
      <c r="I1740" s="10">
        <v>5.79</v>
      </c>
      <c r="J1740" s="10">
        <v>46.32</v>
      </c>
      <c r="K1740" s="5">
        <v>0.1308837870496547</v>
      </c>
      <c r="L1740" s="10">
        <v>6.0625370161400056</v>
      </c>
      <c r="M1740" s="10">
        <v>40.257462983859995</v>
      </c>
      <c r="N1740" s="10">
        <v>2.8</v>
      </c>
      <c r="O1740" s="10">
        <v>22.4</v>
      </c>
      <c r="P1740" s="10">
        <v>17.857462983859996</v>
      </c>
      <c r="Q1740" s="5">
        <v>0.44358142963503194</v>
      </c>
      <c r="R1740" s="5">
        <v>2.5999999999999999E-2</v>
      </c>
      <c r="S1740" s="10">
        <v>1.0466940375803597</v>
      </c>
      <c r="T1740" s="10">
        <v>0</v>
      </c>
      <c r="U1740" s="10">
        <v>16.810768946279637</v>
      </c>
      <c r="V1740" s="5">
        <v>0.41758142963503198</v>
      </c>
      <c r="W1740" s="4" t="s">
        <v>491</v>
      </c>
      <c r="X1740" s="4" t="s">
        <v>97</v>
      </c>
    </row>
    <row r="1741" spans="1:24">
      <c r="A1741" s="4" t="s">
        <v>2229</v>
      </c>
      <c r="B1741" s="8">
        <v>45819</v>
      </c>
      <c r="C1741" s="4" t="s">
        <v>245</v>
      </c>
      <c r="D1741" s="4" t="s">
        <v>176</v>
      </c>
      <c r="E1741" s="4" t="s">
        <v>36</v>
      </c>
      <c r="F1741" s="4" t="s">
        <v>239</v>
      </c>
      <c r="G1741" s="4" t="s">
        <v>111</v>
      </c>
      <c r="H1741" s="9">
        <v>108</v>
      </c>
      <c r="I1741" s="10">
        <v>11.45</v>
      </c>
      <c r="J1741" s="10">
        <v>1236.5999999999999</v>
      </c>
      <c r="K1741" s="5">
        <v>0.160780997181656</v>
      </c>
      <c r="L1741" s="10">
        <v>198.8217811148358</v>
      </c>
      <c r="M1741" s="10">
        <v>1037.7782188851641</v>
      </c>
      <c r="N1741" s="10">
        <v>5.62</v>
      </c>
      <c r="O1741" s="10">
        <v>606.96</v>
      </c>
      <c r="P1741" s="10">
        <v>430.81821888516401</v>
      </c>
      <c r="Q1741" s="5">
        <v>0.41513515223702768</v>
      </c>
      <c r="R1741" s="5">
        <v>1.7999999999999999E-2</v>
      </c>
      <c r="S1741" s="10">
        <v>18.680007939932953</v>
      </c>
      <c r="T1741" s="10">
        <v>0</v>
      </c>
      <c r="U1741" s="10">
        <v>412.13821094523104</v>
      </c>
      <c r="V1741" s="5">
        <v>0.39713515223702767</v>
      </c>
      <c r="W1741" s="4" t="s">
        <v>491</v>
      </c>
      <c r="X1741" s="4" t="s">
        <v>97</v>
      </c>
    </row>
    <row r="1742" spans="1:24">
      <c r="A1742" s="4" t="s">
        <v>2230</v>
      </c>
      <c r="B1742" s="8">
        <v>45975</v>
      </c>
      <c r="C1742" s="4" t="s">
        <v>247</v>
      </c>
      <c r="D1742" s="4" t="s">
        <v>220</v>
      </c>
      <c r="E1742" s="4" t="s">
        <v>36</v>
      </c>
      <c r="F1742" s="4" t="s">
        <v>242</v>
      </c>
      <c r="G1742" s="4" t="s">
        <v>111</v>
      </c>
      <c r="H1742" s="9">
        <v>10</v>
      </c>
      <c r="I1742" s="10">
        <v>7.36</v>
      </c>
      <c r="J1742" s="10">
        <v>73.600000000000009</v>
      </c>
      <c r="K1742" s="5">
        <v>0.11741636574931372</v>
      </c>
      <c r="L1742" s="10">
        <v>8.6418445191494904</v>
      </c>
      <c r="M1742" s="10">
        <v>64.958155480850522</v>
      </c>
      <c r="N1742" s="10">
        <v>4.26</v>
      </c>
      <c r="O1742" s="10">
        <v>42.599999999999994</v>
      </c>
      <c r="P1742" s="10">
        <v>22.358155480850527</v>
      </c>
      <c r="Q1742" s="5">
        <v>0.34419320122846847</v>
      </c>
      <c r="R1742" s="5">
        <v>1.7999999999999999E-2</v>
      </c>
      <c r="S1742" s="10">
        <v>1.1692467986553092</v>
      </c>
      <c r="T1742" s="10">
        <v>0</v>
      </c>
      <c r="U1742" s="10">
        <v>21.188908682195219</v>
      </c>
      <c r="V1742" s="5">
        <v>0.32619320122846851</v>
      </c>
      <c r="W1742" s="4" t="s">
        <v>491</v>
      </c>
      <c r="X1742" s="4" t="s">
        <v>97</v>
      </c>
    </row>
    <row r="1743" spans="1:24">
      <c r="A1743" s="4" t="s">
        <v>2231</v>
      </c>
      <c r="B1743" s="8">
        <v>46030</v>
      </c>
      <c r="C1743" s="4" t="s">
        <v>317</v>
      </c>
      <c r="D1743" s="4" t="s">
        <v>204</v>
      </c>
      <c r="E1743" s="4" t="s">
        <v>41</v>
      </c>
      <c r="F1743" s="4" t="s">
        <v>242</v>
      </c>
      <c r="G1743" s="4" t="s">
        <v>111</v>
      </c>
      <c r="H1743" s="9">
        <v>21</v>
      </c>
      <c r="I1743" s="10">
        <v>15.28</v>
      </c>
      <c r="J1743" s="10">
        <v>320.88</v>
      </c>
      <c r="K1743" s="5">
        <v>0.13497111935395359</v>
      </c>
      <c r="L1743" s="10">
        <v>43.309532778296628</v>
      </c>
      <c r="M1743" s="10">
        <v>277.57046722170338</v>
      </c>
      <c r="N1743" s="10">
        <v>9.52</v>
      </c>
      <c r="O1743" s="10">
        <v>199.92</v>
      </c>
      <c r="P1743" s="10">
        <v>77.650467221703394</v>
      </c>
      <c r="Q1743" s="5">
        <v>0.27975046480604787</v>
      </c>
      <c r="R1743" s="5">
        <v>2.5999999999999999E-2</v>
      </c>
      <c r="S1743" s="10">
        <v>7.2168321477642872</v>
      </c>
      <c r="T1743" s="10">
        <v>0</v>
      </c>
      <c r="U1743" s="10">
        <v>70.433635073939101</v>
      </c>
      <c r="V1743" s="5">
        <v>0.25375046480604785</v>
      </c>
      <c r="W1743" s="4" t="s">
        <v>491</v>
      </c>
      <c r="X1743" s="4" t="s">
        <v>97</v>
      </c>
    </row>
    <row r="1744" spans="1:24">
      <c r="A1744" s="4" t="s">
        <v>2232</v>
      </c>
      <c r="B1744" s="8">
        <v>45915</v>
      </c>
      <c r="C1744" s="4" t="s">
        <v>279</v>
      </c>
      <c r="D1744" s="4" t="s">
        <v>181</v>
      </c>
      <c r="E1744" s="4" t="s">
        <v>39</v>
      </c>
      <c r="F1744" s="4" t="s">
        <v>273</v>
      </c>
      <c r="G1744" s="4" t="s">
        <v>111</v>
      </c>
      <c r="H1744" s="9">
        <v>46</v>
      </c>
      <c r="I1744" s="10">
        <v>5.63</v>
      </c>
      <c r="J1744" s="10">
        <v>258.98</v>
      </c>
      <c r="K1744" s="5">
        <v>0.12816801280028711</v>
      </c>
      <c r="L1744" s="10">
        <v>33.192951955018358</v>
      </c>
      <c r="M1744" s="10">
        <v>225.78704804498165</v>
      </c>
      <c r="N1744" s="10">
        <v>2.7</v>
      </c>
      <c r="O1744" s="10">
        <v>124.2</v>
      </c>
      <c r="P1744" s="10">
        <v>101.58704804498164</v>
      </c>
      <c r="Q1744" s="5">
        <v>0.44992416050695394</v>
      </c>
      <c r="R1744" s="5">
        <v>2.1000000000000001E-2</v>
      </c>
      <c r="S1744" s="10">
        <v>4.7415280089446146</v>
      </c>
      <c r="T1744" s="10">
        <v>0</v>
      </c>
      <c r="U1744" s="10">
        <v>96.84552003603703</v>
      </c>
      <c r="V1744" s="5">
        <v>0.42892416050695392</v>
      </c>
      <c r="W1744" s="4" t="s">
        <v>491</v>
      </c>
      <c r="X1744" s="4" t="s">
        <v>97</v>
      </c>
    </row>
    <row r="1745" spans="1:24">
      <c r="A1745" s="4" t="s">
        <v>2233</v>
      </c>
      <c r="B1745" s="8">
        <v>45840</v>
      </c>
      <c r="C1745" s="4" t="s">
        <v>365</v>
      </c>
      <c r="D1745" s="4" t="s">
        <v>162</v>
      </c>
      <c r="E1745" s="4" t="s">
        <v>45</v>
      </c>
      <c r="F1745" s="4" t="s">
        <v>242</v>
      </c>
      <c r="G1745" s="4" t="s">
        <v>235</v>
      </c>
      <c r="H1745" s="9">
        <v>7</v>
      </c>
      <c r="I1745" s="10">
        <v>7.09</v>
      </c>
      <c r="J1745" s="10">
        <v>49.629999999999995</v>
      </c>
      <c r="K1745" s="5">
        <v>0.20886798411943133</v>
      </c>
      <c r="L1745" s="10">
        <v>10.366118051847376</v>
      </c>
      <c r="M1745" s="10">
        <v>39.263881948152616</v>
      </c>
      <c r="N1745" s="10">
        <v>3.4</v>
      </c>
      <c r="O1745" s="10">
        <v>23.8</v>
      </c>
      <c r="P1745" s="10">
        <v>15.463881948152615</v>
      </c>
      <c r="Q1745" s="5">
        <v>0.39384495828946425</v>
      </c>
      <c r="R1745" s="5">
        <v>1.4999999999999999E-2</v>
      </c>
      <c r="S1745" s="10">
        <v>0.58895822922228924</v>
      </c>
      <c r="T1745" s="10">
        <v>0</v>
      </c>
      <c r="U1745" s="10">
        <v>14.874923718930326</v>
      </c>
      <c r="V1745" s="5">
        <v>0.37884495828946424</v>
      </c>
      <c r="W1745" s="4" t="s">
        <v>491</v>
      </c>
      <c r="X1745" s="4" t="s">
        <v>97</v>
      </c>
    </row>
    <row r="1746" spans="1:24">
      <c r="A1746" s="4" t="s">
        <v>2234</v>
      </c>
      <c r="B1746" s="8">
        <v>45887</v>
      </c>
      <c r="C1746" s="4" t="s">
        <v>325</v>
      </c>
      <c r="D1746" s="4" t="s">
        <v>216</v>
      </c>
      <c r="E1746" s="4" t="s">
        <v>41</v>
      </c>
      <c r="F1746" s="4" t="s">
        <v>234</v>
      </c>
      <c r="G1746" s="4" t="s">
        <v>257</v>
      </c>
      <c r="H1746" s="9">
        <v>10</v>
      </c>
      <c r="I1746" s="10">
        <v>8.86</v>
      </c>
      <c r="J1746" s="10">
        <v>88.6</v>
      </c>
      <c r="K1746" s="5">
        <v>0.17463518263910213</v>
      </c>
      <c r="L1746" s="10">
        <v>15.472677181824448</v>
      </c>
      <c r="M1746" s="10">
        <v>73.127322818175543</v>
      </c>
      <c r="N1746" s="10">
        <v>4.47</v>
      </c>
      <c r="O1746" s="10">
        <v>44.699999999999996</v>
      </c>
      <c r="P1746" s="10">
        <v>28.427322818175547</v>
      </c>
      <c r="Q1746" s="5">
        <v>0.38873736549685411</v>
      </c>
      <c r="R1746" s="5">
        <v>2.5999999999999999E-2</v>
      </c>
      <c r="S1746" s="10">
        <v>1.9013103932725641</v>
      </c>
      <c r="T1746" s="10">
        <v>2.2000000000000002</v>
      </c>
      <c r="U1746" s="10">
        <v>24.326012424902984</v>
      </c>
      <c r="V1746" s="5">
        <v>0.3326528510470349</v>
      </c>
      <c r="W1746" s="4" t="s">
        <v>493</v>
      </c>
      <c r="X1746" s="4" t="s">
        <v>97</v>
      </c>
    </row>
    <row r="1747" spans="1:24">
      <c r="A1747" s="4" t="s">
        <v>2235</v>
      </c>
      <c r="B1747" s="8">
        <v>46120</v>
      </c>
      <c r="C1747" s="4" t="s">
        <v>333</v>
      </c>
      <c r="D1747" s="4" t="s">
        <v>120</v>
      </c>
      <c r="E1747" s="4" t="s">
        <v>43</v>
      </c>
      <c r="F1747" s="4" t="s">
        <v>273</v>
      </c>
      <c r="G1747" s="4" t="s">
        <v>235</v>
      </c>
      <c r="H1747" s="9">
        <v>172</v>
      </c>
      <c r="I1747" s="10">
        <v>8.2799999999999994</v>
      </c>
      <c r="J1747" s="10">
        <v>1424.1599999999999</v>
      </c>
      <c r="K1747" s="5">
        <v>0.10314642560927814</v>
      </c>
      <c r="L1747" s="10">
        <v>146.89701349570953</v>
      </c>
      <c r="M1747" s="10">
        <v>1277.2629865042904</v>
      </c>
      <c r="N1747" s="10">
        <v>4.24</v>
      </c>
      <c r="O1747" s="10">
        <v>729.28000000000009</v>
      </c>
      <c r="P1747" s="10">
        <v>547.98298650429035</v>
      </c>
      <c r="Q1747" s="5">
        <v>0.42902909760506835</v>
      </c>
      <c r="R1747" s="5">
        <v>4.4999999999999998E-2</v>
      </c>
      <c r="S1747" s="10">
        <v>57.476834392693071</v>
      </c>
      <c r="T1747" s="10">
        <v>0</v>
      </c>
      <c r="U1747" s="10">
        <v>490.50615211159726</v>
      </c>
      <c r="V1747" s="5">
        <v>0.38402909760506837</v>
      </c>
      <c r="W1747" s="4" t="s">
        <v>491</v>
      </c>
      <c r="X1747" s="4" t="s">
        <v>97</v>
      </c>
    </row>
    <row r="1748" spans="1:24">
      <c r="A1748" s="4" t="s">
        <v>2236</v>
      </c>
      <c r="B1748" s="8">
        <v>45733</v>
      </c>
      <c r="C1748" s="4" t="s">
        <v>268</v>
      </c>
      <c r="D1748" s="4" t="s">
        <v>142</v>
      </c>
      <c r="E1748" s="4" t="s">
        <v>39</v>
      </c>
      <c r="F1748" s="4" t="s">
        <v>270</v>
      </c>
      <c r="G1748" s="4" t="s">
        <v>235</v>
      </c>
      <c r="H1748" s="9">
        <v>17</v>
      </c>
      <c r="I1748" s="10">
        <v>8.23</v>
      </c>
      <c r="J1748" s="10">
        <v>139.91</v>
      </c>
      <c r="K1748" s="5">
        <v>0.13433098957767714</v>
      </c>
      <c r="L1748" s="10">
        <v>18.794248751812809</v>
      </c>
      <c r="M1748" s="10">
        <v>121.11575124818719</v>
      </c>
      <c r="N1748" s="10">
        <v>4.0999999999999996</v>
      </c>
      <c r="O1748" s="10">
        <v>69.699999999999989</v>
      </c>
      <c r="P1748" s="10">
        <v>51.415751248187206</v>
      </c>
      <c r="Q1748" s="5">
        <v>0.42451746134016383</v>
      </c>
      <c r="R1748" s="5">
        <v>2.1000000000000001E-2</v>
      </c>
      <c r="S1748" s="10">
        <v>2.543430776211931</v>
      </c>
      <c r="T1748" s="10">
        <v>0</v>
      </c>
      <c r="U1748" s="10">
        <v>48.872320471975272</v>
      </c>
      <c r="V1748" s="5">
        <v>0.40351746134016381</v>
      </c>
      <c r="W1748" s="4" t="s">
        <v>491</v>
      </c>
      <c r="X1748" s="4" t="s">
        <v>97</v>
      </c>
    </row>
    <row r="1749" spans="1:24">
      <c r="A1749" s="4" t="s">
        <v>2237</v>
      </c>
      <c r="B1749" s="8">
        <v>46174</v>
      </c>
      <c r="C1749" s="4" t="s">
        <v>363</v>
      </c>
      <c r="D1749" s="4" t="s">
        <v>151</v>
      </c>
      <c r="E1749" s="4" t="s">
        <v>45</v>
      </c>
      <c r="F1749" s="4" t="s">
        <v>239</v>
      </c>
      <c r="G1749" s="4" t="s">
        <v>235</v>
      </c>
      <c r="H1749" s="9">
        <v>38</v>
      </c>
      <c r="I1749" s="10">
        <v>10.220000000000001</v>
      </c>
      <c r="J1749" s="10">
        <v>388.36</v>
      </c>
      <c r="K1749" s="5">
        <v>0.18212583132920149</v>
      </c>
      <c r="L1749" s="10">
        <v>70.730387855008686</v>
      </c>
      <c r="M1749" s="10">
        <v>317.62961214499131</v>
      </c>
      <c r="N1749" s="10">
        <v>6.13</v>
      </c>
      <c r="O1749" s="10">
        <v>232.94</v>
      </c>
      <c r="P1749" s="10">
        <v>84.689612144991315</v>
      </c>
      <c r="Q1749" s="5">
        <v>0.26663009022701656</v>
      </c>
      <c r="R1749" s="5">
        <v>1.4999999999999999E-2</v>
      </c>
      <c r="S1749" s="10">
        <v>4.7644441821748691</v>
      </c>
      <c r="T1749" s="10">
        <v>0</v>
      </c>
      <c r="U1749" s="10">
        <v>79.925167962816445</v>
      </c>
      <c r="V1749" s="5">
        <v>0.2516300902270166</v>
      </c>
      <c r="W1749" s="4" t="s">
        <v>491</v>
      </c>
      <c r="X1749" s="4" t="s">
        <v>97</v>
      </c>
    </row>
    <row r="1750" spans="1:24">
      <c r="A1750" s="4" t="s">
        <v>2238</v>
      </c>
      <c r="B1750" s="8">
        <v>46031</v>
      </c>
      <c r="C1750" s="4" t="s">
        <v>351</v>
      </c>
      <c r="D1750" s="4" t="s">
        <v>160</v>
      </c>
      <c r="E1750" s="4" t="s">
        <v>43</v>
      </c>
      <c r="F1750" s="4" t="s">
        <v>273</v>
      </c>
      <c r="G1750" s="4" t="s">
        <v>257</v>
      </c>
      <c r="H1750" s="9">
        <v>7</v>
      </c>
      <c r="I1750" s="10">
        <v>4.74</v>
      </c>
      <c r="J1750" s="10">
        <v>33.18</v>
      </c>
      <c r="K1750" s="5">
        <v>6.8004526534810289E-2</v>
      </c>
      <c r="L1750" s="10">
        <v>2.2563901904250052</v>
      </c>
      <c r="M1750" s="10">
        <v>30.923609809574995</v>
      </c>
      <c r="N1750" s="10">
        <v>2.33</v>
      </c>
      <c r="O1750" s="10">
        <v>16.310000000000002</v>
      </c>
      <c r="P1750" s="10">
        <v>14.613609809574992</v>
      </c>
      <c r="Q1750" s="5">
        <v>0.47257127804820914</v>
      </c>
      <c r="R1750" s="5">
        <v>4.4999999999999998E-2</v>
      </c>
      <c r="S1750" s="10">
        <v>1.3915624414308747</v>
      </c>
      <c r="T1750" s="10">
        <v>0</v>
      </c>
      <c r="U1750" s="10">
        <v>13.222047368144118</v>
      </c>
      <c r="V1750" s="5">
        <v>0.42757127804820916</v>
      </c>
      <c r="W1750" s="4" t="s">
        <v>491</v>
      </c>
      <c r="X1750" s="4" t="s">
        <v>97</v>
      </c>
    </row>
    <row r="1751" spans="1:24">
      <c r="A1751" s="4" t="s">
        <v>2239</v>
      </c>
      <c r="B1751" s="8">
        <v>45888</v>
      </c>
      <c r="C1751" s="4" t="s">
        <v>367</v>
      </c>
      <c r="D1751" s="4" t="s">
        <v>204</v>
      </c>
      <c r="E1751" s="4" t="s">
        <v>45</v>
      </c>
      <c r="F1751" s="4" t="s">
        <v>234</v>
      </c>
      <c r="G1751" s="4" t="s">
        <v>111</v>
      </c>
      <c r="H1751" s="9">
        <v>11</v>
      </c>
      <c r="I1751" s="10">
        <v>14.82</v>
      </c>
      <c r="J1751" s="10">
        <v>163.02000000000001</v>
      </c>
      <c r="K1751" s="5">
        <v>0.15965495075092931</v>
      </c>
      <c r="L1751" s="10">
        <v>26.026950071416497</v>
      </c>
      <c r="M1751" s="10">
        <v>136.9930499285835</v>
      </c>
      <c r="N1751" s="10">
        <v>9.16</v>
      </c>
      <c r="O1751" s="10">
        <v>100.76</v>
      </c>
      <c r="P1751" s="10">
        <v>36.233049928583497</v>
      </c>
      <c r="Q1751" s="5">
        <v>0.26448823460367021</v>
      </c>
      <c r="R1751" s="5">
        <v>1.4999999999999999E-2</v>
      </c>
      <c r="S1751" s="10">
        <v>2.0548957489287525</v>
      </c>
      <c r="T1751" s="10">
        <v>0</v>
      </c>
      <c r="U1751" s="10">
        <v>34.178154179654747</v>
      </c>
      <c r="V1751" s="5">
        <v>0.2494882346036702</v>
      </c>
      <c r="W1751" s="4" t="s">
        <v>491</v>
      </c>
      <c r="X1751" s="4" t="s">
        <v>97</v>
      </c>
    </row>
    <row r="1752" spans="1:24">
      <c r="A1752" s="4" t="s">
        <v>2240</v>
      </c>
      <c r="B1752" s="8">
        <v>45709</v>
      </c>
      <c r="C1752" s="4" t="s">
        <v>301</v>
      </c>
      <c r="D1752" s="4" t="s">
        <v>176</v>
      </c>
      <c r="E1752" s="4" t="s">
        <v>41</v>
      </c>
      <c r="F1752" s="4" t="s">
        <v>234</v>
      </c>
      <c r="G1752" s="4" t="s">
        <v>235</v>
      </c>
      <c r="H1752" s="9">
        <v>5</v>
      </c>
      <c r="I1752" s="10">
        <v>11.25</v>
      </c>
      <c r="J1752" s="10">
        <v>56.25</v>
      </c>
      <c r="K1752" s="5">
        <v>0.18336857840646215</v>
      </c>
      <c r="L1752" s="10">
        <v>10.314482535363496</v>
      </c>
      <c r="M1752" s="10">
        <v>45.935517464636504</v>
      </c>
      <c r="N1752" s="10">
        <v>5.5</v>
      </c>
      <c r="O1752" s="10">
        <v>27.5</v>
      </c>
      <c r="P1752" s="10">
        <v>18.435517464636504</v>
      </c>
      <c r="Q1752" s="5">
        <v>0.40133470748052641</v>
      </c>
      <c r="R1752" s="5">
        <v>2.5999999999999999E-2</v>
      </c>
      <c r="S1752" s="10">
        <v>1.194323454080549</v>
      </c>
      <c r="T1752" s="10">
        <v>0</v>
      </c>
      <c r="U1752" s="10">
        <v>17.241194010555954</v>
      </c>
      <c r="V1752" s="5">
        <v>0.37533470748052639</v>
      </c>
      <c r="W1752" s="4" t="s">
        <v>491</v>
      </c>
      <c r="X1752" s="4" t="s">
        <v>97</v>
      </c>
    </row>
    <row r="1753" spans="1:24">
      <c r="A1753" s="4" t="s">
        <v>2241</v>
      </c>
      <c r="B1753" s="8">
        <v>45909</v>
      </c>
      <c r="C1753" s="4" t="s">
        <v>319</v>
      </c>
      <c r="D1753" s="4" t="s">
        <v>158</v>
      </c>
      <c r="E1753" s="4" t="s">
        <v>41</v>
      </c>
      <c r="F1753" s="4" t="s">
        <v>234</v>
      </c>
      <c r="G1753" s="4" t="s">
        <v>257</v>
      </c>
      <c r="H1753" s="9">
        <v>11</v>
      </c>
      <c r="I1753" s="10">
        <v>7.55</v>
      </c>
      <c r="J1753" s="10">
        <v>83.05</v>
      </c>
      <c r="K1753" s="5">
        <v>0.10246821971980893</v>
      </c>
      <c r="L1753" s="10">
        <v>8.5099856477301312</v>
      </c>
      <c r="M1753" s="10">
        <v>74.540014352269864</v>
      </c>
      <c r="N1753" s="10">
        <v>4.0999999999999996</v>
      </c>
      <c r="O1753" s="10">
        <v>45.099999999999994</v>
      </c>
      <c r="P1753" s="10">
        <v>29.44001435226987</v>
      </c>
      <c r="Q1753" s="5">
        <v>0.3949558449658841</v>
      </c>
      <c r="R1753" s="5">
        <v>2.5999999999999999E-2</v>
      </c>
      <c r="S1753" s="10">
        <v>1.9380403731590163</v>
      </c>
      <c r="T1753" s="10">
        <v>0</v>
      </c>
      <c r="U1753" s="10">
        <v>27.501973979110854</v>
      </c>
      <c r="V1753" s="5">
        <v>0.36895584496588407</v>
      </c>
      <c r="W1753" s="4" t="s">
        <v>491</v>
      </c>
      <c r="X1753" s="4" t="s">
        <v>97</v>
      </c>
    </row>
    <row r="1754" spans="1:24">
      <c r="A1754" s="4" t="s">
        <v>2242</v>
      </c>
      <c r="B1754" s="8">
        <v>45794</v>
      </c>
      <c r="C1754" s="4" t="s">
        <v>317</v>
      </c>
      <c r="D1754" s="4" t="s">
        <v>168</v>
      </c>
      <c r="E1754" s="4" t="s">
        <v>41</v>
      </c>
      <c r="F1754" s="4" t="s">
        <v>242</v>
      </c>
      <c r="G1754" s="4" t="s">
        <v>111</v>
      </c>
      <c r="H1754" s="9">
        <v>12</v>
      </c>
      <c r="I1754" s="10">
        <v>7.89</v>
      </c>
      <c r="J1754" s="10">
        <v>94.679999999999993</v>
      </c>
      <c r="K1754" s="5">
        <v>0.13575953615000905</v>
      </c>
      <c r="L1754" s="10">
        <v>12.853712882682856</v>
      </c>
      <c r="M1754" s="10">
        <v>81.826287117317136</v>
      </c>
      <c r="N1754" s="10">
        <v>3.89</v>
      </c>
      <c r="O1754" s="10">
        <v>46.68</v>
      </c>
      <c r="P1754" s="10">
        <v>35.146287117317137</v>
      </c>
      <c r="Q1754" s="5">
        <v>0.42952318081995711</v>
      </c>
      <c r="R1754" s="5">
        <v>2.5999999999999999E-2</v>
      </c>
      <c r="S1754" s="10">
        <v>2.1274834650502457</v>
      </c>
      <c r="T1754" s="10">
        <v>0</v>
      </c>
      <c r="U1754" s="10">
        <v>33.01880365226689</v>
      </c>
      <c r="V1754" s="5">
        <v>0.40352318081995708</v>
      </c>
      <c r="W1754" s="4" t="s">
        <v>491</v>
      </c>
      <c r="X1754" s="4" t="s">
        <v>97</v>
      </c>
    </row>
    <row r="1755" spans="1:24">
      <c r="A1755" s="4" t="s">
        <v>2243</v>
      </c>
      <c r="B1755" s="8">
        <v>45918</v>
      </c>
      <c r="C1755" s="4" t="s">
        <v>232</v>
      </c>
      <c r="D1755" s="4" t="s">
        <v>181</v>
      </c>
      <c r="E1755" s="4" t="s">
        <v>36</v>
      </c>
      <c r="F1755" s="4" t="s">
        <v>234</v>
      </c>
      <c r="G1755" s="4" t="s">
        <v>235</v>
      </c>
      <c r="H1755" s="9">
        <v>48</v>
      </c>
      <c r="I1755" s="10">
        <v>5.66</v>
      </c>
      <c r="J1755" s="10">
        <v>271.68</v>
      </c>
      <c r="K1755" s="5">
        <v>0.19792613082329932</v>
      </c>
      <c r="L1755" s="10">
        <v>53.772571222073964</v>
      </c>
      <c r="M1755" s="10">
        <v>217.90742877792604</v>
      </c>
      <c r="N1755" s="10">
        <v>2.71</v>
      </c>
      <c r="O1755" s="10">
        <v>130.07999999999998</v>
      </c>
      <c r="P1755" s="10">
        <v>87.827428777926059</v>
      </c>
      <c r="Q1755" s="5">
        <v>0.403049263948834</v>
      </c>
      <c r="R1755" s="5">
        <v>1.7999999999999999E-2</v>
      </c>
      <c r="S1755" s="10">
        <v>3.9223337180026685</v>
      </c>
      <c r="T1755" s="10">
        <v>6.73</v>
      </c>
      <c r="U1755" s="10">
        <v>77.175095059923393</v>
      </c>
      <c r="V1755" s="5">
        <v>0.35416458948985224</v>
      </c>
      <c r="W1755" s="4" t="s">
        <v>493</v>
      </c>
      <c r="X1755" s="4" t="s">
        <v>97</v>
      </c>
    </row>
    <row r="1756" spans="1:24">
      <c r="A1756" s="4" t="s">
        <v>2244</v>
      </c>
      <c r="B1756" s="8">
        <v>45840</v>
      </c>
      <c r="C1756" s="4" t="s">
        <v>262</v>
      </c>
      <c r="D1756" s="4" t="s">
        <v>174</v>
      </c>
      <c r="E1756" s="4" t="s">
        <v>36</v>
      </c>
      <c r="F1756" s="4" t="s">
        <v>234</v>
      </c>
      <c r="G1756" s="4" t="s">
        <v>257</v>
      </c>
      <c r="H1756" s="9">
        <v>5</v>
      </c>
      <c r="I1756" s="10">
        <v>21.61</v>
      </c>
      <c r="J1756" s="10">
        <v>108.05</v>
      </c>
      <c r="K1756" s="5">
        <v>0.12741389151525381</v>
      </c>
      <c r="L1756" s="10">
        <v>13.767070978223174</v>
      </c>
      <c r="M1756" s="10">
        <v>94.282929021776823</v>
      </c>
      <c r="N1756" s="10">
        <v>12.3</v>
      </c>
      <c r="O1756" s="10">
        <v>61.5</v>
      </c>
      <c r="P1756" s="10">
        <v>32.782929021776823</v>
      </c>
      <c r="Q1756" s="5">
        <v>0.34770800357936321</v>
      </c>
      <c r="R1756" s="5">
        <v>1.7999999999999999E-2</v>
      </c>
      <c r="S1756" s="10">
        <v>1.6970927223919827</v>
      </c>
      <c r="T1756" s="10">
        <v>0</v>
      </c>
      <c r="U1756" s="10">
        <v>31.085836299384841</v>
      </c>
      <c r="V1756" s="5">
        <v>0.3297080035793632</v>
      </c>
      <c r="W1756" s="4" t="s">
        <v>491</v>
      </c>
      <c r="X1756" s="4" t="s">
        <v>97</v>
      </c>
    </row>
    <row r="1757" spans="1:24">
      <c r="A1757" s="4" t="s">
        <v>2245</v>
      </c>
      <c r="B1757" s="8">
        <v>45863</v>
      </c>
      <c r="C1757" s="4" t="s">
        <v>343</v>
      </c>
      <c r="D1757" s="4" t="s">
        <v>113</v>
      </c>
      <c r="E1757" s="4" t="s">
        <v>43</v>
      </c>
      <c r="F1757" s="4" t="s">
        <v>270</v>
      </c>
      <c r="G1757" s="4" t="s">
        <v>111</v>
      </c>
      <c r="H1757" s="9">
        <v>32</v>
      </c>
      <c r="I1757" s="10">
        <v>16.079999999999998</v>
      </c>
      <c r="J1757" s="10">
        <v>514.55999999999995</v>
      </c>
      <c r="K1757" s="5">
        <v>4.7818174058411281E-2</v>
      </c>
      <c r="L1757" s="10">
        <v>24.605319643496106</v>
      </c>
      <c r="M1757" s="10">
        <v>489.95468035650384</v>
      </c>
      <c r="N1757" s="10">
        <v>8.68</v>
      </c>
      <c r="O1757" s="10">
        <v>277.76</v>
      </c>
      <c r="P1757" s="10">
        <v>212.19468035650385</v>
      </c>
      <c r="Q1757" s="5">
        <v>0.43309042420434773</v>
      </c>
      <c r="R1757" s="5">
        <v>4.4999999999999998E-2</v>
      </c>
      <c r="S1757" s="10">
        <v>22.047960616042673</v>
      </c>
      <c r="T1757" s="10">
        <v>0</v>
      </c>
      <c r="U1757" s="10">
        <v>190.14671974046118</v>
      </c>
      <c r="V1757" s="5">
        <v>0.38809042420434775</v>
      </c>
      <c r="W1757" s="4" t="s">
        <v>491</v>
      </c>
      <c r="X1757" s="4" t="s">
        <v>97</v>
      </c>
    </row>
    <row r="1758" spans="1:24">
      <c r="A1758" s="4" t="s">
        <v>2246</v>
      </c>
      <c r="B1758" s="8">
        <v>46092</v>
      </c>
      <c r="C1758" s="4" t="s">
        <v>277</v>
      </c>
      <c r="D1758" s="4" t="s">
        <v>201</v>
      </c>
      <c r="E1758" s="4" t="s">
        <v>39</v>
      </c>
      <c r="F1758" s="4" t="s">
        <v>270</v>
      </c>
      <c r="G1758" s="4" t="s">
        <v>111</v>
      </c>
      <c r="H1758" s="9">
        <v>29</v>
      </c>
      <c r="I1758" s="10">
        <v>9.85</v>
      </c>
      <c r="J1758" s="10">
        <v>285.64999999999998</v>
      </c>
      <c r="K1758" s="5">
        <v>0.15666322137578909</v>
      </c>
      <c r="L1758" s="10">
        <v>44.750849185994149</v>
      </c>
      <c r="M1758" s="10">
        <v>240.89915081400582</v>
      </c>
      <c r="N1758" s="10">
        <v>5.74</v>
      </c>
      <c r="O1758" s="10">
        <v>166.46</v>
      </c>
      <c r="P1758" s="10">
        <v>74.439150814005814</v>
      </c>
      <c r="Q1758" s="5">
        <v>0.3090054512955881</v>
      </c>
      <c r="R1758" s="5">
        <v>2.1000000000000001E-2</v>
      </c>
      <c r="S1758" s="10">
        <v>5.0588821670941222</v>
      </c>
      <c r="T1758" s="10">
        <v>2.5</v>
      </c>
      <c r="U1758" s="10">
        <v>66.880268646911688</v>
      </c>
      <c r="V1758" s="5">
        <v>0.2776276646095312</v>
      </c>
      <c r="W1758" s="4" t="s">
        <v>493</v>
      </c>
      <c r="X1758" s="4" t="s">
        <v>97</v>
      </c>
    </row>
    <row r="1759" spans="1:24">
      <c r="A1759" s="4" t="s">
        <v>2247</v>
      </c>
      <c r="B1759" s="8">
        <v>45966</v>
      </c>
      <c r="C1759" s="4" t="s">
        <v>268</v>
      </c>
      <c r="D1759" s="4" t="s">
        <v>154</v>
      </c>
      <c r="E1759" s="4" t="s">
        <v>39</v>
      </c>
      <c r="F1759" s="4" t="s">
        <v>270</v>
      </c>
      <c r="G1759" s="4" t="s">
        <v>235</v>
      </c>
      <c r="H1759" s="9">
        <v>11</v>
      </c>
      <c r="I1759" s="10">
        <v>15.38</v>
      </c>
      <c r="J1759" s="10">
        <v>169.18</v>
      </c>
      <c r="K1759" s="5">
        <v>0.14832714964192698</v>
      </c>
      <c r="L1759" s="10">
        <v>25.093987176421205</v>
      </c>
      <c r="M1759" s="10">
        <v>144.08601282357881</v>
      </c>
      <c r="N1759" s="10">
        <v>8.61</v>
      </c>
      <c r="O1759" s="10">
        <v>94.71</v>
      </c>
      <c r="P1759" s="10">
        <v>49.376012823578819</v>
      </c>
      <c r="Q1759" s="5">
        <v>0.34268428875213297</v>
      </c>
      <c r="R1759" s="5">
        <v>2.1000000000000001E-2</v>
      </c>
      <c r="S1759" s="10">
        <v>3.0258062692951553</v>
      </c>
      <c r="T1759" s="10">
        <v>0</v>
      </c>
      <c r="U1759" s="10">
        <v>46.350206554283666</v>
      </c>
      <c r="V1759" s="5">
        <v>0.32168428875213301</v>
      </c>
      <c r="W1759" s="4" t="s">
        <v>491</v>
      </c>
      <c r="X1759" s="4" t="s">
        <v>97</v>
      </c>
    </row>
    <row r="1760" spans="1:24">
      <c r="A1760" s="4" t="s">
        <v>2248</v>
      </c>
      <c r="B1760" s="8">
        <v>45883</v>
      </c>
      <c r="C1760" s="4" t="s">
        <v>363</v>
      </c>
      <c r="D1760" s="4" t="s">
        <v>172</v>
      </c>
      <c r="E1760" s="4" t="s">
        <v>45</v>
      </c>
      <c r="F1760" s="4" t="s">
        <v>239</v>
      </c>
      <c r="G1760" s="4" t="s">
        <v>235</v>
      </c>
      <c r="H1760" s="9">
        <v>2</v>
      </c>
      <c r="I1760" s="10">
        <v>13.96</v>
      </c>
      <c r="J1760" s="10">
        <v>27.92</v>
      </c>
      <c r="K1760" s="5">
        <v>0.21297449367570012</v>
      </c>
      <c r="L1760" s="10">
        <v>5.9462478634255476</v>
      </c>
      <c r="M1760" s="10">
        <v>21.973752136574454</v>
      </c>
      <c r="N1760" s="10">
        <v>7.66</v>
      </c>
      <c r="O1760" s="10">
        <v>15.32</v>
      </c>
      <c r="P1760" s="10">
        <v>6.6537521365744539</v>
      </c>
      <c r="Q1760" s="5">
        <v>0.3028045504117407</v>
      </c>
      <c r="R1760" s="5">
        <v>1.4999999999999999E-2</v>
      </c>
      <c r="S1760" s="10">
        <v>0.32960628204861681</v>
      </c>
      <c r="T1760" s="10">
        <v>0</v>
      </c>
      <c r="U1760" s="10">
        <v>6.3241458545258373</v>
      </c>
      <c r="V1760" s="5">
        <v>0.28780455041174069</v>
      </c>
      <c r="W1760" s="4" t="s">
        <v>491</v>
      </c>
      <c r="X1760" s="4" t="s">
        <v>97</v>
      </c>
    </row>
    <row r="1761" spans="1:24">
      <c r="A1761" s="4" t="s">
        <v>2249</v>
      </c>
      <c r="B1761" s="8">
        <v>45861</v>
      </c>
      <c r="C1761" s="4" t="s">
        <v>385</v>
      </c>
      <c r="D1761" s="4" t="s">
        <v>162</v>
      </c>
      <c r="E1761" s="4" t="s">
        <v>45</v>
      </c>
      <c r="F1761" s="4" t="s">
        <v>234</v>
      </c>
      <c r="G1761" s="4" t="s">
        <v>257</v>
      </c>
      <c r="H1761" s="9">
        <v>10</v>
      </c>
      <c r="I1761" s="10">
        <v>7.16</v>
      </c>
      <c r="J1761" s="10">
        <v>71.599999999999994</v>
      </c>
      <c r="K1761" s="5">
        <v>0.13250778364200241</v>
      </c>
      <c r="L1761" s="10">
        <v>9.4875573087673715</v>
      </c>
      <c r="M1761" s="10">
        <v>62.112442691232623</v>
      </c>
      <c r="N1761" s="10">
        <v>3.45</v>
      </c>
      <c r="O1761" s="10">
        <v>34.5</v>
      </c>
      <c r="P1761" s="10">
        <v>27.612442691232623</v>
      </c>
      <c r="Q1761" s="5">
        <v>0.44455573625556688</v>
      </c>
      <c r="R1761" s="5">
        <v>1.4999999999999999E-2</v>
      </c>
      <c r="S1761" s="10">
        <v>0.93168664036848936</v>
      </c>
      <c r="T1761" s="10">
        <v>0</v>
      </c>
      <c r="U1761" s="10">
        <v>26.680756050864133</v>
      </c>
      <c r="V1761" s="5">
        <v>0.42955573625556687</v>
      </c>
      <c r="W1761" s="4" t="s">
        <v>491</v>
      </c>
      <c r="X1761" s="4" t="s">
        <v>97</v>
      </c>
    </row>
    <row r="1762" spans="1:24">
      <c r="A1762" s="4" t="s">
        <v>2250</v>
      </c>
      <c r="B1762" s="8">
        <v>46108</v>
      </c>
      <c r="C1762" s="4" t="s">
        <v>367</v>
      </c>
      <c r="D1762" s="4" t="s">
        <v>208</v>
      </c>
      <c r="E1762" s="4" t="s">
        <v>45</v>
      </c>
      <c r="F1762" s="4" t="s">
        <v>234</v>
      </c>
      <c r="G1762" s="4" t="s">
        <v>111</v>
      </c>
      <c r="H1762" s="9">
        <v>12</v>
      </c>
      <c r="I1762" s="10">
        <v>7.57</v>
      </c>
      <c r="J1762" s="10">
        <v>90.84</v>
      </c>
      <c r="K1762" s="5">
        <v>0.24461007116840566</v>
      </c>
      <c r="L1762" s="10">
        <v>22.22037886493797</v>
      </c>
      <c r="M1762" s="10">
        <v>68.619621135062033</v>
      </c>
      <c r="N1762" s="10">
        <v>4.4000000000000004</v>
      </c>
      <c r="O1762" s="10">
        <v>52.800000000000004</v>
      </c>
      <c r="P1762" s="10">
        <v>15.819621135062029</v>
      </c>
      <c r="Q1762" s="5">
        <v>0.23054078226291461</v>
      </c>
      <c r="R1762" s="5">
        <v>1.4999999999999999E-2</v>
      </c>
      <c r="S1762" s="10">
        <v>1.0292943170259305</v>
      </c>
      <c r="T1762" s="10">
        <v>1.24</v>
      </c>
      <c r="U1762" s="10">
        <v>13.550326818036098</v>
      </c>
      <c r="V1762" s="5">
        <v>0.19747014911908911</v>
      </c>
      <c r="W1762" s="4" t="s">
        <v>493</v>
      </c>
      <c r="X1762" s="4" t="s">
        <v>97</v>
      </c>
    </row>
    <row r="1763" spans="1:24">
      <c r="A1763" s="4" t="s">
        <v>2251</v>
      </c>
      <c r="B1763" s="8">
        <v>45720</v>
      </c>
      <c r="C1763" s="4" t="s">
        <v>367</v>
      </c>
      <c r="D1763" s="4" t="s">
        <v>187</v>
      </c>
      <c r="E1763" s="4" t="s">
        <v>45</v>
      </c>
      <c r="F1763" s="4" t="s">
        <v>234</v>
      </c>
      <c r="G1763" s="4" t="s">
        <v>111</v>
      </c>
      <c r="H1763" s="9">
        <v>36</v>
      </c>
      <c r="I1763" s="10">
        <v>8.11</v>
      </c>
      <c r="J1763" s="10">
        <v>291.95999999999998</v>
      </c>
      <c r="K1763" s="5">
        <v>0.17960770380908642</v>
      </c>
      <c r="L1763" s="10">
        <v>52.438265204100865</v>
      </c>
      <c r="M1763" s="10">
        <v>239.52173479589911</v>
      </c>
      <c r="N1763" s="10">
        <v>3.54</v>
      </c>
      <c r="O1763" s="10">
        <v>127.44</v>
      </c>
      <c r="P1763" s="10">
        <v>112.08173479589911</v>
      </c>
      <c r="Q1763" s="5">
        <v>0.4679397253506285</v>
      </c>
      <c r="R1763" s="5">
        <v>1.4999999999999999E-2</v>
      </c>
      <c r="S1763" s="10">
        <v>3.5928260219384867</v>
      </c>
      <c r="T1763" s="10">
        <v>0</v>
      </c>
      <c r="U1763" s="10">
        <v>108.48890877396062</v>
      </c>
      <c r="V1763" s="5">
        <v>0.45293972535062849</v>
      </c>
      <c r="W1763" s="4" t="s">
        <v>491</v>
      </c>
      <c r="X1763" s="4" t="s">
        <v>97</v>
      </c>
    </row>
    <row r="1764" spans="1:24">
      <c r="A1764" s="4" t="s">
        <v>2252</v>
      </c>
      <c r="B1764" s="8">
        <v>46261</v>
      </c>
      <c r="C1764" s="4" t="s">
        <v>243</v>
      </c>
      <c r="D1764" s="4" t="s">
        <v>130</v>
      </c>
      <c r="E1764" s="4" t="s">
        <v>36</v>
      </c>
      <c r="F1764" s="4" t="s">
        <v>234</v>
      </c>
      <c r="G1764" s="4" t="s">
        <v>111</v>
      </c>
      <c r="H1764" s="9">
        <v>19</v>
      </c>
      <c r="I1764" s="10">
        <v>6.56</v>
      </c>
      <c r="J1764" s="10">
        <v>124.63999999999999</v>
      </c>
      <c r="K1764" s="5">
        <v>0.13111874348072747</v>
      </c>
      <c r="L1764" s="10">
        <v>16.342640187437869</v>
      </c>
      <c r="M1764" s="10">
        <v>108.29735981256212</v>
      </c>
      <c r="N1764" s="10">
        <v>3.16</v>
      </c>
      <c r="O1764" s="10">
        <v>60.040000000000006</v>
      </c>
      <c r="P1764" s="10">
        <v>48.257359812562115</v>
      </c>
      <c r="Q1764" s="5">
        <v>0.4456005196810387</v>
      </c>
      <c r="R1764" s="5">
        <v>1.7999999999999999E-2</v>
      </c>
      <c r="S1764" s="10">
        <v>1.9493524766261181</v>
      </c>
      <c r="T1764" s="10">
        <v>0</v>
      </c>
      <c r="U1764" s="10">
        <v>46.308007335935997</v>
      </c>
      <c r="V1764" s="5">
        <v>0.42760051968103868</v>
      </c>
      <c r="W1764" s="4" t="s">
        <v>491</v>
      </c>
      <c r="X1764" s="4" t="s">
        <v>97</v>
      </c>
    </row>
    <row r="1765" spans="1:24">
      <c r="A1765" s="4" t="s">
        <v>2253</v>
      </c>
      <c r="B1765" s="8">
        <v>45737</v>
      </c>
      <c r="C1765" s="4" t="s">
        <v>279</v>
      </c>
      <c r="D1765" s="4" t="s">
        <v>116</v>
      </c>
      <c r="E1765" s="4" t="s">
        <v>39</v>
      </c>
      <c r="F1765" s="4" t="s">
        <v>273</v>
      </c>
      <c r="G1765" s="4" t="s">
        <v>111</v>
      </c>
      <c r="H1765" s="9">
        <v>10</v>
      </c>
      <c r="I1765" s="10">
        <v>5.12</v>
      </c>
      <c r="J1765" s="10">
        <v>51.2</v>
      </c>
      <c r="K1765" s="5">
        <v>0.12612244176285692</v>
      </c>
      <c r="L1765" s="10">
        <v>6.4574690182582746</v>
      </c>
      <c r="M1765" s="10">
        <v>44.74253098174173</v>
      </c>
      <c r="N1765" s="10">
        <v>2.7</v>
      </c>
      <c r="O1765" s="10">
        <v>27</v>
      </c>
      <c r="P1765" s="10">
        <v>17.74253098174173</v>
      </c>
      <c r="Q1765" s="5">
        <v>0.39654732516097485</v>
      </c>
      <c r="R1765" s="5">
        <v>2.1000000000000001E-2</v>
      </c>
      <c r="S1765" s="10">
        <v>0.93959315061657644</v>
      </c>
      <c r="T1765" s="10">
        <v>0.43</v>
      </c>
      <c r="U1765" s="10">
        <v>16.372937831125153</v>
      </c>
      <c r="V1765" s="5">
        <v>0.36593678256168666</v>
      </c>
      <c r="W1765" s="4" t="s">
        <v>493</v>
      </c>
      <c r="X1765" s="4" t="s">
        <v>97</v>
      </c>
    </row>
    <row r="1766" spans="1:24">
      <c r="A1766" s="4" t="s">
        <v>2254</v>
      </c>
      <c r="B1766" s="8">
        <v>45696</v>
      </c>
      <c r="C1766" s="4" t="s">
        <v>379</v>
      </c>
      <c r="D1766" s="4" t="s">
        <v>151</v>
      </c>
      <c r="E1766" s="4" t="s">
        <v>45</v>
      </c>
      <c r="F1766" s="4" t="s">
        <v>234</v>
      </c>
      <c r="G1766" s="4" t="s">
        <v>257</v>
      </c>
      <c r="H1766" s="9">
        <v>12</v>
      </c>
      <c r="I1766" s="10">
        <v>9.89</v>
      </c>
      <c r="J1766" s="10">
        <v>118.68</v>
      </c>
      <c r="K1766" s="5">
        <v>0.23650470145642441</v>
      </c>
      <c r="L1766" s="10">
        <v>28.068377968848452</v>
      </c>
      <c r="M1766" s="10">
        <v>90.611622031151555</v>
      </c>
      <c r="N1766" s="10">
        <v>5.92</v>
      </c>
      <c r="O1766" s="10">
        <v>71.039999999999992</v>
      </c>
      <c r="P1766" s="10">
        <v>19.571622031151563</v>
      </c>
      <c r="Q1766" s="5">
        <v>0.21599461076221541</v>
      </c>
      <c r="R1766" s="5">
        <v>1.4999999999999999E-2</v>
      </c>
      <c r="S1766" s="10">
        <v>1.3591743304672732</v>
      </c>
      <c r="T1766" s="10">
        <v>1.1299999999999999</v>
      </c>
      <c r="U1766" s="10">
        <v>17.082447700684291</v>
      </c>
      <c r="V1766" s="5">
        <v>0.18852380431741395</v>
      </c>
      <c r="W1766" s="4" t="s">
        <v>493</v>
      </c>
      <c r="X1766" s="4" t="s">
        <v>97</v>
      </c>
    </row>
    <row r="1767" spans="1:24">
      <c r="A1767" s="4" t="s">
        <v>2255</v>
      </c>
      <c r="B1767" s="8">
        <v>46016</v>
      </c>
      <c r="C1767" s="4" t="s">
        <v>311</v>
      </c>
      <c r="D1767" s="4" t="s">
        <v>168</v>
      </c>
      <c r="E1767" s="4" t="s">
        <v>41</v>
      </c>
      <c r="F1767" s="4" t="s">
        <v>242</v>
      </c>
      <c r="G1767" s="4" t="s">
        <v>111</v>
      </c>
      <c r="H1767" s="9">
        <v>48</v>
      </c>
      <c r="I1767" s="10">
        <v>7.9</v>
      </c>
      <c r="J1767" s="10">
        <v>379.20000000000005</v>
      </c>
      <c r="K1767" s="5">
        <v>0.12732858817117704</v>
      </c>
      <c r="L1767" s="10">
        <v>48.283000634510337</v>
      </c>
      <c r="M1767" s="10">
        <v>330.91699936548969</v>
      </c>
      <c r="N1767" s="10">
        <v>3.88</v>
      </c>
      <c r="O1767" s="10">
        <v>186.24</v>
      </c>
      <c r="P1767" s="10">
        <v>144.67699936548968</v>
      </c>
      <c r="Q1767" s="5">
        <v>0.43720026363981829</v>
      </c>
      <c r="R1767" s="5">
        <v>2.5999999999999999E-2</v>
      </c>
      <c r="S1767" s="10">
        <v>8.6038419835027309</v>
      </c>
      <c r="T1767" s="10">
        <v>0</v>
      </c>
      <c r="U1767" s="10">
        <v>136.07315738198696</v>
      </c>
      <c r="V1767" s="5">
        <v>0.41120026363981832</v>
      </c>
      <c r="W1767" s="4" t="s">
        <v>491</v>
      </c>
      <c r="X1767" s="4" t="s">
        <v>97</v>
      </c>
    </row>
    <row r="1768" spans="1:24">
      <c r="A1768" s="4" t="s">
        <v>2256</v>
      </c>
      <c r="B1768" s="8">
        <v>46098</v>
      </c>
      <c r="C1768" s="4" t="s">
        <v>403</v>
      </c>
      <c r="D1768" s="4" t="s">
        <v>120</v>
      </c>
      <c r="E1768" s="4" t="s">
        <v>47</v>
      </c>
      <c r="F1768" s="4" t="s">
        <v>270</v>
      </c>
      <c r="G1768" s="4" t="s">
        <v>111</v>
      </c>
      <c r="H1768" s="9">
        <v>35</v>
      </c>
      <c r="I1768" s="10">
        <v>8.4</v>
      </c>
      <c r="J1768" s="10">
        <v>294</v>
      </c>
      <c r="K1768" s="5">
        <v>0.12583038616873596</v>
      </c>
      <c r="L1768" s="10">
        <v>36.99413353360837</v>
      </c>
      <c r="M1768" s="10">
        <v>257.00586646639164</v>
      </c>
      <c r="N1768" s="10">
        <v>4.2</v>
      </c>
      <c r="O1768" s="10">
        <v>147</v>
      </c>
      <c r="P1768" s="10">
        <v>110.00586646639164</v>
      </c>
      <c r="Q1768" s="5">
        <v>0.42802862043142109</v>
      </c>
      <c r="R1768" s="5">
        <v>2.3E-2</v>
      </c>
      <c r="S1768" s="10">
        <v>5.9111349287270079</v>
      </c>
      <c r="T1768" s="10">
        <v>0</v>
      </c>
      <c r="U1768" s="10">
        <v>104.09473153766463</v>
      </c>
      <c r="V1768" s="5">
        <v>0.40502862043142107</v>
      </c>
      <c r="W1768" s="4" t="s">
        <v>491</v>
      </c>
      <c r="X1768" s="4" t="s">
        <v>97</v>
      </c>
    </row>
    <row r="1769" spans="1:24">
      <c r="A1769" s="4" t="s">
        <v>2257</v>
      </c>
      <c r="B1769" s="8">
        <v>45816</v>
      </c>
      <c r="C1769" s="4" t="s">
        <v>349</v>
      </c>
      <c r="D1769" s="4" t="s">
        <v>127</v>
      </c>
      <c r="E1769" s="4" t="s">
        <v>43</v>
      </c>
      <c r="F1769" s="4" t="s">
        <v>270</v>
      </c>
      <c r="G1769" s="4" t="s">
        <v>257</v>
      </c>
      <c r="H1769" s="9">
        <v>5</v>
      </c>
      <c r="I1769" s="10">
        <v>7.47</v>
      </c>
      <c r="J1769" s="10">
        <v>37.35</v>
      </c>
      <c r="K1769" s="5">
        <v>2.4523493052770934E-2</v>
      </c>
      <c r="L1769" s="10">
        <v>0.91595246552099441</v>
      </c>
      <c r="M1769" s="10">
        <v>36.434047534479006</v>
      </c>
      <c r="N1769" s="10">
        <v>3.58</v>
      </c>
      <c r="O1769" s="10">
        <v>17.899999999999999</v>
      </c>
      <c r="P1769" s="10">
        <v>18.534047534479008</v>
      </c>
      <c r="Q1769" s="5">
        <v>0.50870130519919565</v>
      </c>
      <c r="R1769" s="5">
        <v>4.4999999999999998E-2</v>
      </c>
      <c r="S1769" s="10">
        <v>1.6395321390515551</v>
      </c>
      <c r="T1769" s="10">
        <v>0</v>
      </c>
      <c r="U1769" s="10">
        <v>16.894515395427455</v>
      </c>
      <c r="V1769" s="5">
        <v>0.46370130519919572</v>
      </c>
      <c r="W1769" s="4" t="s">
        <v>491</v>
      </c>
      <c r="X1769" s="4" t="s">
        <v>97</v>
      </c>
    </row>
    <row r="1770" spans="1:24">
      <c r="A1770" s="4" t="s">
        <v>2258</v>
      </c>
      <c r="B1770" s="8">
        <v>45942</v>
      </c>
      <c r="C1770" s="4" t="s">
        <v>271</v>
      </c>
      <c r="D1770" s="4" t="s">
        <v>220</v>
      </c>
      <c r="E1770" s="4" t="s">
        <v>39</v>
      </c>
      <c r="F1770" s="4" t="s">
        <v>273</v>
      </c>
      <c r="G1770" s="4" t="s">
        <v>235</v>
      </c>
      <c r="H1770" s="9">
        <v>83</v>
      </c>
      <c r="I1770" s="10">
        <v>7.43</v>
      </c>
      <c r="J1770" s="10">
        <v>616.68999999999994</v>
      </c>
      <c r="K1770" s="5">
        <v>0.13881911388724533</v>
      </c>
      <c r="L1770" s="10">
        <v>85.608359343125315</v>
      </c>
      <c r="M1770" s="10">
        <v>531.08164065687458</v>
      </c>
      <c r="N1770" s="10">
        <v>4.3</v>
      </c>
      <c r="O1770" s="10">
        <v>356.9</v>
      </c>
      <c r="P1770" s="10">
        <v>174.18164065687461</v>
      </c>
      <c r="Q1770" s="5">
        <v>0.3279752627890431</v>
      </c>
      <c r="R1770" s="5">
        <v>2.1000000000000001E-2</v>
      </c>
      <c r="S1770" s="10">
        <v>11.152714453794367</v>
      </c>
      <c r="T1770" s="10">
        <v>0</v>
      </c>
      <c r="U1770" s="10">
        <v>163.02892620308023</v>
      </c>
      <c r="V1770" s="5">
        <v>0.30697526278904308</v>
      </c>
      <c r="W1770" s="4" t="s">
        <v>491</v>
      </c>
      <c r="X1770" s="4" t="s">
        <v>97</v>
      </c>
    </row>
    <row r="1771" spans="1:24">
      <c r="A1771" s="4" t="s">
        <v>2259</v>
      </c>
      <c r="B1771" s="8">
        <v>46289</v>
      </c>
      <c r="C1771" s="4" t="s">
        <v>301</v>
      </c>
      <c r="D1771" s="4" t="s">
        <v>166</v>
      </c>
      <c r="E1771" s="4" t="s">
        <v>41</v>
      </c>
      <c r="F1771" s="4" t="s">
        <v>234</v>
      </c>
      <c r="G1771" s="4" t="s">
        <v>235</v>
      </c>
      <c r="H1771" s="9">
        <v>67</v>
      </c>
      <c r="I1771" s="10">
        <v>9.67</v>
      </c>
      <c r="J1771" s="10">
        <v>647.89</v>
      </c>
      <c r="K1771" s="5">
        <v>0.18593505075541475</v>
      </c>
      <c r="L1771" s="10">
        <v>120.46546003392567</v>
      </c>
      <c r="M1771" s="10">
        <v>527.42453996607435</v>
      </c>
      <c r="N1771" s="10">
        <v>4.84</v>
      </c>
      <c r="O1771" s="10">
        <v>324.27999999999997</v>
      </c>
      <c r="P1771" s="10">
        <v>203.14453996607438</v>
      </c>
      <c r="Q1771" s="5">
        <v>0.3851632310835239</v>
      </c>
      <c r="R1771" s="5">
        <v>2.5999999999999999E-2</v>
      </c>
      <c r="S1771" s="10">
        <v>13.713038039117933</v>
      </c>
      <c r="T1771" s="10">
        <v>11.19</v>
      </c>
      <c r="U1771" s="10">
        <v>178.24150192695646</v>
      </c>
      <c r="V1771" s="5">
        <v>0.3379469259022751</v>
      </c>
      <c r="W1771" s="4" t="s">
        <v>493</v>
      </c>
      <c r="X1771" s="4" t="s">
        <v>97</v>
      </c>
    </row>
    <row r="1772" spans="1:24">
      <c r="A1772" s="4" t="s">
        <v>2260</v>
      </c>
      <c r="B1772" s="8">
        <v>46284</v>
      </c>
      <c r="C1772" s="4" t="s">
        <v>377</v>
      </c>
      <c r="D1772" s="4" t="s">
        <v>220</v>
      </c>
      <c r="E1772" s="4" t="s">
        <v>45</v>
      </c>
      <c r="F1772" s="4" t="s">
        <v>242</v>
      </c>
      <c r="G1772" s="4" t="s">
        <v>111</v>
      </c>
      <c r="H1772" s="9">
        <v>13</v>
      </c>
      <c r="I1772" s="10">
        <v>7.6</v>
      </c>
      <c r="J1772" s="10">
        <v>98.8</v>
      </c>
      <c r="K1772" s="5">
        <v>0.15480723499431948</v>
      </c>
      <c r="L1772" s="10">
        <v>15.294954817438764</v>
      </c>
      <c r="M1772" s="10">
        <v>83.505045182561233</v>
      </c>
      <c r="N1772" s="10">
        <v>4.3899999999999997</v>
      </c>
      <c r="O1772" s="10">
        <v>57.069999999999993</v>
      </c>
      <c r="P1772" s="10">
        <v>26.43504518256124</v>
      </c>
      <c r="Q1772" s="5">
        <v>0.31656823997601763</v>
      </c>
      <c r="R1772" s="5">
        <v>1.4999999999999999E-2</v>
      </c>
      <c r="S1772" s="10">
        <v>1.2525756777384185</v>
      </c>
      <c r="T1772" s="10">
        <v>0</v>
      </c>
      <c r="U1772" s="10">
        <v>25.182469504822819</v>
      </c>
      <c r="V1772" s="5">
        <v>0.30156823997601762</v>
      </c>
      <c r="W1772" s="4" t="s">
        <v>491</v>
      </c>
      <c r="X1772" s="4" t="s">
        <v>97</v>
      </c>
    </row>
    <row r="1773" spans="1:24">
      <c r="A1773" s="4" t="s">
        <v>2261</v>
      </c>
      <c r="B1773" s="8">
        <v>45948</v>
      </c>
      <c r="C1773" s="4" t="s">
        <v>258</v>
      </c>
      <c r="D1773" s="4" t="s">
        <v>142</v>
      </c>
      <c r="E1773" s="4" t="s">
        <v>36</v>
      </c>
      <c r="F1773" s="4" t="s">
        <v>239</v>
      </c>
      <c r="G1773" s="4" t="s">
        <v>257</v>
      </c>
      <c r="H1773" s="9">
        <v>6</v>
      </c>
      <c r="I1773" s="10">
        <v>8.2100000000000009</v>
      </c>
      <c r="J1773" s="10">
        <v>49.260000000000005</v>
      </c>
      <c r="K1773" s="5">
        <v>0.14658859025649854</v>
      </c>
      <c r="L1773" s="10">
        <v>7.2209539560351184</v>
      </c>
      <c r="M1773" s="10">
        <v>42.039046043964888</v>
      </c>
      <c r="N1773" s="10">
        <v>4.1100000000000003</v>
      </c>
      <c r="O1773" s="10">
        <v>24.660000000000004</v>
      </c>
      <c r="P1773" s="10">
        <v>17.379046043964884</v>
      </c>
      <c r="Q1773" s="5">
        <v>0.41340248362890275</v>
      </c>
      <c r="R1773" s="5">
        <v>1.7999999999999999E-2</v>
      </c>
      <c r="S1773" s="10">
        <v>0.75670282879136797</v>
      </c>
      <c r="T1773" s="10">
        <v>0</v>
      </c>
      <c r="U1773" s="10">
        <v>16.622343215173515</v>
      </c>
      <c r="V1773" s="5">
        <v>0.39540248362890273</v>
      </c>
      <c r="W1773" s="4" t="s">
        <v>491</v>
      </c>
      <c r="X1773" s="4" t="s">
        <v>97</v>
      </c>
    </row>
    <row r="1774" spans="1:24">
      <c r="A1774" s="4" t="s">
        <v>2262</v>
      </c>
      <c r="B1774" s="8">
        <v>45779</v>
      </c>
      <c r="C1774" s="4" t="s">
        <v>395</v>
      </c>
      <c r="D1774" s="4" t="s">
        <v>130</v>
      </c>
      <c r="E1774" s="4" t="s">
        <v>47</v>
      </c>
      <c r="F1774" s="4" t="s">
        <v>276</v>
      </c>
      <c r="G1774" s="4" t="s">
        <v>235</v>
      </c>
      <c r="H1774" s="9">
        <v>21</v>
      </c>
      <c r="I1774" s="10">
        <v>6.46</v>
      </c>
      <c r="J1774" s="10">
        <v>135.66</v>
      </c>
      <c r="K1774" s="5">
        <v>8.8143314118647037E-2</v>
      </c>
      <c r="L1774" s="10">
        <v>11.957521993335657</v>
      </c>
      <c r="M1774" s="10">
        <v>123.70247800666434</v>
      </c>
      <c r="N1774" s="10">
        <v>3.01</v>
      </c>
      <c r="O1774" s="10">
        <v>63.209999999999994</v>
      </c>
      <c r="P1774" s="10">
        <v>60.492478006664342</v>
      </c>
      <c r="Q1774" s="5">
        <v>0.48901589508502308</v>
      </c>
      <c r="R1774" s="5">
        <v>2.3E-2</v>
      </c>
      <c r="S1774" s="10">
        <v>2.8451569941532795</v>
      </c>
      <c r="T1774" s="10">
        <v>0</v>
      </c>
      <c r="U1774" s="10">
        <v>57.647321012511064</v>
      </c>
      <c r="V1774" s="5">
        <v>0.46601589508502311</v>
      </c>
      <c r="W1774" s="4" t="s">
        <v>491</v>
      </c>
      <c r="X1774" s="4" t="s">
        <v>97</v>
      </c>
    </row>
    <row r="1775" spans="1:24">
      <c r="A1775" s="4" t="s">
        <v>2263</v>
      </c>
      <c r="B1775" s="8">
        <v>46163</v>
      </c>
      <c r="C1775" s="4" t="s">
        <v>311</v>
      </c>
      <c r="D1775" s="4" t="s">
        <v>123</v>
      </c>
      <c r="E1775" s="4" t="s">
        <v>41</v>
      </c>
      <c r="F1775" s="4" t="s">
        <v>242</v>
      </c>
      <c r="G1775" s="4" t="s">
        <v>111</v>
      </c>
      <c r="H1775" s="9">
        <v>56</v>
      </c>
      <c r="I1775" s="10">
        <v>5.03</v>
      </c>
      <c r="J1775" s="10">
        <v>281.68</v>
      </c>
      <c r="K1775" s="5">
        <v>0.13308328948523535</v>
      </c>
      <c r="L1775" s="10">
        <v>37.486900982201092</v>
      </c>
      <c r="M1775" s="10">
        <v>244.19309901779891</v>
      </c>
      <c r="N1775" s="10">
        <v>2.44</v>
      </c>
      <c r="O1775" s="10">
        <v>136.63999999999999</v>
      </c>
      <c r="P1775" s="10">
        <v>107.55309901779893</v>
      </c>
      <c r="Q1775" s="5">
        <v>0.44044282762454118</v>
      </c>
      <c r="R1775" s="5">
        <v>2.5999999999999999E-2</v>
      </c>
      <c r="S1775" s="10">
        <v>6.3490205744627719</v>
      </c>
      <c r="T1775" s="10">
        <v>0</v>
      </c>
      <c r="U1775" s="10">
        <v>101.20407844333616</v>
      </c>
      <c r="V1775" s="5">
        <v>0.41444282762454121</v>
      </c>
      <c r="W1775" s="4" t="s">
        <v>491</v>
      </c>
      <c r="X1775" s="4" t="s">
        <v>97</v>
      </c>
    </row>
    <row r="1776" spans="1:24">
      <c r="A1776" s="4" t="s">
        <v>2264</v>
      </c>
      <c r="B1776" s="8">
        <v>46003</v>
      </c>
      <c r="C1776" s="4" t="s">
        <v>331</v>
      </c>
      <c r="D1776" s="4" t="s">
        <v>208</v>
      </c>
      <c r="E1776" s="4" t="s">
        <v>43</v>
      </c>
      <c r="F1776" s="4" t="s">
        <v>270</v>
      </c>
      <c r="G1776" s="4" t="s">
        <v>235</v>
      </c>
      <c r="H1776" s="9">
        <v>86</v>
      </c>
      <c r="I1776" s="10">
        <v>7.25</v>
      </c>
      <c r="J1776" s="10">
        <v>623.5</v>
      </c>
      <c r="K1776" s="5">
        <v>8.3964966882898312E-2</v>
      </c>
      <c r="L1776" s="10">
        <v>52.352156851487095</v>
      </c>
      <c r="M1776" s="10">
        <v>571.14784314851295</v>
      </c>
      <c r="N1776" s="10">
        <v>4.2300000000000004</v>
      </c>
      <c r="O1776" s="10">
        <v>363.78000000000003</v>
      </c>
      <c r="P1776" s="10">
        <v>207.36784314851292</v>
      </c>
      <c r="Q1776" s="5">
        <v>0.36307209356753539</v>
      </c>
      <c r="R1776" s="5">
        <v>4.4999999999999998E-2</v>
      </c>
      <c r="S1776" s="10">
        <v>25.701652941683083</v>
      </c>
      <c r="T1776" s="10">
        <v>0</v>
      </c>
      <c r="U1776" s="10">
        <v>181.66619020682984</v>
      </c>
      <c r="V1776" s="5">
        <v>0.31807209356753541</v>
      </c>
      <c r="W1776" s="4" t="s">
        <v>491</v>
      </c>
      <c r="X1776" s="4" t="s">
        <v>97</v>
      </c>
    </row>
    <row r="1777" spans="1:24">
      <c r="A1777" s="4" t="s">
        <v>2265</v>
      </c>
      <c r="B1777" s="8">
        <v>45847</v>
      </c>
      <c r="C1777" s="4" t="s">
        <v>333</v>
      </c>
      <c r="D1777" s="4" t="s">
        <v>193</v>
      </c>
      <c r="E1777" s="4" t="s">
        <v>43</v>
      </c>
      <c r="F1777" s="4" t="s">
        <v>273</v>
      </c>
      <c r="G1777" s="4" t="s">
        <v>235</v>
      </c>
      <c r="H1777" s="9">
        <v>7</v>
      </c>
      <c r="I1777" s="10">
        <v>8.84</v>
      </c>
      <c r="J1777" s="10">
        <v>61.879999999999995</v>
      </c>
      <c r="K1777" s="5">
        <v>9.0791300393709501E-2</v>
      </c>
      <c r="L1777" s="10">
        <v>5.6181656683627432</v>
      </c>
      <c r="M1777" s="10">
        <v>56.261834331637253</v>
      </c>
      <c r="N1777" s="10">
        <v>4.12</v>
      </c>
      <c r="O1777" s="10">
        <v>28.84</v>
      </c>
      <c r="P1777" s="10">
        <v>27.421834331637253</v>
      </c>
      <c r="Q1777" s="5">
        <v>0.48739673452519056</v>
      </c>
      <c r="R1777" s="5">
        <v>4.4999999999999998E-2</v>
      </c>
      <c r="S1777" s="10">
        <v>2.5317825449236762</v>
      </c>
      <c r="T1777" s="10">
        <v>0</v>
      </c>
      <c r="U1777" s="10">
        <v>24.890051786713578</v>
      </c>
      <c r="V1777" s="5">
        <v>0.44239673452519057</v>
      </c>
      <c r="W1777" s="4" t="s">
        <v>491</v>
      </c>
      <c r="X1777" s="4" t="s">
        <v>97</v>
      </c>
    </row>
    <row r="1778" spans="1:24">
      <c r="A1778" s="4" t="s">
        <v>2266</v>
      </c>
      <c r="B1778" s="8">
        <v>46137</v>
      </c>
      <c r="C1778" s="4" t="s">
        <v>260</v>
      </c>
      <c r="D1778" s="4" t="s">
        <v>224</v>
      </c>
      <c r="E1778" s="4" t="s">
        <v>36</v>
      </c>
      <c r="F1778" s="4" t="s">
        <v>242</v>
      </c>
      <c r="G1778" s="4" t="s">
        <v>257</v>
      </c>
      <c r="H1778" s="9">
        <v>3</v>
      </c>
      <c r="I1778" s="10">
        <v>20.67</v>
      </c>
      <c r="J1778" s="10">
        <v>62.010000000000005</v>
      </c>
      <c r="K1778" s="5">
        <v>0.12834505676201097</v>
      </c>
      <c r="L1778" s="10">
        <v>7.9586769698123003</v>
      </c>
      <c r="M1778" s="10">
        <v>54.051323030187703</v>
      </c>
      <c r="N1778" s="10">
        <v>12.01</v>
      </c>
      <c r="O1778" s="10">
        <v>36.03</v>
      </c>
      <c r="P1778" s="10">
        <v>18.021323030187702</v>
      </c>
      <c r="Q1778" s="5">
        <v>0.33341132131257506</v>
      </c>
      <c r="R1778" s="5">
        <v>1.7999999999999999E-2</v>
      </c>
      <c r="S1778" s="10">
        <v>0.97292381454337862</v>
      </c>
      <c r="T1778" s="10">
        <v>1.41</v>
      </c>
      <c r="U1778" s="10">
        <v>15.638399215644323</v>
      </c>
      <c r="V1778" s="5">
        <v>0.2893250033289706</v>
      </c>
      <c r="W1778" s="4" t="s">
        <v>493</v>
      </c>
      <c r="X1778" s="4" t="s">
        <v>97</v>
      </c>
    </row>
    <row r="1779" spans="1:24">
      <c r="A1779" s="4" t="s">
        <v>2267</v>
      </c>
      <c r="B1779" s="8">
        <v>45819</v>
      </c>
      <c r="C1779" s="4" t="s">
        <v>361</v>
      </c>
      <c r="D1779" s="4" t="s">
        <v>160</v>
      </c>
      <c r="E1779" s="4" t="s">
        <v>45</v>
      </c>
      <c r="F1779" s="4" t="s">
        <v>234</v>
      </c>
      <c r="G1779" s="4" t="s">
        <v>235</v>
      </c>
      <c r="H1779" s="9">
        <v>33</v>
      </c>
      <c r="I1779" s="10">
        <v>4.5</v>
      </c>
      <c r="J1779" s="10">
        <v>148.5</v>
      </c>
      <c r="K1779" s="5">
        <v>0.26944827948962025</v>
      </c>
      <c r="L1779" s="10">
        <v>40.013069504208609</v>
      </c>
      <c r="M1779" s="10">
        <v>108.4869304957914</v>
      </c>
      <c r="N1779" s="10">
        <v>2.21</v>
      </c>
      <c r="O1779" s="10">
        <v>72.929999999999993</v>
      </c>
      <c r="P1779" s="10">
        <v>35.556930495791406</v>
      </c>
      <c r="Q1779" s="5">
        <v>0.32775312503814263</v>
      </c>
      <c r="R1779" s="5">
        <v>1.4999999999999999E-2</v>
      </c>
      <c r="S1779" s="10">
        <v>1.6273039574368708</v>
      </c>
      <c r="T1779" s="10">
        <v>2.09</v>
      </c>
      <c r="U1779" s="10">
        <v>31.839626538354533</v>
      </c>
      <c r="V1779" s="5">
        <v>0.29348813163802906</v>
      </c>
      <c r="W1779" s="4" t="s">
        <v>493</v>
      </c>
      <c r="X1779" s="4" t="s">
        <v>97</v>
      </c>
    </row>
    <row r="1780" spans="1:24">
      <c r="A1780" s="4" t="s">
        <v>2268</v>
      </c>
      <c r="B1780" s="8">
        <v>46121</v>
      </c>
      <c r="C1780" s="4" t="s">
        <v>331</v>
      </c>
      <c r="D1780" s="4" t="s">
        <v>204</v>
      </c>
      <c r="E1780" s="4" t="s">
        <v>43</v>
      </c>
      <c r="F1780" s="4" t="s">
        <v>270</v>
      </c>
      <c r="G1780" s="4" t="s">
        <v>235</v>
      </c>
      <c r="H1780" s="9">
        <v>60</v>
      </c>
      <c r="I1780" s="10">
        <v>15.08</v>
      </c>
      <c r="J1780" s="10">
        <v>904.8</v>
      </c>
      <c r="K1780" s="5">
        <v>5.2872981496609329E-2</v>
      </c>
      <c r="L1780" s="10">
        <v>47.839473658132121</v>
      </c>
      <c r="M1780" s="10">
        <v>856.96052634186788</v>
      </c>
      <c r="N1780" s="10">
        <v>9.51</v>
      </c>
      <c r="O1780" s="10">
        <v>570.6</v>
      </c>
      <c r="P1780" s="10">
        <v>286.36052634186785</v>
      </c>
      <c r="Q1780" s="5">
        <v>0.33415836265441923</v>
      </c>
      <c r="R1780" s="5">
        <v>4.4999999999999998E-2</v>
      </c>
      <c r="S1780" s="10">
        <v>38.563223685384052</v>
      </c>
      <c r="T1780" s="10">
        <v>0</v>
      </c>
      <c r="U1780" s="10">
        <v>247.79730265648379</v>
      </c>
      <c r="V1780" s="5">
        <v>0.28915836265441919</v>
      </c>
      <c r="W1780" s="4" t="s">
        <v>491</v>
      </c>
      <c r="X1780" s="4" t="s">
        <v>97</v>
      </c>
    </row>
    <row r="1781" spans="1:24">
      <c r="A1781" s="4" t="s">
        <v>2269</v>
      </c>
      <c r="B1781" s="8">
        <v>46068</v>
      </c>
      <c r="C1781" s="4" t="s">
        <v>393</v>
      </c>
      <c r="D1781" s="4" t="s">
        <v>164</v>
      </c>
      <c r="E1781" s="4" t="s">
        <v>47</v>
      </c>
      <c r="F1781" s="4" t="s">
        <v>273</v>
      </c>
      <c r="G1781" s="4" t="s">
        <v>235</v>
      </c>
      <c r="H1781" s="9">
        <v>41</v>
      </c>
      <c r="I1781" s="10">
        <v>6.32</v>
      </c>
      <c r="J1781" s="10">
        <v>259.12</v>
      </c>
      <c r="K1781" s="5">
        <v>0.1379410145781606</v>
      </c>
      <c r="L1781" s="10">
        <v>35.743275697492976</v>
      </c>
      <c r="M1781" s="10">
        <v>223.37672430250703</v>
      </c>
      <c r="N1781" s="10">
        <v>3.01</v>
      </c>
      <c r="O1781" s="10">
        <v>123.41</v>
      </c>
      <c r="P1781" s="10">
        <v>99.966724302507032</v>
      </c>
      <c r="Q1781" s="5">
        <v>0.44752524961878976</v>
      </c>
      <c r="R1781" s="5">
        <v>2.3E-2</v>
      </c>
      <c r="S1781" s="10">
        <v>5.1376646589576618</v>
      </c>
      <c r="T1781" s="10">
        <v>0</v>
      </c>
      <c r="U1781" s="10">
        <v>94.829059643549371</v>
      </c>
      <c r="V1781" s="5">
        <v>0.42452524961878974</v>
      </c>
      <c r="W1781" s="4" t="s">
        <v>491</v>
      </c>
      <c r="X1781" s="4" t="s">
        <v>97</v>
      </c>
    </row>
    <row r="1782" spans="1:24">
      <c r="A1782" s="4" t="s">
        <v>2270</v>
      </c>
      <c r="B1782" s="8">
        <v>45930</v>
      </c>
      <c r="C1782" s="4" t="s">
        <v>274</v>
      </c>
      <c r="D1782" s="4" t="s">
        <v>172</v>
      </c>
      <c r="E1782" s="4" t="s">
        <v>39</v>
      </c>
      <c r="F1782" s="4" t="s">
        <v>276</v>
      </c>
      <c r="G1782" s="4" t="s">
        <v>235</v>
      </c>
      <c r="H1782" s="9">
        <v>42</v>
      </c>
      <c r="I1782" s="10">
        <v>13.79</v>
      </c>
      <c r="J1782" s="10">
        <v>579.17999999999995</v>
      </c>
      <c r="K1782" s="5">
        <v>0.15458683813437321</v>
      </c>
      <c r="L1782" s="10">
        <v>89.53360491066627</v>
      </c>
      <c r="M1782" s="10">
        <v>489.64639508933368</v>
      </c>
      <c r="N1782" s="10">
        <v>7.61</v>
      </c>
      <c r="O1782" s="10">
        <v>319.62</v>
      </c>
      <c r="P1782" s="10">
        <v>170.02639508933368</v>
      </c>
      <c r="Q1782" s="5">
        <v>0.34724322857173934</v>
      </c>
      <c r="R1782" s="5">
        <v>2.1000000000000001E-2</v>
      </c>
      <c r="S1782" s="10">
        <v>10.282574296876009</v>
      </c>
      <c r="T1782" s="10">
        <v>0</v>
      </c>
      <c r="U1782" s="10">
        <v>159.74382079245765</v>
      </c>
      <c r="V1782" s="5">
        <v>0.32624322857173932</v>
      </c>
      <c r="W1782" s="4" t="s">
        <v>491</v>
      </c>
      <c r="X1782" s="4" t="s">
        <v>97</v>
      </c>
    </row>
    <row r="1783" spans="1:24">
      <c r="A1783" s="4" t="s">
        <v>2271</v>
      </c>
      <c r="B1783" s="8">
        <v>45922</v>
      </c>
      <c r="C1783" s="4" t="s">
        <v>243</v>
      </c>
      <c r="D1783" s="4" t="s">
        <v>185</v>
      </c>
      <c r="E1783" s="4" t="s">
        <v>36</v>
      </c>
      <c r="F1783" s="4" t="s">
        <v>234</v>
      </c>
      <c r="G1783" s="4" t="s">
        <v>111</v>
      </c>
      <c r="H1783" s="9">
        <v>14</v>
      </c>
      <c r="I1783" s="10">
        <v>5.16</v>
      </c>
      <c r="J1783" s="10">
        <v>72.240000000000009</v>
      </c>
      <c r="K1783" s="5">
        <v>0.13903571453645139</v>
      </c>
      <c r="L1783" s="10">
        <v>10.043940018113249</v>
      </c>
      <c r="M1783" s="10">
        <v>62.196059981886762</v>
      </c>
      <c r="N1783" s="10">
        <v>2.17</v>
      </c>
      <c r="O1783" s="10">
        <v>30.38</v>
      </c>
      <c r="P1783" s="10">
        <v>31.816059981886763</v>
      </c>
      <c r="Q1783" s="5">
        <v>0.51154462181611648</v>
      </c>
      <c r="R1783" s="5">
        <v>1.7999999999999999E-2</v>
      </c>
      <c r="S1783" s="10">
        <v>1.1195290796739616</v>
      </c>
      <c r="T1783" s="10">
        <v>0</v>
      </c>
      <c r="U1783" s="10">
        <v>30.6965309022128</v>
      </c>
      <c r="V1783" s="5">
        <v>0.49354462181611652</v>
      </c>
      <c r="W1783" s="4" t="s">
        <v>491</v>
      </c>
      <c r="X1783" s="4" t="s">
        <v>97</v>
      </c>
    </row>
    <row r="1784" spans="1:24">
      <c r="A1784" s="4" t="s">
        <v>2272</v>
      </c>
      <c r="B1784" s="8">
        <v>45784</v>
      </c>
      <c r="C1784" s="4" t="s">
        <v>333</v>
      </c>
      <c r="D1784" s="4" t="s">
        <v>116</v>
      </c>
      <c r="E1784" s="4" t="s">
        <v>43</v>
      </c>
      <c r="F1784" s="4" t="s">
        <v>273</v>
      </c>
      <c r="G1784" s="4" t="s">
        <v>235</v>
      </c>
      <c r="H1784" s="9">
        <v>20</v>
      </c>
      <c r="I1784" s="10">
        <v>5.27</v>
      </c>
      <c r="J1784" s="10">
        <v>105.39999999999999</v>
      </c>
      <c r="K1784" s="5">
        <v>7.712389180514384E-2</v>
      </c>
      <c r="L1784" s="10">
        <v>8.1288581962621596</v>
      </c>
      <c r="M1784" s="10">
        <v>97.271141803737834</v>
      </c>
      <c r="N1784" s="10">
        <v>2.78</v>
      </c>
      <c r="O1784" s="10">
        <v>55.599999999999994</v>
      </c>
      <c r="P1784" s="10">
        <v>41.671141803737839</v>
      </c>
      <c r="Q1784" s="5">
        <v>0.42840189835354175</v>
      </c>
      <c r="R1784" s="5">
        <v>4.4999999999999998E-2</v>
      </c>
      <c r="S1784" s="10">
        <v>4.3772013811682022</v>
      </c>
      <c r="T1784" s="10">
        <v>0</v>
      </c>
      <c r="U1784" s="10">
        <v>37.293940422569634</v>
      </c>
      <c r="V1784" s="5">
        <v>0.38340189835354171</v>
      </c>
      <c r="W1784" s="4" t="s">
        <v>491</v>
      </c>
      <c r="X1784" s="4" t="s">
        <v>97</v>
      </c>
    </row>
    <row r="1785" spans="1:24">
      <c r="A1785" s="4" t="s">
        <v>2273</v>
      </c>
      <c r="B1785" s="8">
        <v>45909</v>
      </c>
      <c r="C1785" s="4" t="s">
        <v>395</v>
      </c>
      <c r="D1785" s="4" t="s">
        <v>195</v>
      </c>
      <c r="E1785" s="4" t="s">
        <v>47</v>
      </c>
      <c r="F1785" s="4" t="s">
        <v>276</v>
      </c>
      <c r="G1785" s="4" t="s">
        <v>235</v>
      </c>
      <c r="H1785" s="9">
        <v>44</v>
      </c>
      <c r="I1785" s="10">
        <v>8.9600000000000009</v>
      </c>
      <c r="J1785" s="10">
        <v>394.24</v>
      </c>
      <c r="K1785" s="5">
        <v>0.13350034251761894</v>
      </c>
      <c r="L1785" s="10">
        <v>52.631175034146089</v>
      </c>
      <c r="M1785" s="10">
        <v>341.6088249658539</v>
      </c>
      <c r="N1785" s="10">
        <v>4</v>
      </c>
      <c r="O1785" s="10">
        <v>176</v>
      </c>
      <c r="P1785" s="10">
        <v>165.6088249658539</v>
      </c>
      <c r="Q1785" s="5">
        <v>0.48479082758593139</v>
      </c>
      <c r="R1785" s="5">
        <v>2.3E-2</v>
      </c>
      <c r="S1785" s="10">
        <v>7.8570029742146392</v>
      </c>
      <c r="T1785" s="10">
        <v>0</v>
      </c>
      <c r="U1785" s="10">
        <v>157.75182199163925</v>
      </c>
      <c r="V1785" s="5">
        <v>0.46179082758593137</v>
      </c>
      <c r="W1785" s="4" t="s">
        <v>491</v>
      </c>
      <c r="X1785" s="4" t="s">
        <v>97</v>
      </c>
    </row>
    <row r="1786" spans="1:24">
      <c r="A1786" s="4" t="s">
        <v>2274</v>
      </c>
      <c r="B1786" s="8">
        <v>45854</v>
      </c>
      <c r="C1786" s="4" t="s">
        <v>277</v>
      </c>
      <c r="D1786" s="4" t="s">
        <v>176</v>
      </c>
      <c r="E1786" s="4" t="s">
        <v>39</v>
      </c>
      <c r="F1786" s="4" t="s">
        <v>270</v>
      </c>
      <c r="G1786" s="4" t="s">
        <v>111</v>
      </c>
      <c r="H1786" s="9">
        <v>40</v>
      </c>
      <c r="I1786" s="10">
        <v>11.44</v>
      </c>
      <c r="J1786" s="10">
        <v>457.59999999999997</v>
      </c>
      <c r="K1786" s="5">
        <v>0.13414464338518373</v>
      </c>
      <c r="L1786" s="10">
        <v>61.38458881306007</v>
      </c>
      <c r="M1786" s="10">
        <v>396.21541118693989</v>
      </c>
      <c r="N1786" s="10">
        <v>5.55</v>
      </c>
      <c r="O1786" s="10">
        <v>222</v>
      </c>
      <c r="P1786" s="10">
        <v>174.21541118693989</v>
      </c>
      <c r="Q1786" s="5">
        <v>0.43969872515822628</v>
      </c>
      <c r="R1786" s="5">
        <v>2.1000000000000001E-2</v>
      </c>
      <c r="S1786" s="10">
        <v>8.3205236349257383</v>
      </c>
      <c r="T1786" s="10">
        <v>5.49</v>
      </c>
      <c r="U1786" s="10">
        <v>160.40488755201415</v>
      </c>
      <c r="V1786" s="5">
        <v>0.40484262606416616</v>
      </c>
      <c r="W1786" s="4" t="s">
        <v>493</v>
      </c>
      <c r="X1786" s="4" t="s">
        <v>97</v>
      </c>
    </row>
    <row r="1787" spans="1:24">
      <c r="A1787" s="4" t="s">
        <v>2275</v>
      </c>
      <c r="B1787" s="8">
        <v>46109</v>
      </c>
      <c r="C1787" s="4" t="s">
        <v>313</v>
      </c>
      <c r="D1787" s="4" t="s">
        <v>160</v>
      </c>
      <c r="E1787" s="4" t="s">
        <v>41</v>
      </c>
      <c r="F1787" s="4" t="s">
        <v>234</v>
      </c>
      <c r="G1787" s="4" t="s">
        <v>111</v>
      </c>
      <c r="H1787" s="9">
        <v>38</v>
      </c>
      <c r="I1787" s="10">
        <v>4.75</v>
      </c>
      <c r="J1787" s="10">
        <v>180.5</v>
      </c>
      <c r="K1787" s="5">
        <v>0.15192345576674104</v>
      </c>
      <c r="L1787" s="10">
        <v>27.422183765896758</v>
      </c>
      <c r="M1787" s="10">
        <v>153.07781623410324</v>
      </c>
      <c r="N1787" s="10">
        <v>2.2799999999999998</v>
      </c>
      <c r="O1787" s="10">
        <v>86.639999999999986</v>
      </c>
      <c r="P1787" s="10">
        <v>66.437816234103252</v>
      </c>
      <c r="Q1787" s="5">
        <v>0.43401335261080104</v>
      </c>
      <c r="R1787" s="5">
        <v>2.5999999999999999E-2</v>
      </c>
      <c r="S1787" s="10">
        <v>3.9800232220866838</v>
      </c>
      <c r="T1787" s="10">
        <v>2.88</v>
      </c>
      <c r="U1787" s="10">
        <v>59.577793012016564</v>
      </c>
      <c r="V1787" s="5">
        <v>0.38919939203276671</v>
      </c>
      <c r="W1787" s="4" t="s">
        <v>493</v>
      </c>
      <c r="X1787" s="4" t="s">
        <v>97</v>
      </c>
    </row>
    <row r="1788" spans="1:24">
      <c r="A1788" s="4" t="s">
        <v>2276</v>
      </c>
      <c r="B1788" s="8">
        <v>46009</v>
      </c>
      <c r="C1788" s="4" t="s">
        <v>383</v>
      </c>
      <c r="D1788" s="4" t="s">
        <v>197</v>
      </c>
      <c r="E1788" s="4" t="s">
        <v>45</v>
      </c>
      <c r="F1788" s="4" t="s">
        <v>242</v>
      </c>
      <c r="G1788" s="4" t="s">
        <v>257</v>
      </c>
      <c r="H1788" s="9">
        <v>3</v>
      </c>
      <c r="I1788" s="10">
        <v>15.5</v>
      </c>
      <c r="J1788" s="10">
        <v>46.5</v>
      </c>
      <c r="K1788" s="5">
        <v>0.17867515796867217</v>
      </c>
      <c r="L1788" s="10">
        <v>8.3083948455432566</v>
      </c>
      <c r="M1788" s="10">
        <v>38.191605154456745</v>
      </c>
      <c r="N1788" s="10">
        <v>8.01</v>
      </c>
      <c r="O1788" s="10">
        <v>24.03</v>
      </c>
      <c r="P1788" s="10">
        <v>14.161605154456744</v>
      </c>
      <c r="Q1788" s="5">
        <v>0.37080413607083401</v>
      </c>
      <c r="R1788" s="5">
        <v>1.4999999999999999E-2</v>
      </c>
      <c r="S1788" s="10">
        <v>0.57287407731685114</v>
      </c>
      <c r="T1788" s="10">
        <v>0</v>
      </c>
      <c r="U1788" s="10">
        <v>13.588731077139894</v>
      </c>
      <c r="V1788" s="5">
        <v>0.355804136070834</v>
      </c>
      <c r="W1788" s="4" t="s">
        <v>491</v>
      </c>
      <c r="X1788" s="4" t="s">
        <v>97</v>
      </c>
    </row>
    <row r="1789" spans="1:24">
      <c r="A1789" s="4" t="s">
        <v>2277</v>
      </c>
      <c r="B1789" s="8">
        <v>45960</v>
      </c>
      <c r="C1789" s="4" t="s">
        <v>361</v>
      </c>
      <c r="D1789" s="4" t="s">
        <v>185</v>
      </c>
      <c r="E1789" s="4" t="s">
        <v>45</v>
      </c>
      <c r="F1789" s="4" t="s">
        <v>234</v>
      </c>
      <c r="G1789" s="4" t="s">
        <v>235</v>
      </c>
      <c r="H1789" s="9">
        <v>67</v>
      </c>
      <c r="I1789" s="10">
        <v>5.16</v>
      </c>
      <c r="J1789" s="10">
        <v>345.72</v>
      </c>
      <c r="K1789" s="5">
        <v>0.25017550267490185</v>
      </c>
      <c r="L1789" s="10">
        <v>86.49067478476708</v>
      </c>
      <c r="M1789" s="10">
        <v>259.22932521523296</v>
      </c>
      <c r="N1789" s="10">
        <v>2.1800000000000002</v>
      </c>
      <c r="O1789" s="10">
        <v>146.06</v>
      </c>
      <c r="P1789" s="10">
        <v>113.16932521523296</v>
      </c>
      <c r="Q1789" s="5">
        <v>0.43656065964477869</v>
      </c>
      <c r="R1789" s="5">
        <v>1.4999999999999999E-2</v>
      </c>
      <c r="S1789" s="10">
        <v>3.8884398782284944</v>
      </c>
      <c r="T1789" s="10">
        <v>7.42</v>
      </c>
      <c r="U1789" s="10">
        <v>101.86088533700446</v>
      </c>
      <c r="V1789" s="5">
        <v>0.39293735480131886</v>
      </c>
      <c r="W1789" s="4" t="s">
        <v>493</v>
      </c>
      <c r="X1789" s="4" t="s">
        <v>97</v>
      </c>
    </row>
    <row r="1790" spans="1:24">
      <c r="A1790" s="4" t="s">
        <v>2278</v>
      </c>
      <c r="B1790" s="8">
        <v>46236</v>
      </c>
      <c r="C1790" s="4" t="s">
        <v>361</v>
      </c>
      <c r="D1790" s="4" t="s">
        <v>123</v>
      </c>
      <c r="E1790" s="4" t="s">
        <v>45</v>
      </c>
      <c r="F1790" s="4" t="s">
        <v>234</v>
      </c>
      <c r="G1790" s="4" t="s">
        <v>235</v>
      </c>
      <c r="H1790" s="9">
        <v>71</v>
      </c>
      <c r="I1790" s="10">
        <v>4.9400000000000004</v>
      </c>
      <c r="J1790" s="10">
        <v>350.74</v>
      </c>
      <c r="K1790" s="5">
        <v>0.20580438354373798</v>
      </c>
      <c r="L1790" s="10">
        <v>72.183829484130655</v>
      </c>
      <c r="M1790" s="10">
        <v>278.55617051586933</v>
      </c>
      <c r="N1790" s="10">
        <v>2.44</v>
      </c>
      <c r="O1790" s="10">
        <v>173.24</v>
      </c>
      <c r="P1790" s="10">
        <v>105.31617051586932</v>
      </c>
      <c r="Q1790" s="5">
        <v>0.3780787563270635</v>
      </c>
      <c r="R1790" s="5">
        <v>1.4999999999999999E-2</v>
      </c>
      <c r="S1790" s="10">
        <v>4.1783425577380395</v>
      </c>
      <c r="T1790" s="10">
        <v>0</v>
      </c>
      <c r="U1790" s="10">
        <v>101.13782795813128</v>
      </c>
      <c r="V1790" s="5">
        <v>0.36307875632706355</v>
      </c>
      <c r="W1790" s="4" t="s">
        <v>491</v>
      </c>
      <c r="X1790" s="4" t="s">
        <v>97</v>
      </c>
    </row>
    <row r="1791" spans="1:24">
      <c r="A1791" s="4" t="s">
        <v>2279</v>
      </c>
      <c r="B1791" s="8">
        <v>45922</v>
      </c>
      <c r="C1791" s="4" t="s">
        <v>262</v>
      </c>
      <c r="D1791" s="4" t="s">
        <v>189</v>
      </c>
      <c r="E1791" s="4" t="s">
        <v>36</v>
      </c>
      <c r="F1791" s="4" t="s">
        <v>234</v>
      </c>
      <c r="G1791" s="4" t="s">
        <v>257</v>
      </c>
      <c r="H1791" s="9">
        <v>24</v>
      </c>
      <c r="I1791" s="10">
        <v>6.98</v>
      </c>
      <c r="J1791" s="10">
        <v>167.52</v>
      </c>
      <c r="K1791" s="5">
        <v>0.12731095658840755</v>
      </c>
      <c r="L1791" s="10">
        <v>21.327131447690032</v>
      </c>
      <c r="M1791" s="10">
        <v>146.19286855230999</v>
      </c>
      <c r="N1791" s="10">
        <v>2.86</v>
      </c>
      <c r="O1791" s="10">
        <v>68.64</v>
      </c>
      <c r="P1791" s="10">
        <v>77.552868552309988</v>
      </c>
      <c r="Q1791" s="5">
        <v>0.53048325352861114</v>
      </c>
      <c r="R1791" s="5">
        <v>1.7999999999999999E-2</v>
      </c>
      <c r="S1791" s="10">
        <v>2.6314716339415796</v>
      </c>
      <c r="T1791" s="10">
        <v>0</v>
      </c>
      <c r="U1791" s="10">
        <v>74.921396918368401</v>
      </c>
      <c r="V1791" s="5">
        <v>0.51248325352861113</v>
      </c>
      <c r="W1791" s="4" t="s">
        <v>491</v>
      </c>
      <c r="X1791" s="4" t="s">
        <v>97</v>
      </c>
    </row>
    <row r="1792" spans="1:24">
      <c r="A1792" s="4" t="s">
        <v>2280</v>
      </c>
      <c r="B1792" s="8">
        <v>46162</v>
      </c>
      <c r="C1792" s="4" t="s">
        <v>377</v>
      </c>
      <c r="D1792" s="4" t="s">
        <v>142</v>
      </c>
      <c r="E1792" s="4" t="s">
        <v>45</v>
      </c>
      <c r="F1792" s="4" t="s">
        <v>242</v>
      </c>
      <c r="G1792" s="4" t="s">
        <v>111</v>
      </c>
      <c r="H1792" s="9">
        <v>12</v>
      </c>
      <c r="I1792" s="10">
        <v>8.41</v>
      </c>
      <c r="J1792" s="10">
        <v>100.92</v>
      </c>
      <c r="K1792" s="5">
        <v>0.16245718552943811</v>
      </c>
      <c r="L1792" s="10">
        <v>16.395179163630893</v>
      </c>
      <c r="M1792" s="10">
        <v>84.524820836369116</v>
      </c>
      <c r="N1792" s="10">
        <v>4.38</v>
      </c>
      <c r="O1792" s="10">
        <v>52.56</v>
      </c>
      <c r="P1792" s="10">
        <v>31.964820836369114</v>
      </c>
      <c r="Q1792" s="5">
        <v>0.37817082035878596</v>
      </c>
      <c r="R1792" s="5">
        <v>1.4999999999999999E-2</v>
      </c>
      <c r="S1792" s="10">
        <v>1.2678723125455367</v>
      </c>
      <c r="T1792" s="10">
        <v>0</v>
      </c>
      <c r="U1792" s="10">
        <v>30.696948523823579</v>
      </c>
      <c r="V1792" s="5">
        <v>0.36317082035878601</v>
      </c>
      <c r="W1792" s="4" t="s">
        <v>491</v>
      </c>
      <c r="X1792" s="4" t="s">
        <v>97</v>
      </c>
    </row>
    <row r="1793" spans="1:24">
      <c r="A1793" s="4" t="s">
        <v>2281</v>
      </c>
      <c r="B1793" s="8">
        <v>46025</v>
      </c>
      <c r="C1793" s="4" t="s">
        <v>271</v>
      </c>
      <c r="D1793" s="4" t="s">
        <v>166</v>
      </c>
      <c r="E1793" s="4" t="s">
        <v>39</v>
      </c>
      <c r="F1793" s="4" t="s">
        <v>273</v>
      </c>
      <c r="G1793" s="4" t="s">
        <v>235</v>
      </c>
      <c r="H1793" s="9">
        <v>86</v>
      </c>
      <c r="I1793" s="10">
        <v>9.76</v>
      </c>
      <c r="J1793" s="10">
        <v>839.36</v>
      </c>
      <c r="K1793" s="5">
        <v>0.15622020264333078</v>
      </c>
      <c r="L1793" s="10">
        <v>131.12498929070614</v>
      </c>
      <c r="M1793" s="10">
        <v>708.23501070929387</v>
      </c>
      <c r="N1793" s="10">
        <v>4.92</v>
      </c>
      <c r="O1793" s="10">
        <v>423.12</v>
      </c>
      <c r="P1793" s="10">
        <v>285.11501070929387</v>
      </c>
      <c r="Q1793" s="5">
        <v>0.40257118950354148</v>
      </c>
      <c r="R1793" s="5">
        <v>2.1000000000000001E-2</v>
      </c>
      <c r="S1793" s="10">
        <v>14.872935224895173</v>
      </c>
      <c r="T1793" s="10">
        <v>17.47</v>
      </c>
      <c r="U1793" s="10">
        <v>252.7720754843987</v>
      </c>
      <c r="V1793" s="5">
        <v>0.35690423611118677</v>
      </c>
      <c r="W1793" s="4" t="s">
        <v>493</v>
      </c>
      <c r="X1793" s="4" t="s">
        <v>97</v>
      </c>
    </row>
    <row r="1794" spans="1:24">
      <c r="A1794" s="4" t="s">
        <v>2282</v>
      </c>
      <c r="B1794" s="8">
        <v>46103</v>
      </c>
      <c r="C1794" s="4" t="s">
        <v>393</v>
      </c>
      <c r="D1794" s="4" t="s">
        <v>189</v>
      </c>
      <c r="E1794" s="4" t="s">
        <v>47</v>
      </c>
      <c r="F1794" s="4" t="s">
        <v>273</v>
      </c>
      <c r="G1794" s="4" t="s">
        <v>235</v>
      </c>
      <c r="H1794" s="9">
        <v>27</v>
      </c>
      <c r="I1794" s="10">
        <v>7.23</v>
      </c>
      <c r="J1794" s="10">
        <v>195.21</v>
      </c>
      <c r="K1794" s="5">
        <v>8.7126372398719898E-2</v>
      </c>
      <c r="L1794" s="10">
        <v>17.007939155954112</v>
      </c>
      <c r="M1794" s="10">
        <v>178.20206084404589</v>
      </c>
      <c r="N1794" s="10">
        <v>3.02</v>
      </c>
      <c r="O1794" s="10">
        <v>81.540000000000006</v>
      </c>
      <c r="P1794" s="10">
        <v>96.662060844045882</v>
      </c>
      <c r="Q1794" s="5">
        <v>0.5424295341266564</v>
      </c>
      <c r="R1794" s="5">
        <v>2.3E-2</v>
      </c>
      <c r="S1794" s="10">
        <v>4.0986473994130552</v>
      </c>
      <c r="T1794" s="10">
        <v>0</v>
      </c>
      <c r="U1794" s="10">
        <v>92.563413444632829</v>
      </c>
      <c r="V1794" s="5">
        <v>0.51942953412665638</v>
      </c>
      <c r="W1794" s="4" t="s">
        <v>491</v>
      </c>
      <c r="X1794" s="4" t="s">
        <v>97</v>
      </c>
    </row>
    <row r="1795" spans="1:24">
      <c r="A1795" s="4" t="s">
        <v>2283</v>
      </c>
      <c r="B1795" s="8">
        <v>46167</v>
      </c>
      <c r="C1795" s="4" t="s">
        <v>297</v>
      </c>
      <c r="D1795" s="4" t="s">
        <v>127</v>
      </c>
      <c r="E1795" s="4" t="s">
        <v>39</v>
      </c>
      <c r="F1795" s="4" t="s">
        <v>273</v>
      </c>
      <c r="G1795" s="4" t="s">
        <v>257</v>
      </c>
      <c r="H1795" s="9">
        <v>17</v>
      </c>
      <c r="I1795" s="10">
        <v>7.66</v>
      </c>
      <c r="J1795" s="10">
        <v>130.22</v>
      </c>
      <c r="K1795" s="5">
        <v>8.8510962452255496E-2</v>
      </c>
      <c r="L1795" s="10">
        <v>11.52589753053271</v>
      </c>
      <c r="M1795" s="10">
        <v>118.69410246946728</v>
      </c>
      <c r="N1795" s="10">
        <v>3.81</v>
      </c>
      <c r="O1795" s="10">
        <v>64.77</v>
      </c>
      <c r="P1795" s="10">
        <v>53.924102469467286</v>
      </c>
      <c r="Q1795" s="5">
        <v>0.45431155674595253</v>
      </c>
      <c r="R1795" s="5">
        <v>2.1000000000000001E-2</v>
      </c>
      <c r="S1795" s="10">
        <v>2.4925761518588132</v>
      </c>
      <c r="T1795" s="10">
        <v>0</v>
      </c>
      <c r="U1795" s="10">
        <v>51.431526317608473</v>
      </c>
      <c r="V1795" s="5">
        <v>0.43331155674595251</v>
      </c>
      <c r="W1795" s="4" t="s">
        <v>491</v>
      </c>
      <c r="X1795" s="4" t="s">
        <v>97</v>
      </c>
    </row>
    <row r="1796" spans="1:24">
      <c r="A1796" s="4" t="s">
        <v>2284</v>
      </c>
      <c r="B1796" s="8">
        <v>46269</v>
      </c>
      <c r="C1796" s="4" t="s">
        <v>301</v>
      </c>
      <c r="D1796" s="4" t="s">
        <v>154</v>
      </c>
      <c r="E1796" s="4" t="s">
        <v>41</v>
      </c>
      <c r="F1796" s="4" t="s">
        <v>234</v>
      </c>
      <c r="G1796" s="4" t="s">
        <v>235</v>
      </c>
      <c r="H1796" s="9">
        <v>9</v>
      </c>
      <c r="I1796" s="10">
        <v>15.85</v>
      </c>
      <c r="J1796" s="10">
        <v>142.65</v>
      </c>
      <c r="K1796" s="5">
        <v>0.14503577386006686</v>
      </c>
      <c r="L1796" s="10">
        <v>20.68935314113854</v>
      </c>
      <c r="M1796" s="10">
        <v>121.96064685886147</v>
      </c>
      <c r="N1796" s="10">
        <v>9.0500000000000007</v>
      </c>
      <c r="O1796" s="10">
        <v>81.45</v>
      </c>
      <c r="P1796" s="10">
        <v>40.510646858861463</v>
      </c>
      <c r="Q1796" s="5">
        <v>0.33216162673966682</v>
      </c>
      <c r="R1796" s="5">
        <v>2.5999999999999999E-2</v>
      </c>
      <c r="S1796" s="10">
        <v>3.1709768183303981</v>
      </c>
      <c r="T1796" s="10">
        <v>0</v>
      </c>
      <c r="U1796" s="10">
        <v>37.339670040531068</v>
      </c>
      <c r="V1796" s="5">
        <v>0.30616162673966685</v>
      </c>
      <c r="W1796" s="4" t="s">
        <v>491</v>
      </c>
      <c r="X1796" s="4" t="s">
        <v>97</v>
      </c>
    </row>
    <row r="1797" spans="1:24">
      <c r="A1797" s="4" t="s">
        <v>2285</v>
      </c>
      <c r="B1797" s="8">
        <v>46159</v>
      </c>
      <c r="C1797" s="4" t="s">
        <v>309</v>
      </c>
      <c r="D1797" s="4" t="s">
        <v>185</v>
      </c>
      <c r="E1797" s="4" t="s">
        <v>41</v>
      </c>
      <c r="F1797" s="4" t="s">
        <v>239</v>
      </c>
      <c r="G1797" s="4" t="s">
        <v>111</v>
      </c>
      <c r="H1797" s="9">
        <v>8</v>
      </c>
      <c r="I1797" s="10">
        <v>5.31</v>
      </c>
      <c r="J1797" s="10">
        <v>42.48</v>
      </c>
      <c r="K1797" s="5">
        <v>0.18300958134943091</v>
      </c>
      <c r="L1797" s="10">
        <v>7.7742470157238239</v>
      </c>
      <c r="M1797" s="10">
        <v>34.705752984276174</v>
      </c>
      <c r="N1797" s="10">
        <v>2.2999999999999998</v>
      </c>
      <c r="O1797" s="10">
        <v>18.399999999999999</v>
      </c>
      <c r="P1797" s="10">
        <v>16.305752984276175</v>
      </c>
      <c r="Q1797" s="5">
        <v>0.46982853222241505</v>
      </c>
      <c r="R1797" s="5">
        <v>2.5999999999999999E-2</v>
      </c>
      <c r="S1797" s="10">
        <v>0.90234957759118051</v>
      </c>
      <c r="T1797" s="10">
        <v>0</v>
      </c>
      <c r="U1797" s="10">
        <v>15.403403406684994</v>
      </c>
      <c r="V1797" s="5">
        <v>0.44382853222241503</v>
      </c>
      <c r="W1797" s="4" t="s">
        <v>491</v>
      </c>
      <c r="X1797" s="4" t="s">
        <v>97</v>
      </c>
    </row>
    <row r="1798" spans="1:24">
      <c r="A1798" s="4" t="s">
        <v>2286</v>
      </c>
      <c r="B1798" s="8">
        <v>46276</v>
      </c>
      <c r="C1798" s="4" t="s">
        <v>274</v>
      </c>
      <c r="D1798" s="4" t="s">
        <v>176</v>
      </c>
      <c r="E1798" s="4" t="s">
        <v>39</v>
      </c>
      <c r="F1798" s="4" t="s">
        <v>276</v>
      </c>
      <c r="G1798" s="4" t="s">
        <v>235</v>
      </c>
      <c r="H1798" s="9">
        <v>7</v>
      </c>
      <c r="I1798" s="10">
        <v>11.58</v>
      </c>
      <c r="J1798" s="10">
        <v>81.06</v>
      </c>
      <c r="K1798" s="5">
        <v>0.14207955973064731</v>
      </c>
      <c r="L1798" s="10">
        <v>11.516969111766272</v>
      </c>
      <c r="M1798" s="10">
        <v>69.54303088823373</v>
      </c>
      <c r="N1798" s="10">
        <v>5.8</v>
      </c>
      <c r="O1798" s="10">
        <v>40.6</v>
      </c>
      <c r="P1798" s="10">
        <v>28.943030888233729</v>
      </c>
      <c r="Q1798" s="5">
        <v>0.41618880452233381</v>
      </c>
      <c r="R1798" s="5">
        <v>2.1000000000000001E-2</v>
      </c>
      <c r="S1798" s="10">
        <v>1.4604036486529084</v>
      </c>
      <c r="T1798" s="10">
        <v>0</v>
      </c>
      <c r="U1798" s="10">
        <v>27.482627239580822</v>
      </c>
      <c r="V1798" s="5">
        <v>0.39518880452233379</v>
      </c>
      <c r="W1798" s="4" t="s">
        <v>491</v>
      </c>
      <c r="X1798" s="4" t="s">
        <v>97</v>
      </c>
    </row>
    <row r="1799" spans="1:24">
      <c r="A1799" s="4" t="s">
        <v>2287</v>
      </c>
      <c r="B1799" s="8">
        <v>46237</v>
      </c>
      <c r="C1799" s="4" t="s">
        <v>247</v>
      </c>
      <c r="D1799" s="4" t="s">
        <v>106</v>
      </c>
      <c r="E1799" s="4" t="s">
        <v>36</v>
      </c>
      <c r="F1799" s="4" t="s">
        <v>242</v>
      </c>
      <c r="G1799" s="4" t="s">
        <v>111</v>
      </c>
      <c r="H1799" s="9">
        <v>42</v>
      </c>
      <c r="I1799" s="10">
        <v>10.99</v>
      </c>
      <c r="J1799" s="10">
        <v>461.58</v>
      </c>
      <c r="K1799" s="5">
        <v>0.10178914295940124</v>
      </c>
      <c r="L1799" s="10">
        <v>46.983832607200419</v>
      </c>
      <c r="M1799" s="10">
        <v>414.59616739279954</v>
      </c>
      <c r="N1799" s="10">
        <v>5.79</v>
      </c>
      <c r="O1799" s="10">
        <v>243.18</v>
      </c>
      <c r="P1799" s="10">
        <v>171.41616739279954</v>
      </c>
      <c r="Q1799" s="5">
        <v>0.41345333332615025</v>
      </c>
      <c r="R1799" s="5">
        <v>1.7999999999999999E-2</v>
      </c>
      <c r="S1799" s="10">
        <v>7.4627310130703917</v>
      </c>
      <c r="T1799" s="10">
        <v>0</v>
      </c>
      <c r="U1799" s="10">
        <v>163.95343637972914</v>
      </c>
      <c r="V1799" s="5">
        <v>0.39545333332615024</v>
      </c>
      <c r="W1799" s="4" t="s">
        <v>491</v>
      </c>
      <c r="X1799" s="4" t="s">
        <v>97</v>
      </c>
    </row>
    <row r="1800" spans="1:24">
      <c r="A1800" s="4" t="s">
        <v>2288</v>
      </c>
      <c r="B1800" s="8">
        <v>45819</v>
      </c>
      <c r="C1800" s="4" t="s">
        <v>391</v>
      </c>
      <c r="D1800" s="4" t="s">
        <v>168</v>
      </c>
      <c r="E1800" s="4" t="s">
        <v>47</v>
      </c>
      <c r="F1800" s="4" t="s">
        <v>270</v>
      </c>
      <c r="G1800" s="4" t="s">
        <v>235</v>
      </c>
      <c r="H1800" s="9">
        <v>9</v>
      </c>
      <c r="I1800" s="10">
        <v>7.83</v>
      </c>
      <c r="J1800" s="10">
        <v>70.47</v>
      </c>
      <c r="K1800" s="5">
        <v>0.13526498610988125</v>
      </c>
      <c r="L1800" s="10">
        <v>9.5321235711633321</v>
      </c>
      <c r="M1800" s="10">
        <v>60.937876428836667</v>
      </c>
      <c r="N1800" s="10">
        <v>3.98</v>
      </c>
      <c r="O1800" s="10">
        <v>35.82</v>
      </c>
      <c r="P1800" s="10">
        <v>25.117876428836666</v>
      </c>
      <c r="Q1800" s="5">
        <v>0.41218824647047481</v>
      </c>
      <c r="R1800" s="5">
        <v>2.3E-2</v>
      </c>
      <c r="S1800" s="10">
        <v>1.4015711578632433</v>
      </c>
      <c r="T1800" s="10">
        <v>0</v>
      </c>
      <c r="U1800" s="10">
        <v>23.716305270973422</v>
      </c>
      <c r="V1800" s="5">
        <v>0.38918824647047479</v>
      </c>
      <c r="W1800" s="4" t="s">
        <v>491</v>
      </c>
      <c r="X1800" s="4" t="s">
        <v>97</v>
      </c>
    </row>
    <row r="1801" spans="1:24">
      <c r="A1801" s="4" t="s">
        <v>2289</v>
      </c>
      <c r="B1801" s="8">
        <v>45716</v>
      </c>
      <c r="C1801" s="4" t="s">
        <v>335</v>
      </c>
      <c r="D1801" s="4" t="s">
        <v>187</v>
      </c>
      <c r="E1801" s="4" t="s">
        <v>43</v>
      </c>
      <c r="F1801" s="4" t="s">
        <v>276</v>
      </c>
      <c r="G1801" s="4" t="s">
        <v>235</v>
      </c>
      <c r="H1801" s="9">
        <v>45</v>
      </c>
      <c r="I1801" s="10">
        <v>8.09</v>
      </c>
      <c r="J1801" s="10">
        <v>364.05</v>
      </c>
      <c r="K1801" s="5">
        <v>8.2349501845792344E-2</v>
      </c>
      <c r="L1801" s="10">
        <v>29.979336146960705</v>
      </c>
      <c r="M1801" s="10">
        <v>334.07066385303932</v>
      </c>
      <c r="N1801" s="10">
        <v>3.48</v>
      </c>
      <c r="O1801" s="10">
        <v>156.6</v>
      </c>
      <c r="P1801" s="10">
        <v>177.47066385303933</v>
      </c>
      <c r="Q1801" s="5">
        <v>0.53123690002038093</v>
      </c>
      <c r="R1801" s="5">
        <v>4.4999999999999998E-2</v>
      </c>
      <c r="S1801" s="10">
        <v>15.03317987338677</v>
      </c>
      <c r="T1801" s="10">
        <v>0</v>
      </c>
      <c r="U1801" s="10">
        <v>162.43748397965257</v>
      </c>
      <c r="V1801" s="5">
        <v>0.48623690002038095</v>
      </c>
      <c r="W1801" s="4" t="s">
        <v>491</v>
      </c>
      <c r="X1801" s="4" t="s">
        <v>97</v>
      </c>
    </row>
    <row r="1802" spans="1:24">
      <c r="A1802" s="4" t="s">
        <v>2290</v>
      </c>
      <c r="B1802" s="8">
        <v>46111</v>
      </c>
      <c r="C1802" s="4" t="s">
        <v>355</v>
      </c>
      <c r="D1802" s="4" t="s">
        <v>206</v>
      </c>
      <c r="E1802" s="4" t="s">
        <v>43</v>
      </c>
      <c r="F1802" s="4" t="s">
        <v>270</v>
      </c>
      <c r="G1802" s="4" t="s">
        <v>257</v>
      </c>
      <c r="H1802" s="9">
        <v>6</v>
      </c>
      <c r="I1802" s="10">
        <v>4.79</v>
      </c>
      <c r="J1802" s="10">
        <v>28.740000000000002</v>
      </c>
      <c r="K1802" s="5">
        <v>9.7521395098136579E-2</v>
      </c>
      <c r="L1802" s="10">
        <v>2.8027648951204456</v>
      </c>
      <c r="M1802" s="10">
        <v>25.937235104879555</v>
      </c>
      <c r="N1802" s="10">
        <v>2.68</v>
      </c>
      <c r="O1802" s="10">
        <v>16.080000000000002</v>
      </c>
      <c r="P1802" s="10">
        <v>9.8572351048795532</v>
      </c>
      <c r="Q1802" s="5">
        <v>0.38004186124777495</v>
      </c>
      <c r="R1802" s="5">
        <v>4.4999999999999998E-2</v>
      </c>
      <c r="S1802" s="10">
        <v>1.16717557971958</v>
      </c>
      <c r="T1802" s="10">
        <v>0.33</v>
      </c>
      <c r="U1802" s="10">
        <v>8.3600595251599739</v>
      </c>
      <c r="V1802" s="5">
        <v>0.32231883974353154</v>
      </c>
      <c r="W1802" s="4" t="s">
        <v>493</v>
      </c>
      <c r="X1802" s="4" t="s">
        <v>97</v>
      </c>
    </row>
    <row r="1803" spans="1:24">
      <c r="A1803" s="4" t="s">
        <v>2291</v>
      </c>
      <c r="B1803" s="8">
        <v>45686</v>
      </c>
      <c r="C1803" s="4" t="s">
        <v>271</v>
      </c>
      <c r="D1803" s="4" t="s">
        <v>216</v>
      </c>
      <c r="E1803" s="4" t="s">
        <v>39</v>
      </c>
      <c r="F1803" s="4" t="s">
        <v>273</v>
      </c>
      <c r="G1803" s="4" t="s">
        <v>235</v>
      </c>
      <c r="H1803" s="9">
        <v>104</v>
      </c>
      <c r="I1803" s="10">
        <v>8.9600000000000009</v>
      </c>
      <c r="J1803" s="10">
        <v>931.84000000000015</v>
      </c>
      <c r="K1803" s="5">
        <v>0.13520405577864461</v>
      </c>
      <c r="L1803" s="10">
        <v>125.98854733677221</v>
      </c>
      <c r="M1803" s="10">
        <v>805.85145266322797</v>
      </c>
      <c r="N1803" s="10">
        <v>4.33</v>
      </c>
      <c r="O1803" s="10">
        <v>450.32</v>
      </c>
      <c r="P1803" s="10">
        <v>355.53145266322798</v>
      </c>
      <c r="Q1803" s="5">
        <v>0.44118733234052693</v>
      </c>
      <c r="R1803" s="5">
        <v>2.1000000000000001E-2</v>
      </c>
      <c r="S1803" s="10">
        <v>16.92288050592779</v>
      </c>
      <c r="T1803" s="10">
        <v>0</v>
      </c>
      <c r="U1803" s="10">
        <v>338.60857215730022</v>
      </c>
      <c r="V1803" s="5">
        <v>0.42018733234052696</v>
      </c>
      <c r="W1803" s="4" t="s">
        <v>491</v>
      </c>
      <c r="X1803" s="4" t="s">
        <v>97</v>
      </c>
    </row>
    <row r="1804" spans="1:24">
      <c r="A1804" s="4" t="s">
        <v>2292</v>
      </c>
      <c r="B1804" s="8">
        <v>46242</v>
      </c>
      <c r="C1804" s="4" t="s">
        <v>245</v>
      </c>
      <c r="D1804" s="4" t="s">
        <v>176</v>
      </c>
      <c r="E1804" s="4" t="s">
        <v>36</v>
      </c>
      <c r="F1804" s="4" t="s">
        <v>239</v>
      </c>
      <c r="G1804" s="4" t="s">
        <v>111</v>
      </c>
      <c r="H1804" s="9">
        <v>44</v>
      </c>
      <c r="I1804" s="10">
        <v>11.7</v>
      </c>
      <c r="J1804" s="10">
        <v>514.79999999999995</v>
      </c>
      <c r="K1804" s="5">
        <v>0.14621944629923311</v>
      </c>
      <c r="L1804" s="10">
        <v>75.273770954845205</v>
      </c>
      <c r="M1804" s="10">
        <v>439.52622904515476</v>
      </c>
      <c r="N1804" s="10">
        <v>5.88</v>
      </c>
      <c r="O1804" s="10">
        <v>258.71999999999997</v>
      </c>
      <c r="P1804" s="10">
        <v>180.80622904515479</v>
      </c>
      <c r="Q1804" s="5">
        <v>0.4113661872647415</v>
      </c>
      <c r="R1804" s="5">
        <v>1.7999999999999999E-2</v>
      </c>
      <c r="S1804" s="10">
        <v>7.9114721228127856</v>
      </c>
      <c r="T1804" s="10">
        <v>0</v>
      </c>
      <c r="U1804" s="10">
        <v>172.894756922342</v>
      </c>
      <c r="V1804" s="5">
        <v>0.39336618726474148</v>
      </c>
      <c r="W1804" s="4" t="s">
        <v>491</v>
      </c>
      <c r="X1804" s="4" t="s">
        <v>97</v>
      </c>
    </row>
    <row r="1805" spans="1:24">
      <c r="A1805" s="4" t="s">
        <v>2293</v>
      </c>
      <c r="B1805" s="8">
        <v>46165</v>
      </c>
      <c r="C1805" s="4" t="s">
        <v>401</v>
      </c>
      <c r="D1805" s="4" t="s">
        <v>214</v>
      </c>
      <c r="E1805" s="4" t="s">
        <v>47</v>
      </c>
      <c r="F1805" s="4" t="s">
        <v>276</v>
      </c>
      <c r="G1805" s="4" t="s">
        <v>111</v>
      </c>
      <c r="H1805" s="9">
        <v>5</v>
      </c>
      <c r="I1805" s="10">
        <v>5.9</v>
      </c>
      <c r="J1805" s="10">
        <v>29.5</v>
      </c>
      <c r="K1805" s="5">
        <v>7.2280372401171245E-2</v>
      </c>
      <c r="L1805" s="10">
        <v>2.1322709858345519</v>
      </c>
      <c r="M1805" s="10">
        <v>27.367729014165448</v>
      </c>
      <c r="N1805" s="10">
        <v>3.09</v>
      </c>
      <c r="O1805" s="10">
        <v>15.45</v>
      </c>
      <c r="P1805" s="10">
        <v>11.917729014165449</v>
      </c>
      <c r="Q1805" s="5">
        <v>0.43546649442476104</v>
      </c>
      <c r="R1805" s="5">
        <v>2.3E-2</v>
      </c>
      <c r="S1805" s="10">
        <v>0.62945776732580527</v>
      </c>
      <c r="T1805" s="10">
        <v>0</v>
      </c>
      <c r="U1805" s="10">
        <v>11.288271246839644</v>
      </c>
      <c r="V1805" s="5">
        <v>0.41246649442476102</v>
      </c>
      <c r="W1805" s="4" t="s">
        <v>491</v>
      </c>
      <c r="X1805" s="4" t="s">
        <v>97</v>
      </c>
    </row>
    <row r="1806" spans="1:24">
      <c r="A1806" s="4" t="s">
        <v>2294</v>
      </c>
      <c r="B1806" s="8">
        <v>46236</v>
      </c>
      <c r="C1806" s="4" t="s">
        <v>247</v>
      </c>
      <c r="D1806" s="4" t="s">
        <v>106</v>
      </c>
      <c r="E1806" s="4" t="s">
        <v>36</v>
      </c>
      <c r="F1806" s="4" t="s">
        <v>242</v>
      </c>
      <c r="G1806" s="4" t="s">
        <v>111</v>
      </c>
      <c r="H1806" s="9">
        <v>58</v>
      </c>
      <c r="I1806" s="10">
        <v>11</v>
      </c>
      <c r="J1806" s="10">
        <v>638</v>
      </c>
      <c r="K1806" s="5">
        <v>0.16320348249277997</v>
      </c>
      <c r="L1806" s="10">
        <v>104.12382183039362</v>
      </c>
      <c r="M1806" s="10">
        <v>533.87617816960642</v>
      </c>
      <c r="N1806" s="10">
        <v>5.82</v>
      </c>
      <c r="O1806" s="10">
        <v>337.56</v>
      </c>
      <c r="P1806" s="10">
        <v>196.31617816960642</v>
      </c>
      <c r="Q1806" s="5">
        <v>0.36771855759265398</v>
      </c>
      <c r="R1806" s="5">
        <v>1.7999999999999999E-2</v>
      </c>
      <c r="S1806" s="10">
        <v>9.6097712070529155</v>
      </c>
      <c r="T1806" s="10">
        <v>0</v>
      </c>
      <c r="U1806" s="10">
        <v>186.7064069625535</v>
      </c>
      <c r="V1806" s="5">
        <v>0.34971855759265397</v>
      </c>
      <c r="W1806" s="4" t="s">
        <v>491</v>
      </c>
      <c r="X1806" s="4" t="s">
        <v>97</v>
      </c>
    </row>
    <row r="1807" spans="1:24">
      <c r="A1807" s="4" t="s">
        <v>2295</v>
      </c>
      <c r="B1807" s="8">
        <v>45673</v>
      </c>
      <c r="C1807" s="4" t="s">
        <v>303</v>
      </c>
      <c r="D1807" s="4" t="s">
        <v>135</v>
      </c>
      <c r="E1807" s="4" t="s">
        <v>41</v>
      </c>
      <c r="F1807" s="4" t="s">
        <v>239</v>
      </c>
      <c r="G1807" s="4" t="s">
        <v>235</v>
      </c>
      <c r="H1807" s="9">
        <v>11</v>
      </c>
      <c r="I1807" s="10">
        <v>9.7899999999999991</v>
      </c>
      <c r="J1807" s="10">
        <v>107.69</v>
      </c>
      <c r="K1807" s="5">
        <v>0.1547059024046398</v>
      </c>
      <c r="L1807" s="10">
        <v>16.660278629955659</v>
      </c>
      <c r="M1807" s="10">
        <v>91.029721370044342</v>
      </c>
      <c r="N1807" s="10">
        <v>4.66</v>
      </c>
      <c r="O1807" s="10">
        <v>51.260000000000005</v>
      </c>
      <c r="P1807" s="10">
        <v>39.769721370044337</v>
      </c>
      <c r="Q1807" s="5">
        <v>0.43688721410424508</v>
      </c>
      <c r="R1807" s="5">
        <v>2.5999999999999999E-2</v>
      </c>
      <c r="S1807" s="10">
        <v>2.3667727556211529</v>
      </c>
      <c r="T1807" s="10">
        <v>0</v>
      </c>
      <c r="U1807" s="10">
        <v>37.402948614423181</v>
      </c>
      <c r="V1807" s="5">
        <v>0.41088721410424506</v>
      </c>
      <c r="W1807" s="4" t="s">
        <v>491</v>
      </c>
      <c r="X1807" s="4" t="s">
        <v>97</v>
      </c>
    </row>
    <row r="1808" spans="1:24">
      <c r="A1808" s="4" t="s">
        <v>2296</v>
      </c>
      <c r="B1808" s="8">
        <v>46186</v>
      </c>
      <c r="C1808" s="4" t="s">
        <v>305</v>
      </c>
      <c r="D1808" s="4" t="s">
        <v>130</v>
      </c>
      <c r="E1808" s="4" t="s">
        <v>41</v>
      </c>
      <c r="F1808" s="4" t="s">
        <v>242</v>
      </c>
      <c r="G1808" s="4" t="s">
        <v>235</v>
      </c>
      <c r="H1808" s="9">
        <v>6</v>
      </c>
      <c r="I1808" s="10">
        <v>6.55</v>
      </c>
      <c r="J1808" s="10">
        <v>39.299999999999997</v>
      </c>
      <c r="K1808" s="5">
        <v>0.20579485162560748</v>
      </c>
      <c r="L1808" s="10">
        <v>8.0877376688863727</v>
      </c>
      <c r="M1808" s="10">
        <v>31.212262331113624</v>
      </c>
      <c r="N1808" s="10">
        <v>3.1</v>
      </c>
      <c r="O1808" s="10">
        <v>18.600000000000001</v>
      </c>
      <c r="P1808" s="10">
        <v>12.612262331113623</v>
      </c>
      <c r="Q1808" s="5">
        <v>0.40408036422727417</v>
      </c>
      <c r="R1808" s="5">
        <v>2.5999999999999999E-2</v>
      </c>
      <c r="S1808" s="10">
        <v>0.81151882060895419</v>
      </c>
      <c r="T1808" s="10">
        <v>0.77</v>
      </c>
      <c r="U1808" s="10">
        <v>11.030743510504669</v>
      </c>
      <c r="V1808" s="5">
        <v>0.35341057285388716</v>
      </c>
      <c r="W1808" s="4" t="s">
        <v>493</v>
      </c>
      <c r="X1808" s="4" t="s">
        <v>97</v>
      </c>
    </row>
    <row r="1809" spans="1:24">
      <c r="A1809" s="4" t="s">
        <v>2297</v>
      </c>
      <c r="B1809" s="8">
        <v>45951</v>
      </c>
      <c r="C1809" s="4" t="s">
        <v>339</v>
      </c>
      <c r="D1809" s="4" t="s">
        <v>113</v>
      </c>
      <c r="E1809" s="4" t="s">
        <v>43</v>
      </c>
      <c r="F1809" s="4" t="s">
        <v>273</v>
      </c>
      <c r="G1809" s="4" t="s">
        <v>111</v>
      </c>
      <c r="H1809" s="9">
        <v>20</v>
      </c>
      <c r="I1809" s="10">
        <v>16.440000000000001</v>
      </c>
      <c r="J1809" s="10">
        <v>328.8</v>
      </c>
      <c r="K1809" s="5">
        <v>9.3291410144282133E-2</v>
      </c>
      <c r="L1809" s="10">
        <v>30.674215655439966</v>
      </c>
      <c r="M1809" s="10">
        <v>298.12578434456003</v>
      </c>
      <c r="N1809" s="10">
        <v>8.6300000000000008</v>
      </c>
      <c r="O1809" s="10">
        <v>172.60000000000002</v>
      </c>
      <c r="P1809" s="10">
        <v>125.52578434456001</v>
      </c>
      <c r="Q1809" s="5">
        <v>0.4210497412041459</v>
      </c>
      <c r="R1809" s="5">
        <v>4.4999999999999998E-2</v>
      </c>
      <c r="S1809" s="10">
        <v>13.415660295505202</v>
      </c>
      <c r="T1809" s="10">
        <v>2.69</v>
      </c>
      <c r="U1809" s="10">
        <v>109.42012404905481</v>
      </c>
      <c r="V1809" s="5">
        <v>0.36702670414643529</v>
      </c>
      <c r="W1809" s="4" t="s">
        <v>493</v>
      </c>
      <c r="X1809" s="4" t="s">
        <v>97</v>
      </c>
    </row>
    <row r="1810" spans="1:24">
      <c r="A1810" s="4" t="s">
        <v>2298</v>
      </c>
      <c r="B1810" s="8">
        <v>45817</v>
      </c>
      <c r="C1810" s="4" t="s">
        <v>349</v>
      </c>
      <c r="D1810" s="4" t="s">
        <v>206</v>
      </c>
      <c r="E1810" s="4" t="s">
        <v>43</v>
      </c>
      <c r="F1810" s="4" t="s">
        <v>270</v>
      </c>
      <c r="G1810" s="4" t="s">
        <v>257</v>
      </c>
      <c r="H1810" s="9">
        <v>13</v>
      </c>
      <c r="I1810" s="10">
        <v>4.6399999999999997</v>
      </c>
      <c r="J1810" s="10">
        <v>60.319999999999993</v>
      </c>
      <c r="K1810" s="5">
        <v>4.4718983242184714E-2</v>
      </c>
      <c r="L1810" s="10">
        <v>2.6974490691685817</v>
      </c>
      <c r="M1810" s="10">
        <v>57.622550930831409</v>
      </c>
      <c r="N1810" s="10">
        <v>2.62</v>
      </c>
      <c r="O1810" s="10">
        <v>34.06</v>
      </c>
      <c r="P1810" s="10">
        <v>23.562550930831407</v>
      </c>
      <c r="Q1810" s="5">
        <v>0.40891197196589357</v>
      </c>
      <c r="R1810" s="5">
        <v>4.4999999999999998E-2</v>
      </c>
      <c r="S1810" s="10">
        <v>2.5930147918874131</v>
      </c>
      <c r="T1810" s="10">
        <v>0</v>
      </c>
      <c r="U1810" s="10">
        <v>20.969536138943994</v>
      </c>
      <c r="V1810" s="5">
        <v>0.36391197196589359</v>
      </c>
      <c r="W1810" s="4" t="s">
        <v>491</v>
      </c>
      <c r="X1810" s="4" t="s">
        <v>97</v>
      </c>
    </row>
    <row r="1811" spans="1:24">
      <c r="A1811" s="4" t="s">
        <v>2299</v>
      </c>
      <c r="B1811" s="8">
        <v>46108</v>
      </c>
      <c r="C1811" s="4" t="s">
        <v>274</v>
      </c>
      <c r="D1811" s="4" t="s">
        <v>179</v>
      </c>
      <c r="E1811" s="4" t="s">
        <v>39</v>
      </c>
      <c r="F1811" s="4" t="s">
        <v>276</v>
      </c>
      <c r="G1811" s="4" t="s">
        <v>235</v>
      </c>
      <c r="H1811" s="9">
        <v>144</v>
      </c>
      <c r="I1811" s="10">
        <v>17.920000000000002</v>
      </c>
      <c r="J1811" s="10">
        <v>2580.4800000000005</v>
      </c>
      <c r="K1811" s="5">
        <v>0.14036032998260009</v>
      </c>
      <c r="L1811" s="10">
        <v>362.19702431349992</v>
      </c>
      <c r="M1811" s="10">
        <v>2218.2829756865003</v>
      </c>
      <c r="N1811" s="10">
        <v>8.86</v>
      </c>
      <c r="O1811" s="10">
        <v>1275.8399999999999</v>
      </c>
      <c r="P1811" s="10">
        <v>942.4429756865004</v>
      </c>
      <c r="Q1811" s="5">
        <v>0.42485245841768182</v>
      </c>
      <c r="R1811" s="5">
        <v>2.1000000000000001E-2</v>
      </c>
      <c r="S1811" s="10">
        <v>46.583942489416508</v>
      </c>
      <c r="T1811" s="10">
        <v>0</v>
      </c>
      <c r="U1811" s="10">
        <v>895.85903319708393</v>
      </c>
      <c r="V1811" s="5">
        <v>0.40385245841768186</v>
      </c>
      <c r="W1811" s="4" t="s">
        <v>491</v>
      </c>
      <c r="X1811" s="4" t="s">
        <v>97</v>
      </c>
    </row>
    <row r="1812" spans="1:24">
      <c r="A1812" s="4" t="s">
        <v>2300</v>
      </c>
      <c r="B1812" s="8">
        <v>45709</v>
      </c>
      <c r="C1812" s="4" t="s">
        <v>279</v>
      </c>
      <c r="D1812" s="4" t="s">
        <v>201</v>
      </c>
      <c r="E1812" s="4" t="s">
        <v>39</v>
      </c>
      <c r="F1812" s="4" t="s">
        <v>273</v>
      </c>
      <c r="G1812" s="4" t="s">
        <v>111</v>
      </c>
      <c r="H1812" s="9">
        <v>29</v>
      </c>
      <c r="I1812" s="10">
        <v>9.49</v>
      </c>
      <c r="J1812" s="10">
        <v>275.20999999999998</v>
      </c>
      <c r="K1812" s="5">
        <v>0.10212684931799014</v>
      </c>
      <c r="L1812" s="10">
        <v>28.106330200804063</v>
      </c>
      <c r="M1812" s="10">
        <v>247.10366979919593</v>
      </c>
      <c r="N1812" s="10">
        <v>5.58</v>
      </c>
      <c r="O1812" s="10">
        <v>161.82</v>
      </c>
      <c r="P1812" s="10">
        <v>85.283669799195934</v>
      </c>
      <c r="Q1812" s="5">
        <v>0.3451331575467903</v>
      </c>
      <c r="R1812" s="5">
        <v>2.1000000000000001E-2</v>
      </c>
      <c r="S1812" s="10">
        <v>5.1891770657831149</v>
      </c>
      <c r="T1812" s="10">
        <v>0</v>
      </c>
      <c r="U1812" s="10">
        <v>80.094492733412821</v>
      </c>
      <c r="V1812" s="5">
        <v>0.32413315754679028</v>
      </c>
      <c r="W1812" s="4" t="s">
        <v>491</v>
      </c>
      <c r="X1812" s="4" t="s">
        <v>97</v>
      </c>
    </row>
    <row r="1813" spans="1:24">
      <c r="A1813" s="4" t="s">
        <v>2301</v>
      </c>
      <c r="B1813" s="8">
        <v>46053</v>
      </c>
      <c r="C1813" s="4" t="s">
        <v>397</v>
      </c>
      <c r="D1813" s="4" t="s">
        <v>151</v>
      </c>
      <c r="E1813" s="4" t="s">
        <v>47</v>
      </c>
      <c r="F1813" s="4" t="s">
        <v>270</v>
      </c>
      <c r="G1813" s="4" t="s">
        <v>111</v>
      </c>
      <c r="H1813" s="9">
        <v>31</v>
      </c>
      <c r="I1813" s="10">
        <v>10.32</v>
      </c>
      <c r="J1813" s="10">
        <v>319.92</v>
      </c>
      <c r="K1813" s="5">
        <v>0.11245446526270805</v>
      </c>
      <c r="L1813" s="10">
        <v>35.976432526845564</v>
      </c>
      <c r="M1813" s="10">
        <v>283.94356747315447</v>
      </c>
      <c r="N1813" s="10">
        <v>6.12</v>
      </c>
      <c r="O1813" s="10">
        <v>189.72</v>
      </c>
      <c r="P1813" s="10">
        <v>94.223567473154475</v>
      </c>
      <c r="Q1813" s="5">
        <v>0.33183906334508834</v>
      </c>
      <c r="R1813" s="5">
        <v>2.3E-2</v>
      </c>
      <c r="S1813" s="10">
        <v>6.5307020518825531</v>
      </c>
      <c r="T1813" s="10">
        <v>0</v>
      </c>
      <c r="U1813" s="10">
        <v>87.692865421271918</v>
      </c>
      <c r="V1813" s="5">
        <v>0.30883906334508832</v>
      </c>
      <c r="W1813" s="4" t="s">
        <v>491</v>
      </c>
      <c r="X1813" s="4" t="s">
        <v>97</v>
      </c>
    </row>
    <row r="1814" spans="1:24">
      <c r="A1814" s="4" t="s">
        <v>2302</v>
      </c>
      <c r="B1814" s="8">
        <v>45957</v>
      </c>
      <c r="C1814" s="4" t="s">
        <v>341</v>
      </c>
      <c r="D1814" s="4" t="s">
        <v>130</v>
      </c>
      <c r="E1814" s="4" t="s">
        <v>43</v>
      </c>
      <c r="F1814" s="4" t="s">
        <v>276</v>
      </c>
      <c r="G1814" s="4" t="s">
        <v>111</v>
      </c>
      <c r="H1814" s="9">
        <v>42</v>
      </c>
      <c r="I1814" s="10">
        <v>6.49</v>
      </c>
      <c r="J1814" s="10">
        <v>272.58</v>
      </c>
      <c r="K1814" s="5">
        <v>7.5354108209762377E-2</v>
      </c>
      <c r="L1814" s="10">
        <v>20.540022815817029</v>
      </c>
      <c r="M1814" s="10">
        <v>252.03997718418296</v>
      </c>
      <c r="N1814" s="10">
        <v>3.01</v>
      </c>
      <c r="O1814" s="10">
        <v>126.41999999999999</v>
      </c>
      <c r="P1814" s="10">
        <v>125.61997718418297</v>
      </c>
      <c r="Q1814" s="5">
        <v>0.49841290491938034</v>
      </c>
      <c r="R1814" s="5">
        <v>4.4999999999999998E-2</v>
      </c>
      <c r="S1814" s="10">
        <v>11.341798973288233</v>
      </c>
      <c r="T1814" s="10">
        <v>0</v>
      </c>
      <c r="U1814" s="10">
        <v>114.27817821089474</v>
      </c>
      <c r="V1814" s="5">
        <v>0.45341290491938036</v>
      </c>
      <c r="W1814" s="4" t="s">
        <v>491</v>
      </c>
      <c r="X1814" s="4" t="s">
        <v>97</v>
      </c>
    </row>
    <row r="1815" spans="1:24">
      <c r="A1815" s="4" t="s">
        <v>2303</v>
      </c>
      <c r="B1815" s="8">
        <v>45913</v>
      </c>
      <c r="C1815" s="4" t="s">
        <v>307</v>
      </c>
      <c r="D1815" s="4" t="s">
        <v>220</v>
      </c>
      <c r="E1815" s="4" t="s">
        <v>41</v>
      </c>
      <c r="F1815" s="4" t="s">
        <v>234</v>
      </c>
      <c r="G1815" s="4" t="s">
        <v>111</v>
      </c>
      <c r="H1815" s="9">
        <v>20</v>
      </c>
      <c r="I1815" s="10">
        <v>7.45</v>
      </c>
      <c r="J1815" s="10">
        <v>149</v>
      </c>
      <c r="K1815" s="5">
        <v>0.16269342406127185</v>
      </c>
      <c r="L1815" s="10">
        <v>24.241320185129506</v>
      </c>
      <c r="M1815" s="10">
        <v>124.75867981487049</v>
      </c>
      <c r="N1815" s="10">
        <v>4.17</v>
      </c>
      <c r="O1815" s="10">
        <v>83.4</v>
      </c>
      <c r="P1815" s="10">
        <v>41.358679814870484</v>
      </c>
      <c r="Q1815" s="5">
        <v>0.33150943787031623</v>
      </c>
      <c r="R1815" s="5">
        <v>2.5999999999999999E-2</v>
      </c>
      <c r="S1815" s="10">
        <v>3.2437256751866328</v>
      </c>
      <c r="T1815" s="10">
        <v>0</v>
      </c>
      <c r="U1815" s="10">
        <v>38.114954139683853</v>
      </c>
      <c r="V1815" s="5">
        <v>0.30550943787031626</v>
      </c>
      <c r="W1815" s="4" t="s">
        <v>491</v>
      </c>
      <c r="X1815" s="4" t="s">
        <v>97</v>
      </c>
    </row>
    <row r="1816" spans="1:24">
      <c r="A1816" s="4" t="s">
        <v>2304</v>
      </c>
      <c r="B1816" s="8">
        <v>45923</v>
      </c>
      <c r="C1816" s="4" t="s">
        <v>311</v>
      </c>
      <c r="D1816" s="4" t="s">
        <v>106</v>
      </c>
      <c r="E1816" s="4" t="s">
        <v>41</v>
      </c>
      <c r="F1816" s="4" t="s">
        <v>242</v>
      </c>
      <c r="G1816" s="4" t="s">
        <v>111</v>
      </c>
      <c r="H1816" s="9">
        <v>43</v>
      </c>
      <c r="I1816" s="10">
        <v>10.61</v>
      </c>
      <c r="J1816" s="10">
        <v>456.22999999999996</v>
      </c>
      <c r="K1816" s="5">
        <v>0.13152963521366548</v>
      </c>
      <c r="L1816" s="10">
        <v>60.007765473530597</v>
      </c>
      <c r="M1816" s="10">
        <v>396.22223452646938</v>
      </c>
      <c r="N1816" s="10">
        <v>5.61</v>
      </c>
      <c r="O1816" s="10">
        <v>241.23000000000002</v>
      </c>
      <c r="P1816" s="10">
        <v>154.99223452646936</v>
      </c>
      <c r="Q1816" s="5">
        <v>0.391175004885081</v>
      </c>
      <c r="R1816" s="5">
        <v>2.5999999999999999E-2</v>
      </c>
      <c r="S1816" s="10">
        <v>10.301778097688203</v>
      </c>
      <c r="T1816" s="10">
        <v>0</v>
      </c>
      <c r="U1816" s="10">
        <v>144.69045642878115</v>
      </c>
      <c r="V1816" s="5">
        <v>0.36517500488508098</v>
      </c>
      <c r="W1816" s="4" t="s">
        <v>491</v>
      </c>
      <c r="X1816" s="4" t="s">
        <v>97</v>
      </c>
    </row>
    <row r="1817" spans="1:24">
      <c r="A1817" s="4" t="s">
        <v>2305</v>
      </c>
      <c r="B1817" s="8">
        <v>46128</v>
      </c>
      <c r="C1817" s="4" t="s">
        <v>251</v>
      </c>
      <c r="D1817" s="4" t="s">
        <v>195</v>
      </c>
      <c r="E1817" s="4" t="s">
        <v>36</v>
      </c>
      <c r="F1817" s="4" t="s">
        <v>239</v>
      </c>
      <c r="G1817" s="4" t="s">
        <v>111</v>
      </c>
      <c r="H1817" s="9">
        <v>34</v>
      </c>
      <c r="I1817" s="10">
        <v>9.1999999999999993</v>
      </c>
      <c r="J1817" s="10">
        <v>312.79999999999995</v>
      </c>
      <c r="K1817" s="5">
        <v>0.11587109949043417</v>
      </c>
      <c r="L1817" s="10">
        <v>36.244479920607802</v>
      </c>
      <c r="M1817" s="10">
        <v>276.55552007939218</v>
      </c>
      <c r="N1817" s="10">
        <v>4.22</v>
      </c>
      <c r="O1817" s="10">
        <v>143.47999999999999</v>
      </c>
      <c r="P1817" s="10">
        <v>133.07552007939219</v>
      </c>
      <c r="Q1817" s="5">
        <v>0.48118916607120887</v>
      </c>
      <c r="R1817" s="5">
        <v>1.7999999999999999E-2</v>
      </c>
      <c r="S1817" s="10">
        <v>4.9779993614290587</v>
      </c>
      <c r="T1817" s="10">
        <v>0</v>
      </c>
      <c r="U1817" s="10">
        <v>128.09752071796314</v>
      </c>
      <c r="V1817" s="5">
        <v>0.46318916607120891</v>
      </c>
      <c r="W1817" s="4" t="s">
        <v>491</v>
      </c>
      <c r="X1817" s="4" t="s">
        <v>97</v>
      </c>
    </row>
    <row r="1818" spans="1:24">
      <c r="A1818" s="4" t="s">
        <v>2306</v>
      </c>
      <c r="B1818" s="8">
        <v>46045</v>
      </c>
      <c r="C1818" s="4" t="s">
        <v>345</v>
      </c>
      <c r="D1818" s="4" t="s">
        <v>168</v>
      </c>
      <c r="E1818" s="4" t="s">
        <v>43</v>
      </c>
      <c r="F1818" s="4" t="s">
        <v>273</v>
      </c>
      <c r="G1818" s="4" t="s">
        <v>111</v>
      </c>
      <c r="H1818" s="9">
        <v>17</v>
      </c>
      <c r="I1818" s="10">
        <v>8.14</v>
      </c>
      <c r="J1818" s="10">
        <v>138.38</v>
      </c>
      <c r="K1818" s="5">
        <v>5.2963817454629525E-2</v>
      </c>
      <c r="L1818" s="10">
        <v>7.3291330593716335</v>
      </c>
      <c r="M1818" s="10">
        <v>131.05086694062837</v>
      </c>
      <c r="N1818" s="10">
        <v>4.17</v>
      </c>
      <c r="O1818" s="10">
        <v>70.89</v>
      </c>
      <c r="P1818" s="10">
        <v>60.160866940628367</v>
      </c>
      <c r="Q1818" s="5">
        <v>0.45906500540651751</v>
      </c>
      <c r="R1818" s="5">
        <v>4.4999999999999998E-2</v>
      </c>
      <c r="S1818" s="10">
        <v>5.897289012328276</v>
      </c>
      <c r="T1818" s="10">
        <v>0</v>
      </c>
      <c r="U1818" s="10">
        <v>54.263577928300094</v>
      </c>
      <c r="V1818" s="5">
        <v>0.41406500540651753</v>
      </c>
      <c r="W1818" s="4" t="s">
        <v>491</v>
      </c>
      <c r="X1818" s="4" t="s">
        <v>97</v>
      </c>
    </row>
    <row r="1819" spans="1:24">
      <c r="A1819" s="4" t="s">
        <v>2307</v>
      </c>
      <c r="B1819" s="8">
        <v>45737</v>
      </c>
      <c r="C1819" s="4" t="s">
        <v>287</v>
      </c>
      <c r="D1819" s="4" t="s">
        <v>151</v>
      </c>
      <c r="E1819" s="4" t="s">
        <v>39</v>
      </c>
      <c r="F1819" s="4" t="s">
        <v>276</v>
      </c>
      <c r="G1819" s="4" t="s">
        <v>111</v>
      </c>
      <c r="H1819" s="9">
        <v>11</v>
      </c>
      <c r="I1819" s="10">
        <v>9.9600000000000009</v>
      </c>
      <c r="J1819" s="10">
        <v>109.56</v>
      </c>
      <c r="K1819" s="5">
        <v>0.15916435597661704</v>
      </c>
      <c r="L1819" s="10">
        <v>17.438046840798165</v>
      </c>
      <c r="M1819" s="10">
        <v>92.121953159201837</v>
      </c>
      <c r="N1819" s="10">
        <v>5.91</v>
      </c>
      <c r="O1819" s="10">
        <v>65.010000000000005</v>
      </c>
      <c r="P1819" s="10">
        <v>27.111953159201832</v>
      </c>
      <c r="Q1819" s="5">
        <v>0.29430501883028826</v>
      </c>
      <c r="R1819" s="5">
        <v>2.1000000000000001E-2</v>
      </c>
      <c r="S1819" s="10">
        <v>1.9345610163432387</v>
      </c>
      <c r="T1819" s="10">
        <v>2.34</v>
      </c>
      <c r="U1819" s="10">
        <v>22.837392142858594</v>
      </c>
      <c r="V1819" s="5">
        <v>0.24790390737148002</v>
      </c>
      <c r="W1819" s="4" t="s">
        <v>493</v>
      </c>
      <c r="X1819" s="4" t="s">
        <v>97</v>
      </c>
    </row>
    <row r="1820" spans="1:24">
      <c r="A1820" s="4" t="s">
        <v>2308</v>
      </c>
      <c r="B1820" s="8">
        <v>45968</v>
      </c>
      <c r="C1820" s="4" t="s">
        <v>264</v>
      </c>
      <c r="D1820" s="4" t="s">
        <v>156</v>
      </c>
      <c r="E1820" s="4" t="s">
        <v>36</v>
      </c>
      <c r="F1820" s="4" t="s">
        <v>239</v>
      </c>
      <c r="G1820" s="4" t="s">
        <v>257</v>
      </c>
      <c r="H1820" s="9">
        <v>17</v>
      </c>
      <c r="I1820" s="10">
        <v>4.9400000000000004</v>
      </c>
      <c r="J1820" s="10">
        <v>83.98</v>
      </c>
      <c r="K1820" s="5">
        <v>9.1754649020945475E-2</v>
      </c>
      <c r="L1820" s="10">
        <v>7.7055554247790017</v>
      </c>
      <c r="M1820" s="10">
        <v>76.274444575220997</v>
      </c>
      <c r="N1820" s="10">
        <v>2.76</v>
      </c>
      <c r="O1820" s="10">
        <v>46.919999999999995</v>
      </c>
      <c r="P1820" s="10">
        <v>29.354444575221002</v>
      </c>
      <c r="Q1820" s="5">
        <v>0.3848529443734196</v>
      </c>
      <c r="R1820" s="5">
        <v>1.7999999999999999E-2</v>
      </c>
      <c r="S1820" s="10">
        <v>1.372940002353978</v>
      </c>
      <c r="T1820" s="10">
        <v>0</v>
      </c>
      <c r="U1820" s="10">
        <v>27.981504572867024</v>
      </c>
      <c r="V1820" s="5">
        <v>0.36685294437341959</v>
      </c>
      <c r="W1820" s="4" t="s">
        <v>491</v>
      </c>
      <c r="X1820" s="4" t="s">
        <v>97</v>
      </c>
    </row>
    <row r="1821" spans="1:24">
      <c r="A1821" s="4" t="s">
        <v>2309</v>
      </c>
      <c r="B1821" s="8">
        <v>45787</v>
      </c>
      <c r="C1821" s="4" t="s">
        <v>331</v>
      </c>
      <c r="D1821" s="4" t="s">
        <v>174</v>
      </c>
      <c r="E1821" s="4" t="s">
        <v>43</v>
      </c>
      <c r="F1821" s="4" t="s">
        <v>270</v>
      </c>
      <c r="G1821" s="4" t="s">
        <v>235</v>
      </c>
      <c r="H1821" s="9">
        <v>14</v>
      </c>
      <c r="I1821" s="10">
        <v>21.49</v>
      </c>
      <c r="J1821" s="10">
        <v>300.85999999999996</v>
      </c>
      <c r="K1821" s="5">
        <v>9.6275378972853543E-2</v>
      </c>
      <c r="L1821" s="10">
        <v>28.965410517772714</v>
      </c>
      <c r="M1821" s="10">
        <v>271.89458948222722</v>
      </c>
      <c r="N1821" s="10">
        <v>12.7</v>
      </c>
      <c r="O1821" s="10">
        <v>177.79999999999998</v>
      </c>
      <c r="P1821" s="10">
        <v>94.094589482227235</v>
      </c>
      <c r="Q1821" s="5">
        <v>0.34607010629160706</v>
      </c>
      <c r="R1821" s="5">
        <v>4.4999999999999998E-2</v>
      </c>
      <c r="S1821" s="10">
        <v>12.235256526700224</v>
      </c>
      <c r="T1821" s="10">
        <v>0</v>
      </c>
      <c r="U1821" s="10">
        <v>81.859332955527009</v>
      </c>
      <c r="V1821" s="5">
        <v>0.30107010629160702</v>
      </c>
      <c r="W1821" s="4" t="s">
        <v>491</v>
      </c>
      <c r="X1821" s="4" t="s">
        <v>97</v>
      </c>
    </row>
    <row r="1822" spans="1:24">
      <c r="A1822" s="4" t="s">
        <v>2310</v>
      </c>
      <c r="B1822" s="8">
        <v>46241</v>
      </c>
      <c r="C1822" s="4" t="s">
        <v>367</v>
      </c>
      <c r="D1822" s="4" t="s">
        <v>189</v>
      </c>
      <c r="E1822" s="4" t="s">
        <v>45</v>
      </c>
      <c r="F1822" s="4" t="s">
        <v>234</v>
      </c>
      <c r="G1822" s="4" t="s">
        <v>111</v>
      </c>
      <c r="H1822" s="9">
        <v>43</v>
      </c>
      <c r="I1822" s="10">
        <v>7.05</v>
      </c>
      <c r="J1822" s="10">
        <v>303.14999999999998</v>
      </c>
      <c r="K1822" s="5">
        <v>0.17319596163413645</v>
      </c>
      <c r="L1822" s="10">
        <v>52.504355769388461</v>
      </c>
      <c r="M1822" s="10">
        <v>250.64564423061151</v>
      </c>
      <c r="N1822" s="10">
        <v>3.04</v>
      </c>
      <c r="O1822" s="10">
        <v>130.72</v>
      </c>
      <c r="P1822" s="10">
        <v>119.92564423061151</v>
      </c>
      <c r="Q1822" s="5">
        <v>0.47846689935003034</v>
      </c>
      <c r="R1822" s="5">
        <v>1.4999999999999999E-2</v>
      </c>
      <c r="S1822" s="10">
        <v>3.7596846634591725</v>
      </c>
      <c r="T1822" s="10">
        <v>0</v>
      </c>
      <c r="U1822" s="10">
        <v>116.16595956715234</v>
      </c>
      <c r="V1822" s="5">
        <v>0.46346689935003038</v>
      </c>
      <c r="W1822" s="4" t="s">
        <v>491</v>
      </c>
      <c r="X1822" s="4" t="s">
        <v>97</v>
      </c>
    </row>
    <row r="1823" spans="1:24">
      <c r="A1823" s="4" t="s">
        <v>2311</v>
      </c>
      <c r="B1823" s="8">
        <v>46207</v>
      </c>
      <c r="C1823" s="4" t="s">
        <v>232</v>
      </c>
      <c r="D1823" s="4" t="s">
        <v>168</v>
      </c>
      <c r="E1823" s="4" t="s">
        <v>36</v>
      </c>
      <c r="F1823" s="4" t="s">
        <v>234</v>
      </c>
      <c r="G1823" s="4" t="s">
        <v>235</v>
      </c>
      <c r="H1823" s="9">
        <v>30</v>
      </c>
      <c r="I1823" s="10">
        <v>8.06</v>
      </c>
      <c r="J1823" s="10">
        <v>241.8</v>
      </c>
      <c r="K1823" s="5">
        <v>0.20127068541983334</v>
      </c>
      <c r="L1823" s="10">
        <v>48.667251734515702</v>
      </c>
      <c r="M1823" s="10">
        <v>193.13274826548431</v>
      </c>
      <c r="N1823" s="10">
        <v>4.18</v>
      </c>
      <c r="O1823" s="10">
        <v>125.39999999999999</v>
      </c>
      <c r="P1823" s="10">
        <v>67.732748265484318</v>
      </c>
      <c r="Q1823" s="5">
        <v>0.35070566164355238</v>
      </c>
      <c r="R1823" s="5">
        <v>1.7999999999999999E-2</v>
      </c>
      <c r="S1823" s="10">
        <v>3.4763894687787174</v>
      </c>
      <c r="T1823" s="10">
        <v>2.81</v>
      </c>
      <c r="U1823" s="10">
        <v>61.446358796705596</v>
      </c>
      <c r="V1823" s="5">
        <v>0.31815608356714392</v>
      </c>
      <c r="W1823" s="4" t="s">
        <v>493</v>
      </c>
      <c r="X1823" s="4" t="s">
        <v>97</v>
      </c>
    </row>
    <row r="1824" spans="1:24">
      <c r="A1824" s="4" t="s">
        <v>2312</v>
      </c>
      <c r="B1824" s="8">
        <v>45857</v>
      </c>
      <c r="C1824" s="4" t="s">
        <v>297</v>
      </c>
      <c r="D1824" s="4" t="s">
        <v>191</v>
      </c>
      <c r="E1824" s="4" t="s">
        <v>39</v>
      </c>
      <c r="F1824" s="4" t="s">
        <v>273</v>
      </c>
      <c r="G1824" s="4" t="s">
        <v>257</v>
      </c>
      <c r="H1824" s="9">
        <v>7</v>
      </c>
      <c r="I1824" s="10">
        <v>10.66</v>
      </c>
      <c r="J1824" s="10">
        <v>74.62</v>
      </c>
      <c r="K1824" s="5">
        <v>8.1780582446044969E-2</v>
      </c>
      <c r="L1824" s="10">
        <v>6.1024670621238757</v>
      </c>
      <c r="M1824" s="10">
        <v>68.517532937876126</v>
      </c>
      <c r="N1824" s="10">
        <v>4.5599999999999996</v>
      </c>
      <c r="O1824" s="10">
        <v>31.919999999999998</v>
      </c>
      <c r="P1824" s="10">
        <v>36.597532937876124</v>
      </c>
      <c r="Q1824" s="5">
        <v>0.53413383945184645</v>
      </c>
      <c r="R1824" s="5">
        <v>2.1000000000000001E-2</v>
      </c>
      <c r="S1824" s="10">
        <v>1.4388681916953987</v>
      </c>
      <c r="T1824" s="10">
        <v>0</v>
      </c>
      <c r="U1824" s="10">
        <v>35.158664746180726</v>
      </c>
      <c r="V1824" s="5">
        <v>0.51313383945184643</v>
      </c>
      <c r="W1824" s="4" t="s">
        <v>491</v>
      </c>
      <c r="X1824" s="4" t="s">
        <v>97</v>
      </c>
    </row>
    <row r="1825" spans="1:24">
      <c r="A1825" s="4" t="s">
        <v>2313</v>
      </c>
      <c r="B1825" s="8">
        <v>46174</v>
      </c>
      <c r="C1825" s="4" t="s">
        <v>258</v>
      </c>
      <c r="D1825" s="4" t="s">
        <v>208</v>
      </c>
      <c r="E1825" s="4" t="s">
        <v>36</v>
      </c>
      <c r="F1825" s="4" t="s">
        <v>239</v>
      </c>
      <c r="G1825" s="4" t="s">
        <v>257</v>
      </c>
      <c r="H1825" s="9">
        <v>27</v>
      </c>
      <c r="I1825" s="10">
        <v>7.61</v>
      </c>
      <c r="J1825" s="10">
        <v>205.47</v>
      </c>
      <c r="K1825" s="5">
        <v>0.13223377411354978</v>
      </c>
      <c r="L1825" s="10">
        <v>27.170073567111071</v>
      </c>
      <c r="M1825" s="10">
        <v>178.29992643288892</v>
      </c>
      <c r="N1825" s="10">
        <v>4.46</v>
      </c>
      <c r="O1825" s="10">
        <v>120.42</v>
      </c>
      <c r="P1825" s="10">
        <v>57.879926432888922</v>
      </c>
      <c r="Q1825" s="5">
        <v>0.32462114590201246</v>
      </c>
      <c r="R1825" s="5">
        <v>1.7999999999999999E-2</v>
      </c>
      <c r="S1825" s="10">
        <v>3.2093986757920003</v>
      </c>
      <c r="T1825" s="10">
        <v>2.29</v>
      </c>
      <c r="U1825" s="10">
        <v>52.380527757096921</v>
      </c>
      <c r="V1825" s="5">
        <v>0.2937776184490612</v>
      </c>
      <c r="W1825" s="4" t="s">
        <v>493</v>
      </c>
      <c r="X1825" s="4" t="s">
        <v>97</v>
      </c>
    </row>
    <row r="1826" spans="1:24">
      <c r="A1826" s="4" t="s">
        <v>2314</v>
      </c>
      <c r="B1826" s="8">
        <v>46291</v>
      </c>
      <c r="C1826" s="4" t="s">
        <v>393</v>
      </c>
      <c r="D1826" s="4" t="s">
        <v>106</v>
      </c>
      <c r="E1826" s="4" t="s">
        <v>47</v>
      </c>
      <c r="F1826" s="4" t="s">
        <v>273</v>
      </c>
      <c r="G1826" s="4" t="s">
        <v>235</v>
      </c>
      <c r="H1826" s="9">
        <v>27</v>
      </c>
      <c r="I1826" s="10">
        <v>10.71</v>
      </c>
      <c r="J1826" s="10">
        <v>289.17</v>
      </c>
      <c r="K1826" s="5">
        <v>0.16411433488714719</v>
      </c>
      <c r="L1826" s="10">
        <v>47.456942219316353</v>
      </c>
      <c r="M1826" s="10">
        <v>241.71305778068367</v>
      </c>
      <c r="N1826" s="10">
        <v>5.85</v>
      </c>
      <c r="O1826" s="10">
        <v>157.94999999999999</v>
      </c>
      <c r="P1826" s="10">
        <v>83.763057780683681</v>
      </c>
      <c r="Q1826" s="5">
        <v>0.34653923354312699</v>
      </c>
      <c r="R1826" s="5">
        <v>2.3E-2</v>
      </c>
      <c r="S1826" s="10">
        <v>5.5594003289557241</v>
      </c>
      <c r="T1826" s="10">
        <v>7.19</v>
      </c>
      <c r="U1826" s="10">
        <v>71.013657451727966</v>
      </c>
      <c r="V1826" s="5">
        <v>0.2937932195461348</v>
      </c>
      <c r="W1826" s="4" t="s">
        <v>493</v>
      </c>
      <c r="X1826" s="4" t="s">
        <v>97</v>
      </c>
    </row>
    <row r="1827" spans="1:24">
      <c r="A1827" s="4" t="s">
        <v>2315</v>
      </c>
      <c r="B1827" s="8">
        <v>46142</v>
      </c>
      <c r="C1827" s="4" t="s">
        <v>313</v>
      </c>
      <c r="D1827" s="4" t="s">
        <v>120</v>
      </c>
      <c r="E1827" s="4" t="s">
        <v>41</v>
      </c>
      <c r="F1827" s="4" t="s">
        <v>234</v>
      </c>
      <c r="G1827" s="4" t="s">
        <v>111</v>
      </c>
      <c r="H1827" s="9">
        <v>43</v>
      </c>
      <c r="I1827" s="10">
        <v>8.4</v>
      </c>
      <c r="J1827" s="10">
        <v>361.2</v>
      </c>
      <c r="K1827" s="5">
        <v>0.12156743616225828</v>
      </c>
      <c r="L1827" s="10">
        <v>43.910157941807689</v>
      </c>
      <c r="M1827" s="10">
        <v>317.28984205819228</v>
      </c>
      <c r="N1827" s="10">
        <v>4.3</v>
      </c>
      <c r="O1827" s="10">
        <v>184.9</v>
      </c>
      <c r="P1827" s="10">
        <v>132.38984205819227</v>
      </c>
      <c r="Q1827" s="5">
        <v>0.41725206580647933</v>
      </c>
      <c r="R1827" s="5">
        <v>2.5999999999999999E-2</v>
      </c>
      <c r="S1827" s="10">
        <v>8.2495358935129985</v>
      </c>
      <c r="T1827" s="10">
        <v>0</v>
      </c>
      <c r="U1827" s="10">
        <v>124.14030616467927</v>
      </c>
      <c r="V1827" s="5">
        <v>0.39125206580647931</v>
      </c>
      <c r="W1827" s="4" t="s">
        <v>491</v>
      </c>
      <c r="X1827" s="4" t="s">
        <v>97</v>
      </c>
    </row>
    <row r="1828" spans="1:24">
      <c r="A1828" s="4" t="s">
        <v>2316</v>
      </c>
      <c r="B1828" s="8">
        <v>45692</v>
      </c>
      <c r="C1828" s="4" t="s">
        <v>391</v>
      </c>
      <c r="D1828" s="4" t="s">
        <v>151</v>
      </c>
      <c r="E1828" s="4" t="s">
        <v>47</v>
      </c>
      <c r="F1828" s="4" t="s">
        <v>270</v>
      </c>
      <c r="G1828" s="4" t="s">
        <v>235</v>
      </c>
      <c r="H1828" s="9">
        <v>20</v>
      </c>
      <c r="I1828" s="10">
        <v>9.8800000000000008</v>
      </c>
      <c r="J1828" s="10">
        <v>197.60000000000002</v>
      </c>
      <c r="K1828" s="5">
        <v>9.8684279973591305E-2</v>
      </c>
      <c r="L1828" s="10">
        <v>19.500013722781645</v>
      </c>
      <c r="M1828" s="10">
        <v>178.09998627721836</v>
      </c>
      <c r="N1828" s="10">
        <v>5.86</v>
      </c>
      <c r="O1828" s="10">
        <v>117.2</v>
      </c>
      <c r="P1828" s="10">
        <v>60.89998627721836</v>
      </c>
      <c r="Q1828" s="5">
        <v>0.34194267810007334</v>
      </c>
      <c r="R1828" s="5">
        <v>2.3E-2</v>
      </c>
      <c r="S1828" s="10">
        <v>4.0962996843760227</v>
      </c>
      <c r="T1828" s="10">
        <v>0</v>
      </c>
      <c r="U1828" s="10">
        <v>56.80368659284234</v>
      </c>
      <c r="V1828" s="5">
        <v>0.31894267810007337</v>
      </c>
      <c r="W1828" s="4" t="s">
        <v>491</v>
      </c>
      <c r="X1828" s="4" t="s">
        <v>97</v>
      </c>
    </row>
    <row r="1829" spans="1:24">
      <c r="A1829" s="4" t="s">
        <v>2317</v>
      </c>
      <c r="B1829" s="8">
        <v>45826</v>
      </c>
      <c r="C1829" s="4" t="s">
        <v>393</v>
      </c>
      <c r="D1829" s="4" t="s">
        <v>197</v>
      </c>
      <c r="E1829" s="4" t="s">
        <v>47</v>
      </c>
      <c r="F1829" s="4" t="s">
        <v>273</v>
      </c>
      <c r="G1829" s="4" t="s">
        <v>235</v>
      </c>
      <c r="H1829" s="9">
        <v>37</v>
      </c>
      <c r="I1829" s="10">
        <v>15.65</v>
      </c>
      <c r="J1829" s="10">
        <v>579.05000000000007</v>
      </c>
      <c r="K1829" s="5">
        <v>8.6673779079624785E-2</v>
      </c>
      <c r="L1829" s="10">
        <v>50.188451776056738</v>
      </c>
      <c r="M1829" s="10">
        <v>528.86154822394337</v>
      </c>
      <c r="N1829" s="10">
        <v>8.1199999999999992</v>
      </c>
      <c r="O1829" s="10">
        <v>300.44</v>
      </c>
      <c r="P1829" s="10">
        <v>228.42154822394338</v>
      </c>
      <c r="Q1829" s="5">
        <v>0.4319118094159865</v>
      </c>
      <c r="R1829" s="5">
        <v>2.3E-2</v>
      </c>
      <c r="S1829" s="10">
        <v>12.163815609150697</v>
      </c>
      <c r="T1829" s="10">
        <v>0</v>
      </c>
      <c r="U1829" s="10">
        <v>216.25773261479267</v>
      </c>
      <c r="V1829" s="5">
        <v>0.40891180941598648</v>
      </c>
      <c r="W1829" s="4" t="s">
        <v>491</v>
      </c>
      <c r="X1829" s="4" t="s">
        <v>97</v>
      </c>
    </row>
    <row r="1830" spans="1:24">
      <c r="A1830" s="4" t="s">
        <v>2318</v>
      </c>
      <c r="B1830" s="8">
        <v>46150</v>
      </c>
      <c r="C1830" s="4" t="s">
        <v>405</v>
      </c>
      <c r="D1830" s="4" t="s">
        <v>201</v>
      </c>
      <c r="E1830" s="4" t="s">
        <v>47</v>
      </c>
      <c r="F1830" s="4" t="s">
        <v>273</v>
      </c>
      <c r="G1830" s="4" t="s">
        <v>111</v>
      </c>
      <c r="H1830" s="9">
        <v>44</v>
      </c>
      <c r="I1830" s="10">
        <v>9.91</v>
      </c>
      <c r="J1830" s="10">
        <v>436.04</v>
      </c>
      <c r="K1830" s="5">
        <v>0.10035942641017288</v>
      </c>
      <c r="L1830" s="10">
        <v>43.760724291891783</v>
      </c>
      <c r="M1830" s="10">
        <v>392.27927570810823</v>
      </c>
      <c r="N1830" s="10">
        <v>5.75</v>
      </c>
      <c r="O1830" s="10">
        <v>253</v>
      </c>
      <c r="P1830" s="10">
        <v>139.27927570810823</v>
      </c>
      <c r="Q1830" s="5">
        <v>0.35505132270037326</v>
      </c>
      <c r="R1830" s="5">
        <v>2.3E-2</v>
      </c>
      <c r="S1830" s="10">
        <v>9.0224233412864887</v>
      </c>
      <c r="T1830" s="10">
        <v>0</v>
      </c>
      <c r="U1830" s="10">
        <v>130.25685236682173</v>
      </c>
      <c r="V1830" s="5">
        <v>0.33205132270037324</v>
      </c>
      <c r="W1830" s="4" t="s">
        <v>491</v>
      </c>
      <c r="X1830" s="4" t="s">
        <v>97</v>
      </c>
    </row>
    <row r="1831" spans="1:24">
      <c r="A1831" s="4" t="s">
        <v>2319</v>
      </c>
      <c r="B1831" s="8">
        <v>45936</v>
      </c>
      <c r="C1831" s="4" t="s">
        <v>255</v>
      </c>
      <c r="D1831" s="4" t="s">
        <v>116</v>
      </c>
      <c r="E1831" s="4" t="s">
        <v>36</v>
      </c>
      <c r="F1831" s="4" t="s">
        <v>234</v>
      </c>
      <c r="G1831" s="4" t="s">
        <v>257</v>
      </c>
      <c r="H1831" s="9">
        <v>18</v>
      </c>
      <c r="I1831" s="10">
        <v>5.14</v>
      </c>
      <c r="J1831" s="10">
        <v>92.52</v>
      </c>
      <c r="K1831" s="5">
        <v>8.7223118956481521E-2</v>
      </c>
      <c r="L1831" s="10">
        <v>8.0698829658536706</v>
      </c>
      <c r="M1831" s="10">
        <v>84.450117034146331</v>
      </c>
      <c r="N1831" s="10">
        <v>2.71</v>
      </c>
      <c r="O1831" s="10">
        <v>48.78</v>
      </c>
      <c r="P1831" s="10">
        <v>35.67011703414633</v>
      </c>
      <c r="Q1831" s="5">
        <v>0.42238090705929482</v>
      </c>
      <c r="R1831" s="5">
        <v>1.7999999999999999E-2</v>
      </c>
      <c r="S1831" s="10">
        <v>1.5201021066146339</v>
      </c>
      <c r="T1831" s="10">
        <v>0</v>
      </c>
      <c r="U1831" s="10">
        <v>34.150014927531693</v>
      </c>
      <c r="V1831" s="5">
        <v>0.40438090705929475</v>
      </c>
      <c r="W1831" s="4" t="s">
        <v>491</v>
      </c>
      <c r="X1831" s="4" t="s">
        <v>97</v>
      </c>
    </row>
    <row r="1832" spans="1:24">
      <c r="A1832" s="4" t="s">
        <v>2320</v>
      </c>
      <c r="B1832" s="8">
        <v>46204</v>
      </c>
      <c r="C1832" s="4" t="s">
        <v>395</v>
      </c>
      <c r="D1832" s="4" t="s">
        <v>204</v>
      </c>
      <c r="E1832" s="4" t="s">
        <v>47</v>
      </c>
      <c r="F1832" s="4" t="s">
        <v>276</v>
      </c>
      <c r="G1832" s="4" t="s">
        <v>235</v>
      </c>
      <c r="H1832" s="9">
        <v>15</v>
      </c>
      <c r="I1832" s="10">
        <v>15.15</v>
      </c>
      <c r="J1832" s="10">
        <v>227.25</v>
      </c>
      <c r="K1832" s="5">
        <v>0.10087351116681506</v>
      </c>
      <c r="L1832" s="10">
        <v>22.923505412658724</v>
      </c>
      <c r="M1832" s="10">
        <v>204.32649458734127</v>
      </c>
      <c r="N1832" s="10">
        <v>9.58</v>
      </c>
      <c r="O1832" s="10">
        <v>143.69999999999999</v>
      </c>
      <c r="P1832" s="10">
        <v>60.626494587341284</v>
      </c>
      <c r="Q1832" s="5">
        <v>0.29671381927137169</v>
      </c>
      <c r="R1832" s="5">
        <v>2.3E-2</v>
      </c>
      <c r="S1832" s="10">
        <v>4.6995093755088488</v>
      </c>
      <c r="T1832" s="10">
        <v>0</v>
      </c>
      <c r="U1832" s="10">
        <v>55.926985211832438</v>
      </c>
      <c r="V1832" s="5">
        <v>0.27371381927137173</v>
      </c>
      <c r="W1832" s="4" t="s">
        <v>491</v>
      </c>
      <c r="X1832" s="4" t="s">
        <v>97</v>
      </c>
    </row>
    <row r="1833" spans="1:24">
      <c r="A1833" s="4" t="s">
        <v>2321</v>
      </c>
      <c r="B1833" s="8">
        <v>45753</v>
      </c>
      <c r="C1833" s="4" t="s">
        <v>399</v>
      </c>
      <c r="D1833" s="4" t="s">
        <v>179</v>
      </c>
      <c r="E1833" s="4" t="s">
        <v>47</v>
      </c>
      <c r="F1833" s="4" t="s">
        <v>273</v>
      </c>
      <c r="G1833" s="4" t="s">
        <v>111</v>
      </c>
      <c r="H1833" s="9">
        <v>31</v>
      </c>
      <c r="I1833" s="10">
        <v>17.66</v>
      </c>
      <c r="J1833" s="10">
        <v>547.46</v>
      </c>
      <c r="K1833" s="5">
        <v>8.0849465793458725E-2</v>
      </c>
      <c r="L1833" s="10">
        <v>44.261848543286916</v>
      </c>
      <c r="M1833" s="10">
        <v>503.19815145671311</v>
      </c>
      <c r="N1833" s="10">
        <v>8.61</v>
      </c>
      <c r="O1833" s="10">
        <v>266.90999999999997</v>
      </c>
      <c r="P1833" s="10">
        <v>236.28815145671314</v>
      </c>
      <c r="Q1833" s="5">
        <v>0.46957277321603891</v>
      </c>
      <c r="R1833" s="5">
        <v>2.3E-2</v>
      </c>
      <c r="S1833" s="10">
        <v>11.573557483504402</v>
      </c>
      <c r="T1833" s="10">
        <v>0</v>
      </c>
      <c r="U1833" s="10">
        <v>224.71459397320874</v>
      </c>
      <c r="V1833" s="5">
        <v>0.44657277321603889</v>
      </c>
      <c r="W1833" s="4" t="s">
        <v>491</v>
      </c>
      <c r="X1833" s="4" t="s">
        <v>97</v>
      </c>
    </row>
    <row r="1834" spans="1:24">
      <c r="A1834" s="4" t="s">
        <v>2322</v>
      </c>
      <c r="B1834" s="8">
        <v>46290</v>
      </c>
      <c r="C1834" s="4" t="s">
        <v>391</v>
      </c>
      <c r="D1834" s="4" t="s">
        <v>201</v>
      </c>
      <c r="E1834" s="4" t="s">
        <v>47</v>
      </c>
      <c r="F1834" s="4" t="s">
        <v>270</v>
      </c>
      <c r="G1834" s="4" t="s">
        <v>235</v>
      </c>
      <c r="H1834" s="9">
        <v>47</v>
      </c>
      <c r="I1834" s="10">
        <v>9.91</v>
      </c>
      <c r="J1834" s="10">
        <v>465.77</v>
      </c>
      <c r="K1834" s="5">
        <v>0.11377344879338078</v>
      </c>
      <c r="L1834" s="10">
        <v>52.992259244492963</v>
      </c>
      <c r="M1834" s="10">
        <v>412.77774075550701</v>
      </c>
      <c r="N1834" s="10">
        <v>5.78</v>
      </c>
      <c r="O1834" s="10">
        <v>271.66000000000003</v>
      </c>
      <c r="P1834" s="10">
        <v>141.11774075550699</v>
      </c>
      <c r="Q1834" s="5">
        <v>0.34187342684036021</v>
      </c>
      <c r="R1834" s="5">
        <v>2.3E-2</v>
      </c>
      <c r="S1834" s="10">
        <v>9.4938880373766619</v>
      </c>
      <c r="T1834" s="10">
        <v>0</v>
      </c>
      <c r="U1834" s="10">
        <v>131.62385271813034</v>
      </c>
      <c r="V1834" s="5">
        <v>0.31887342684036019</v>
      </c>
      <c r="W1834" s="4" t="s">
        <v>491</v>
      </c>
      <c r="X1834" s="4" t="s">
        <v>97</v>
      </c>
    </row>
    <row r="1835" spans="1:24">
      <c r="A1835" s="4" t="s">
        <v>2323</v>
      </c>
      <c r="B1835" s="8">
        <v>46248</v>
      </c>
      <c r="C1835" s="4" t="s">
        <v>393</v>
      </c>
      <c r="D1835" s="4" t="s">
        <v>113</v>
      </c>
      <c r="E1835" s="4" t="s">
        <v>47</v>
      </c>
      <c r="F1835" s="4" t="s">
        <v>273</v>
      </c>
      <c r="G1835" s="4" t="s">
        <v>235</v>
      </c>
      <c r="H1835" s="9">
        <v>37</v>
      </c>
      <c r="I1835" s="10">
        <v>16.84</v>
      </c>
      <c r="J1835" s="10">
        <v>623.08000000000004</v>
      </c>
      <c r="K1835" s="5">
        <v>0.12012952321475384</v>
      </c>
      <c r="L1835" s="10">
        <v>74.850303324648834</v>
      </c>
      <c r="M1835" s="10">
        <v>548.22969667535119</v>
      </c>
      <c r="N1835" s="10">
        <v>8.9700000000000006</v>
      </c>
      <c r="O1835" s="10">
        <v>331.89000000000004</v>
      </c>
      <c r="P1835" s="10">
        <v>216.33969667535115</v>
      </c>
      <c r="Q1835" s="5">
        <v>0.39461506369922617</v>
      </c>
      <c r="R1835" s="5">
        <v>2.3E-2</v>
      </c>
      <c r="S1835" s="10">
        <v>12.609283023533077</v>
      </c>
      <c r="T1835" s="10">
        <v>0</v>
      </c>
      <c r="U1835" s="10">
        <v>203.73041365181808</v>
      </c>
      <c r="V1835" s="5">
        <v>0.3716150636992262</v>
      </c>
      <c r="W1835" s="4" t="s">
        <v>491</v>
      </c>
      <c r="X1835" s="4" t="s">
        <v>97</v>
      </c>
    </row>
    <row r="1836" spans="1:24">
      <c r="A1836" s="4" t="s">
        <v>2324</v>
      </c>
      <c r="B1836" s="8">
        <v>46253</v>
      </c>
      <c r="C1836" s="4" t="s">
        <v>283</v>
      </c>
      <c r="D1836" s="4" t="s">
        <v>162</v>
      </c>
      <c r="E1836" s="4" t="s">
        <v>39</v>
      </c>
      <c r="F1836" s="4" t="s">
        <v>270</v>
      </c>
      <c r="G1836" s="4" t="s">
        <v>111</v>
      </c>
      <c r="H1836" s="9">
        <v>9</v>
      </c>
      <c r="I1836" s="10">
        <v>7.34</v>
      </c>
      <c r="J1836" s="10">
        <v>66.06</v>
      </c>
      <c r="K1836" s="5">
        <v>8.230963826444905E-2</v>
      </c>
      <c r="L1836" s="10">
        <v>5.4373747037495042</v>
      </c>
      <c r="M1836" s="10">
        <v>60.622625296250497</v>
      </c>
      <c r="N1836" s="10">
        <v>3.59</v>
      </c>
      <c r="O1836" s="10">
        <v>32.31</v>
      </c>
      <c r="P1836" s="10">
        <v>28.312625296250495</v>
      </c>
      <c r="Q1836" s="5">
        <v>0.46703066978528934</v>
      </c>
      <c r="R1836" s="5">
        <v>2.1000000000000001E-2</v>
      </c>
      <c r="S1836" s="10">
        <v>1.2730751312212605</v>
      </c>
      <c r="T1836" s="10">
        <v>0</v>
      </c>
      <c r="U1836" s="10">
        <v>27.039550165029233</v>
      </c>
      <c r="V1836" s="5">
        <v>0.44603066978528932</v>
      </c>
      <c r="W1836" s="4" t="s">
        <v>491</v>
      </c>
      <c r="X1836" s="4" t="s">
        <v>97</v>
      </c>
    </row>
    <row r="1837" spans="1:24">
      <c r="A1837" s="4" t="s">
        <v>2325</v>
      </c>
      <c r="B1837" s="8">
        <v>46006</v>
      </c>
      <c r="C1837" s="4" t="s">
        <v>345</v>
      </c>
      <c r="D1837" s="4" t="s">
        <v>162</v>
      </c>
      <c r="E1837" s="4" t="s">
        <v>43</v>
      </c>
      <c r="F1837" s="4" t="s">
        <v>273</v>
      </c>
      <c r="G1837" s="4" t="s">
        <v>111</v>
      </c>
      <c r="H1837" s="9">
        <v>30</v>
      </c>
      <c r="I1837" s="10">
        <v>7</v>
      </c>
      <c r="J1837" s="10">
        <v>210</v>
      </c>
      <c r="K1837" s="5">
        <v>6.1031998498221503E-2</v>
      </c>
      <c r="L1837" s="10">
        <v>12.816719684626516</v>
      </c>
      <c r="M1837" s="10">
        <v>197.18328031537348</v>
      </c>
      <c r="N1837" s="10">
        <v>3.41</v>
      </c>
      <c r="O1837" s="10">
        <v>102.30000000000001</v>
      </c>
      <c r="P1837" s="10">
        <v>94.883280315373469</v>
      </c>
      <c r="Q1837" s="5">
        <v>0.48119333527476493</v>
      </c>
      <c r="R1837" s="5">
        <v>4.4999999999999998E-2</v>
      </c>
      <c r="S1837" s="10">
        <v>8.873247614191806</v>
      </c>
      <c r="T1837" s="10">
        <v>0</v>
      </c>
      <c r="U1837" s="10">
        <v>86.010032701181657</v>
      </c>
      <c r="V1837" s="5">
        <v>0.43619333527476489</v>
      </c>
      <c r="W1837" s="4" t="s">
        <v>491</v>
      </c>
      <c r="X1837" s="4" t="s">
        <v>97</v>
      </c>
    </row>
    <row r="1838" spans="1:24">
      <c r="A1838" s="4" t="s">
        <v>2326</v>
      </c>
      <c r="B1838" s="8">
        <v>45755</v>
      </c>
      <c r="C1838" s="4" t="s">
        <v>339</v>
      </c>
      <c r="D1838" s="4" t="s">
        <v>162</v>
      </c>
      <c r="E1838" s="4" t="s">
        <v>43</v>
      </c>
      <c r="F1838" s="4" t="s">
        <v>273</v>
      </c>
      <c r="G1838" s="4" t="s">
        <v>111</v>
      </c>
      <c r="H1838" s="9">
        <v>50</v>
      </c>
      <c r="I1838" s="10">
        <v>6.98</v>
      </c>
      <c r="J1838" s="10">
        <v>349</v>
      </c>
      <c r="K1838" s="5">
        <v>6.2781313337495995E-2</v>
      </c>
      <c r="L1838" s="10">
        <v>21.910678354786103</v>
      </c>
      <c r="M1838" s="10">
        <v>327.08932164521389</v>
      </c>
      <c r="N1838" s="10">
        <v>3.51</v>
      </c>
      <c r="O1838" s="10">
        <v>175.5</v>
      </c>
      <c r="P1838" s="10">
        <v>151.58932164521389</v>
      </c>
      <c r="Q1838" s="5">
        <v>0.46344931373100362</v>
      </c>
      <c r="R1838" s="5">
        <v>4.4999999999999998E-2</v>
      </c>
      <c r="S1838" s="10">
        <v>14.719019474034624</v>
      </c>
      <c r="T1838" s="10">
        <v>0</v>
      </c>
      <c r="U1838" s="10">
        <v>136.87030217117928</v>
      </c>
      <c r="V1838" s="5">
        <v>0.41844931373100369</v>
      </c>
      <c r="W1838" s="4" t="s">
        <v>491</v>
      </c>
      <c r="X1838" s="4" t="s">
        <v>97</v>
      </c>
    </row>
    <row r="1839" spans="1:24">
      <c r="A1839" s="4" t="s">
        <v>2327</v>
      </c>
      <c r="B1839" s="8">
        <v>45729</v>
      </c>
      <c r="C1839" s="4" t="s">
        <v>343</v>
      </c>
      <c r="D1839" s="4" t="s">
        <v>151</v>
      </c>
      <c r="E1839" s="4" t="s">
        <v>43</v>
      </c>
      <c r="F1839" s="4" t="s">
        <v>270</v>
      </c>
      <c r="G1839" s="4" t="s">
        <v>111</v>
      </c>
      <c r="H1839" s="9">
        <v>5</v>
      </c>
      <c r="I1839" s="10">
        <v>9.9499999999999993</v>
      </c>
      <c r="J1839" s="10">
        <v>49.75</v>
      </c>
      <c r="K1839" s="5">
        <v>6.70542889624577E-2</v>
      </c>
      <c r="L1839" s="10">
        <v>3.3359508758822707</v>
      </c>
      <c r="M1839" s="10">
        <v>46.414049124117732</v>
      </c>
      <c r="N1839" s="10">
        <v>5.86</v>
      </c>
      <c r="O1839" s="10">
        <v>29.3</v>
      </c>
      <c r="P1839" s="10">
        <v>17.114049124117731</v>
      </c>
      <c r="Q1839" s="5">
        <v>0.36872562181231683</v>
      </c>
      <c r="R1839" s="5">
        <v>4.4999999999999998E-2</v>
      </c>
      <c r="S1839" s="10">
        <v>2.0886322105852977</v>
      </c>
      <c r="T1839" s="10">
        <v>0</v>
      </c>
      <c r="U1839" s="10">
        <v>15.025416913532434</v>
      </c>
      <c r="V1839" s="5">
        <v>0.32372562181231684</v>
      </c>
      <c r="W1839" s="4" t="s">
        <v>491</v>
      </c>
      <c r="X1839" s="4" t="s">
        <v>97</v>
      </c>
    </row>
    <row r="1840" spans="1:24">
      <c r="A1840" s="4" t="s">
        <v>2328</v>
      </c>
      <c r="B1840" s="8">
        <v>46136</v>
      </c>
      <c r="C1840" s="4" t="s">
        <v>281</v>
      </c>
      <c r="D1840" s="4" t="s">
        <v>220</v>
      </c>
      <c r="E1840" s="4" t="s">
        <v>39</v>
      </c>
      <c r="F1840" s="4" t="s">
        <v>276</v>
      </c>
      <c r="G1840" s="4" t="s">
        <v>111</v>
      </c>
      <c r="H1840" s="9">
        <v>32</v>
      </c>
      <c r="I1840" s="10">
        <v>7.67</v>
      </c>
      <c r="J1840" s="10">
        <v>245.44</v>
      </c>
      <c r="K1840" s="5">
        <v>0.10485436970827297</v>
      </c>
      <c r="L1840" s="10">
        <v>25.735456501198517</v>
      </c>
      <c r="M1840" s="10">
        <v>219.70454349880148</v>
      </c>
      <c r="N1840" s="10">
        <v>4.49</v>
      </c>
      <c r="O1840" s="10">
        <v>143.68</v>
      </c>
      <c r="P1840" s="10">
        <v>76.024543498801478</v>
      </c>
      <c r="Q1840" s="5">
        <v>0.34603082070178581</v>
      </c>
      <c r="R1840" s="5">
        <v>2.1000000000000001E-2</v>
      </c>
      <c r="S1840" s="10">
        <v>4.6137954134748318</v>
      </c>
      <c r="T1840" s="10">
        <v>0</v>
      </c>
      <c r="U1840" s="10">
        <v>71.410748085326645</v>
      </c>
      <c r="V1840" s="5">
        <v>0.32503082070178579</v>
      </c>
      <c r="W1840" s="4" t="s">
        <v>491</v>
      </c>
      <c r="X1840" s="4" t="s">
        <v>97</v>
      </c>
    </row>
    <row r="1841" spans="1:24">
      <c r="A1841" s="4" t="s">
        <v>2329</v>
      </c>
      <c r="B1841" s="8">
        <v>45736</v>
      </c>
      <c r="C1841" s="4" t="s">
        <v>405</v>
      </c>
      <c r="D1841" s="4" t="s">
        <v>144</v>
      </c>
      <c r="E1841" s="4" t="s">
        <v>47</v>
      </c>
      <c r="F1841" s="4" t="s">
        <v>273</v>
      </c>
      <c r="G1841" s="4" t="s">
        <v>111</v>
      </c>
      <c r="H1841" s="9">
        <v>1</v>
      </c>
      <c r="I1841" s="10">
        <v>14.33</v>
      </c>
      <c r="J1841" s="10">
        <v>14.33</v>
      </c>
      <c r="K1841" s="5">
        <v>7.2091151191391659E-2</v>
      </c>
      <c r="L1841" s="10">
        <v>1.0330661965726424</v>
      </c>
      <c r="M1841" s="10">
        <v>13.296933803427358</v>
      </c>
      <c r="N1841" s="10">
        <v>8.18</v>
      </c>
      <c r="O1841" s="10">
        <v>8.18</v>
      </c>
      <c r="P1841" s="10">
        <v>5.1169338034273579</v>
      </c>
      <c r="Q1841" s="5">
        <v>0.38482058187793944</v>
      </c>
      <c r="R1841" s="5">
        <v>2.3E-2</v>
      </c>
      <c r="S1841" s="10">
        <v>0.30582947747882921</v>
      </c>
      <c r="T1841" s="10">
        <v>0</v>
      </c>
      <c r="U1841" s="10">
        <v>4.8111043259485289</v>
      </c>
      <c r="V1841" s="5">
        <v>0.36182058187793942</v>
      </c>
      <c r="W1841" s="4" t="s">
        <v>491</v>
      </c>
      <c r="X1841" s="4" t="s">
        <v>97</v>
      </c>
    </row>
    <row r="1842" spans="1:24">
      <c r="A1842" s="4" t="s">
        <v>2330</v>
      </c>
      <c r="B1842" s="8">
        <v>45913</v>
      </c>
      <c r="C1842" s="4" t="s">
        <v>331</v>
      </c>
      <c r="D1842" s="4" t="s">
        <v>166</v>
      </c>
      <c r="E1842" s="4" t="s">
        <v>43</v>
      </c>
      <c r="F1842" s="4" t="s">
        <v>270</v>
      </c>
      <c r="G1842" s="4" t="s">
        <v>235</v>
      </c>
      <c r="H1842" s="9">
        <v>147</v>
      </c>
      <c r="I1842" s="10">
        <v>9.49</v>
      </c>
      <c r="J1842" s="10">
        <v>1395.03</v>
      </c>
      <c r="K1842" s="5">
        <v>5.8617366676029854E-2</v>
      </c>
      <c r="L1842" s="10">
        <v>81.772985034061932</v>
      </c>
      <c r="M1842" s="10">
        <v>1313.257014965938</v>
      </c>
      <c r="N1842" s="10">
        <v>4.6100000000000003</v>
      </c>
      <c r="O1842" s="10">
        <v>677.67000000000007</v>
      </c>
      <c r="P1842" s="10">
        <v>635.5870149659379</v>
      </c>
      <c r="Q1842" s="5">
        <v>0.48397762793022137</v>
      </c>
      <c r="R1842" s="5">
        <v>4.4999999999999998E-2</v>
      </c>
      <c r="S1842" s="10">
        <v>59.096565673467204</v>
      </c>
      <c r="T1842" s="10">
        <v>0</v>
      </c>
      <c r="U1842" s="10">
        <v>576.49044929247066</v>
      </c>
      <c r="V1842" s="5">
        <v>0.43897762793022138</v>
      </c>
      <c r="W1842" s="4" t="s">
        <v>491</v>
      </c>
      <c r="X1842" s="4" t="s">
        <v>97</v>
      </c>
    </row>
    <row r="1843" spans="1:24">
      <c r="A1843" s="4" t="s">
        <v>2331</v>
      </c>
      <c r="B1843" s="8">
        <v>46049</v>
      </c>
      <c r="C1843" s="4" t="s">
        <v>271</v>
      </c>
      <c r="D1843" s="4" t="s">
        <v>199</v>
      </c>
      <c r="E1843" s="4" t="s">
        <v>39</v>
      </c>
      <c r="F1843" s="4" t="s">
        <v>273</v>
      </c>
      <c r="G1843" s="4" t="s">
        <v>235</v>
      </c>
      <c r="H1843" s="9">
        <v>1</v>
      </c>
      <c r="I1843" s="10">
        <v>25.16</v>
      </c>
      <c r="J1843" s="10">
        <v>25.16</v>
      </c>
      <c r="K1843" s="5">
        <v>0.12859590153388439</v>
      </c>
      <c r="L1843" s="10">
        <v>3.2354728825925312</v>
      </c>
      <c r="M1843" s="10">
        <v>21.924527117407468</v>
      </c>
      <c r="N1843" s="10">
        <v>12.77</v>
      </c>
      <c r="O1843" s="10">
        <v>12.77</v>
      </c>
      <c r="P1843" s="10">
        <v>9.1545271174074685</v>
      </c>
      <c r="Q1843" s="5">
        <v>0.41754730071870183</v>
      </c>
      <c r="R1843" s="5">
        <v>2.1000000000000001E-2</v>
      </c>
      <c r="S1843" s="10">
        <v>0.46041506946555688</v>
      </c>
      <c r="T1843" s="10">
        <v>0</v>
      </c>
      <c r="U1843" s="10">
        <v>8.6941120479419123</v>
      </c>
      <c r="V1843" s="5">
        <v>0.39654730071870181</v>
      </c>
      <c r="W1843" s="4" t="s">
        <v>491</v>
      </c>
      <c r="X1843" s="4" t="s">
        <v>97</v>
      </c>
    </row>
    <row r="1844" spans="1:24">
      <c r="A1844" s="4" t="s">
        <v>2332</v>
      </c>
      <c r="B1844" s="8">
        <v>45921</v>
      </c>
      <c r="C1844" s="4" t="s">
        <v>305</v>
      </c>
      <c r="D1844" s="4" t="s">
        <v>206</v>
      </c>
      <c r="E1844" s="4" t="s">
        <v>41</v>
      </c>
      <c r="F1844" s="4" t="s">
        <v>242</v>
      </c>
      <c r="G1844" s="4" t="s">
        <v>235</v>
      </c>
      <c r="H1844" s="9">
        <v>49</v>
      </c>
      <c r="I1844" s="10">
        <v>4.6399999999999997</v>
      </c>
      <c r="J1844" s="10">
        <v>227.35999999999999</v>
      </c>
      <c r="K1844" s="5">
        <v>0.19724209338213056</v>
      </c>
      <c r="L1844" s="10">
        <v>44.844962351361204</v>
      </c>
      <c r="M1844" s="10">
        <v>182.51503764863878</v>
      </c>
      <c r="N1844" s="10">
        <v>2.58</v>
      </c>
      <c r="O1844" s="10">
        <v>126.42</v>
      </c>
      <c r="P1844" s="10">
        <v>56.09503764863878</v>
      </c>
      <c r="Q1844" s="5">
        <v>0.30734474469236778</v>
      </c>
      <c r="R1844" s="5">
        <v>2.5999999999999999E-2</v>
      </c>
      <c r="S1844" s="10">
        <v>4.7453909788646085</v>
      </c>
      <c r="T1844" s="10">
        <v>0</v>
      </c>
      <c r="U1844" s="10">
        <v>51.349646669774174</v>
      </c>
      <c r="V1844" s="5">
        <v>0.28134474469236781</v>
      </c>
      <c r="W1844" s="4" t="s">
        <v>491</v>
      </c>
      <c r="X1844" s="4" t="s">
        <v>97</v>
      </c>
    </row>
    <row r="1845" spans="1:24">
      <c r="A1845" s="4" t="s">
        <v>2333</v>
      </c>
      <c r="B1845" s="8">
        <v>45743</v>
      </c>
      <c r="C1845" s="4" t="s">
        <v>303</v>
      </c>
      <c r="D1845" s="4" t="s">
        <v>130</v>
      </c>
      <c r="E1845" s="4" t="s">
        <v>41</v>
      </c>
      <c r="F1845" s="4" t="s">
        <v>239</v>
      </c>
      <c r="G1845" s="4" t="s">
        <v>235</v>
      </c>
      <c r="H1845" s="9">
        <v>62</v>
      </c>
      <c r="I1845" s="10">
        <v>6.33</v>
      </c>
      <c r="J1845" s="10">
        <v>392.46</v>
      </c>
      <c r="K1845" s="5">
        <v>0.12562581869108108</v>
      </c>
      <c r="L1845" s="10">
        <v>49.303108803501679</v>
      </c>
      <c r="M1845" s="10">
        <v>343.15689119649829</v>
      </c>
      <c r="N1845" s="10">
        <v>3.02</v>
      </c>
      <c r="O1845" s="10">
        <v>187.24</v>
      </c>
      <c r="P1845" s="10">
        <v>155.91689119649828</v>
      </c>
      <c r="Q1845" s="5">
        <v>0.45436036750670189</v>
      </c>
      <c r="R1845" s="5">
        <v>2.5999999999999999E-2</v>
      </c>
      <c r="S1845" s="10">
        <v>8.9220791711089547</v>
      </c>
      <c r="T1845" s="10">
        <v>0</v>
      </c>
      <c r="U1845" s="10">
        <v>146.99481202538934</v>
      </c>
      <c r="V1845" s="5">
        <v>0.42836036750670192</v>
      </c>
      <c r="W1845" s="4" t="s">
        <v>491</v>
      </c>
      <c r="X1845" s="4" t="s">
        <v>97</v>
      </c>
    </row>
    <row r="1846" spans="1:24">
      <c r="A1846" s="4" t="s">
        <v>2334</v>
      </c>
      <c r="B1846" s="8">
        <v>45710</v>
      </c>
      <c r="C1846" s="4" t="s">
        <v>399</v>
      </c>
      <c r="D1846" s="4" t="s">
        <v>120</v>
      </c>
      <c r="E1846" s="4" t="s">
        <v>47</v>
      </c>
      <c r="F1846" s="4" t="s">
        <v>273</v>
      </c>
      <c r="G1846" s="4" t="s">
        <v>111</v>
      </c>
      <c r="H1846" s="9">
        <v>44</v>
      </c>
      <c r="I1846" s="10">
        <v>8.01</v>
      </c>
      <c r="J1846" s="10">
        <v>352.44</v>
      </c>
      <c r="K1846" s="5">
        <v>0.11557448267855969</v>
      </c>
      <c r="L1846" s="10">
        <v>40.733070675231573</v>
      </c>
      <c r="M1846" s="10">
        <v>311.70692932476845</v>
      </c>
      <c r="N1846" s="10">
        <v>4.04</v>
      </c>
      <c r="O1846" s="10">
        <v>177.76</v>
      </c>
      <c r="P1846" s="10">
        <v>133.94692932476846</v>
      </c>
      <c r="Q1846" s="5">
        <v>0.42972073035055541</v>
      </c>
      <c r="R1846" s="5">
        <v>2.3E-2</v>
      </c>
      <c r="S1846" s="10">
        <v>7.1692593744696742</v>
      </c>
      <c r="T1846" s="10">
        <v>0</v>
      </c>
      <c r="U1846" s="10">
        <v>126.77766995029879</v>
      </c>
      <c r="V1846" s="5">
        <v>0.40672073035055545</v>
      </c>
      <c r="W1846" s="4" t="s">
        <v>491</v>
      </c>
      <c r="X1846" s="4" t="s">
        <v>97</v>
      </c>
    </row>
    <row r="1847" spans="1:24">
      <c r="A1847" s="4" t="s">
        <v>2335</v>
      </c>
      <c r="B1847" s="8">
        <v>46175</v>
      </c>
      <c r="C1847" s="4" t="s">
        <v>401</v>
      </c>
      <c r="D1847" s="4" t="s">
        <v>176</v>
      </c>
      <c r="E1847" s="4" t="s">
        <v>47</v>
      </c>
      <c r="F1847" s="4" t="s">
        <v>276</v>
      </c>
      <c r="G1847" s="4" t="s">
        <v>111</v>
      </c>
      <c r="H1847" s="9">
        <v>72</v>
      </c>
      <c r="I1847" s="10">
        <v>11.81</v>
      </c>
      <c r="J1847" s="10">
        <v>850.32</v>
      </c>
      <c r="K1847" s="5">
        <v>0.10413956011795207</v>
      </c>
      <c r="L1847" s="10">
        <v>88.551950759497004</v>
      </c>
      <c r="M1847" s="10">
        <v>761.76804924050305</v>
      </c>
      <c r="N1847" s="10">
        <v>5.74</v>
      </c>
      <c r="O1847" s="10">
        <v>413.28000000000003</v>
      </c>
      <c r="P1847" s="10">
        <v>348.48804924050302</v>
      </c>
      <c r="Q1847" s="5">
        <v>0.45747265140347132</v>
      </c>
      <c r="R1847" s="5">
        <v>2.3E-2</v>
      </c>
      <c r="S1847" s="10">
        <v>17.520665132531569</v>
      </c>
      <c r="T1847" s="10">
        <v>0</v>
      </c>
      <c r="U1847" s="10">
        <v>330.96738410797144</v>
      </c>
      <c r="V1847" s="5">
        <v>0.4344726514034713</v>
      </c>
      <c r="W1847" s="4" t="s">
        <v>491</v>
      </c>
      <c r="X1847" s="4" t="s">
        <v>97</v>
      </c>
    </row>
    <row r="1848" spans="1:24">
      <c r="A1848" s="4" t="s">
        <v>2336</v>
      </c>
      <c r="B1848" s="8">
        <v>46248</v>
      </c>
      <c r="C1848" s="4" t="s">
        <v>373</v>
      </c>
      <c r="D1848" s="4" t="s">
        <v>224</v>
      </c>
      <c r="E1848" s="4" t="s">
        <v>45</v>
      </c>
      <c r="F1848" s="4" t="s">
        <v>234</v>
      </c>
      <c r="G1848" s="4" t="s">
        <v>111</v>
      </c>
      <c r="H1848" s="9">
        <v>6</v>
      </c>
      <c r="I1848" s="10">
        <v>20.72</v>
      </c>
      <c r="J1848" s="10">
        <v>124.32</v>
      </c>
      <c r="K1848" s="5">
        <v>0.17896349465182151</v>
      </c>
      <c r="L1848" s="10">
        <v>22.248741655114451</v>
      </c>
      <c r="M1848" s="10">
        <v>102.07125834488554</v>
      </c>
      <c r="N1848" s="10">
        <v>12.33</v>
      </c>
      <c r="O1848" s="10">
        <v>73.98</v>
      </c>
      <c r="P1848" s="10">
        <v>28.091258344885532</v>
      </c>
      <c r="Q1848" s="5">
        <v>0.27521222722628552</v>
      </c>
      <c r="R1848" s="5">
        <v>1.4999999999999999E-2</v>
      </c>
      <c r="S1848" s="10">
        <v>1.5310688751732831</v>
      </c>
      <c r="T1848" s="10">
        <v>0</v>
      </c>
      <c r="U1848" s="10">
        <v>26.560189469712249</v>
      </c>
      <c r="V1848" s="5">
        <v>0.26021222722628556</v>
      </c>
      <c r="W1848" s="4" t="s">
        <v>491</v>
      </c>
      <c r="X1848" s="4" t="s">
        <v>97</v>
      </c>
    </row>
    <row r="1849" spans="1:24">
      <c r="A1849" s="4" t="s">
        <v>2337</v>
      </c>
      <c r="B1849" s="8">
        <v>46271</v>
      </c>
      <c r="C1849" s="4" t="s">
        <v>274</v>
      </c>
      <c r="D1849" s="4" t="s">
        <v>212</v>
      </c>
      <c r="E1849" s="4" t="s">
        <v>39</v>
      </c>
      <c r="F1849" s="4" t="s">
        <v>276</v>
      </c>
      <c r="G1849" s="4" t="s">
        <v>235</v>
      </c>
      <c r="H1849" s="9">
        <v>83</v>
      </c>
      <c r="I1849" s="10">
        <v>7</v>
      </c>
      <c r="J1849" s="10">
        <v>581</v>
      </c>
      <c r="K1849" s="5">
        <v>0.13782407792087634</v>
      </c>
      <c r="L1849" s="10">
        <v>80.075789272029155</v>
      </c>
      <c r="M1849" s="10">
        <v>500.92421072797083</v>
      </c>
      <c r="N1849" s="10">
        <v>3.53</v>
      </c>
      <c r="O1849" s="10">
        <v>292.99</v>
      </c>
      <c r="P1849" s="10">
        <v>207.93421072797082</v>
      </c>
      <c r="Q1849" s="5">
        <v>0.4151011396031134</v>
      </c>
      <c r="R1849" s="5">
        <v>2.1000000000000001E-2</v>
      </c>
      <c r="S1849" s="10">
        <v>10.519408425287388</v>
      </c>
      <c r="T1849" s="10">
        <v>12.42</v>
      </c>
      <c r="U1849" s="10">
        <v>184.99480230268344</v>
      </c>
      <c r="V1849" s="5">
        <v>0.36930696967878379</v>
      </c>
      <c r="W1849" s="4" t="s">
        <v>493</v>
      </c>
      <c r="X1849" s="4" t="s">
        <v>97</v>
      </c>
    </row>
    <row r="1850" spans="1:24">
      <c r="A1850" s="4" t="s">
        <v>2338</v>
      </c>
      <c r="B1850" s="8">
        <v>46058</v>
      </c>
      <c r="C1850" s="4" t="s">
        <v>339</v>
      </c>
      <c r="D1850" s="4" t="s">
        <v>201</v>
      </c>
      <c r="E1850" s="4" t="s">
        <v>43</v>
      </c>
      <c r="F1850" s="4" t="s">
        <v>273</v>
      </c>
      <c r="G1850" s="4" t="s">
        <v>111</v>
      </c>
      <c r="H1850" s="9">
        <v>84</v>
      </c>
      <c r="I1850" s="10">
        <v>9.77</v>
      </c>
      <c r="J1850" s="10">
        <v>820.68</v>
      </c>
      <c r="K1850" s="5">
        <v>9.4509914916691001E-2</v>
      </c>
      <c r="L1850" s="10">
        <v>77.562396973829962</v>
      </c>
      <c r="M1850" s="10">
        <v>743.11760302616995</v>
      </c>
      <c r="N1850" s="10">
        <v>5.82</v>
      </c>
      <c r="O1850" s="10">
        <v>488.88</v>
      </c>
      <c r="P1850" s="10">
        <v>254.23760302616995</v>
      </c>
      <c r="Q1850" s="5">
        <v>0.34212297217943388</v>
      </c>
      <c r="R1850" s="5">
        <v>4.4999999999999998E-2</v>
      </c>
      <c r="S1850" s="10">
        <v>33.440292136177646</v>
      </c>
      <c r="T1850" s="10">
        <v>11.95</v>
      </c>
      <c r="U1850" s="10">
        <v>208.84731088999231</v>
      </c>
      <c r="V1850" s="5">
        <v>0.28104207199440739</v>
      </c>
      <c r="W1850" s="4" t="s">
        <v>493</v>
      </c>
      <c r="X1850" s="4" t="s">
        <v>97</v>
      </c>
    </row>
    <row r="1851" spans="1:24">
      <c r="A1851" s="4" t="s">
        <v>2339</v>
      </c>
      <c r="B1851" s="8">
        <v>46295</v>
      </c>
      <c r="C1851" s="4" t="s">
        <v>245</v>
      </c>
      <c r="D1851" s="4" t="s">
        <v>208</v>
      </c>
      <c r="E1851" s="4" t="s">
        <v>36</v>
      </c>
      <c r="F1851" s="4" t="s">
        <v>239</v>
      </c>
      <c r="G1851" s="4" t="s">
        <v>111</v>
      </c>
      <c r="H1851" s="9">
        <v>81</v>
      </c>
      <c r="I1851" s="10">
        <v>7.6</v>
      </c>
      <c r="J1851" s="10">
        <v>615.6</v>
      </c>
      <c r="K1851" s="5">
        <v>0.10129673686144861</v>
      </c>
      <c r="L1851" s="10">
        <v>62.358271211907763</v>
      </c>
      <c r="M1851" s="10">
        <v>553.24172878809225</v>
      </c>
      <c r="N1851" s="10">
        <v>4.3499999999999996</v>
      </c>
      <c r="O1851" s="10">
        <v>352.34999999999997</v>
      </c>
      <c r="P1851" s="10">
        <v>200.89172878809228</v>
      </c>
      <c r="Q1851" s="5">
        <v>0.36311745541710516</v>
      </c>
      <c r="R1851" s="5">
        <v>1.7999999999999999E-2</v>
      </c>
      <c r="S1851" s="10">
        <v>9.958351118185659</v>
      </c>
      <c r="T1851" s="10">
        <v>0</v>
      </c>
      <c r="U1851" s="10">
        <v>190.93337766990663</v>
      </c>
      <c r="V1851" s="5">
        <v>0.3451174554171052</v>
      </c>
      <c r="W1851" s="4" t="s">
        <v>491</v>
      </c>
      <c r="X1851" s="4" t="s">
        <v>97</v>
      </c>
    </row>
    <row r="1852" spans="1:24">
      <c r="A1852" s="4" t="s">
        <v>2340</v>
      </c>
      <c r="B1852" s="8">
        <v>45912</v>
      </c>
      <c r="C1852" s="4" t="s">
        <v>395</v>
      </c>
      <c r="D1852" s="4" t="s">
        <v>170</v>
      </c>
      <c r="E1852" s="4" t="s">
        <v>47</v>
      </c>
      <c r="F1852" s="4" t="s">
        <v>276</v>
      </c>
      <c r="G1852" s="4" t="s">
        <v>235</v>
      </c>
      <c r="H1852" s="9">
        <v>34</v>
      </c>
      <c r="I1852" s="10">
        <v>7.78</v>
      </c>
      <c r="J1852" s="10">
        <v>264.52</v>
      </c>
      <c r="K1852" s="5">
        <v>0.14082765803927275</v>
      </c>
      <c r="L1852" s="10">
        <v>37.251732104548424</v>
      </c>
      <c r="M1852" s="10">
        <v>227.26826789545157</v>
      </c>
      <c r="N1852" s="10">
        <v>3.98</v>
      </c>
      <c r="O1852" s="10">
        <v>135.32</v>
      </c>
      <c r="P1852" s="10">
        <v>91.948267895451579</v>
      </c>
      <c r="Q1852" s="5">
        <v>0.40458031711558523</v>
      </c>
      <c r="R1852" s="5">
        <v>2.3E-2</v>
      </c>
      <c r="S1852" s="10">
        <v>5.2271701615953861</v>
      </c>
      <c r="T1852" s="10">
        <v>0</v>
      </c>
      <c r="U1852" s="10">
        <v>86.721097733856197</v>
      </c>
      <c r="V1852" s="5">
        <v>0.38158031711558527</v>
      </c>
      <c r="W1852" s="4" t="s">
        <v>491</v>
      </c>
      <c r="X1852" s="4" t="s">
        <v>97</v>
      </c>
    </row>
    <row r="1853" spans="1:24">
      <c r="A1853" s="4" t="s">
        <v>2341</v>
      </c>
      <c r="B1853" s="8">
        <v>45990</v>
      </c>
      <c r="C1853" s="4" t="s">
        <v>251</v>
      </c>
      <c r="D1853" s="4" t="s">
        <v>148</v>
      </c>
      <c r="E1853" s="4" t="s">
        <v>36</v>
      </c>
      <c r="F1853" s="4" t="s">
        <v>239</v>
      </c>
      <c r="G1853" s="4" t="s">
        <v>111</v>
      </c>
      <c r="H1853" s="9">
        <v>5</v>
      </c>
      <c r="I1853" s="10">
        <v>22.27</v>
      </c>
      <c r="J1853" s="10">
        <v>111.35</v>
      </c>
      <c r="K1853" s="5">
        <v>0.11154981200017196</v>
      </c>
      <c r="L1853" s="10">
        <v>12.421071566219148</v>
      </c>
      <c r="M1853" s="10">
        <v>98.92892843378084</v>
      </c>
      <c r="N1853" s="10">
        <v>12.43</v>
      </c>
      <c r="O1853" s="10">
        <v>62.15</v>
      </c>
      <c r="P1853" s="10">
        <v>36.778928433780841</v>
      </c>
      <c r="Q1853" s="5">
        <v>0.37177122016841835</v>
      </c>
      <c r="R1853" s="5">
        <v>1.7999999999999999E-2</v>
      </c>
      <c r="S1853" s="10">
        <v>1.780720711808055</v>
      </c>
      <c r="T1853" s="10">
        <v>0</v>
      </c>
      <c r="U1853" s="10">
        <v>34.998207721972783</v>
      </c>
      <c r="V1853" s="5">
        <v>0.35377122016841833</v>
      </c>
      <c r="W1853" s="4" t="s">
        <v>491</v>
      </c>
      <c r="X1853" s="4" t="s">
        <v>97</v>
      </c>
    </row>
    <row r="1854" spans="1:24">
      <c r="A1854" s="4" t="s">
        <v>2342</v>
      </c>
      <c r="B1854" s="8">
        <v>46238</v>
      </c>
      <c r="C1854" s="4" t="s">
        <v>375</v>
      </c>
      <c r="D1854" s="4" t="s">
        <v>154</v>
      </c>
      <c r="E1854" s="4" t="s">
        <v>45</v>
      </c>
      <c r="F1854" s="4" t="s">
        <v>239</v>
      </c>
      <c r="G1854" s="4" t="s">
        <v>111</v>
      </c>
      <c r="H1854" s="9">
        <v>44</v>
      </c>
      <c r="I1854" s="10">
        <v>16.09</v>
      </c>
      <c r="J1854" s="10">
        <v>707.96</v>
      </c>
      <c r="K1854" s="5">
        <v>0.15002582071307469</v>
      </c>
      <c r="L1854" s="10">
        <v>106.21228003202836</v>
      </c>
      <c r="M1854" s="10">
        <v>601.74771996797165</v>
      </c>
      <c r="N1854" s="10">
        <v>8.9499999999999993</v>
      </c>
      <c r="O1854" s="10">
        <v>393.79999999999995</v>
      </c>
      <c r="P1854" s="10">
        <v>207.94771996797169</v>
      </c>
      <c r="Q1854" s="5">
        <v>0.34557292544297435</v>
      </c>
      <c r="R1854" s="5">
        <v>1.4999999999999999E-2</v>
      </c>
      <c r="S1854" s="10">
        <v>9.0262157995195746</v>
      </c>
      <c r="T1854" s="10">
        <v>0</v>
      </c>
      <c r="U1854" s="10">
        <v>198.92150416845212</v>
      </c>
      <c r="V1854" s="5">
        <v>0.3305729254429744</v>
      </c>
      <c r="W1854" s="4" t="s">
        <v>491</v>
      </c>
      <c r="X1854" s="4" t="s">
        <v>97</v>
      </c>
    </row>
    <row r="1855" spans="1:24">
      <c r="A1855" s="4" t="s">
        <v>2343</v>
      </c>
      <c r="B1855" s="8">
        <v>46291</v>
      </c>
      <c r="C1855" s="4" t="s">
        <v>359</v>
      </c>
      <c r="D1855" s="4" t="s">
        <v>183</v>
      </c>
      <c r="E1855" s="4" t="s">
        <v>43</v>
      </c>
      <c r="F1855" s="4" t="s">
        <v>276</v>
      </c>
      <c r="G1855" s="4" t="s">
        <v>257</v>
      </c>
      <c r="H1855" s="9">
        <v>30</v>
      </c>
      <c r="I1855" s="10">
        <v>8.98</v>
      </c>
      <c r="J1855" s="10">
        <v>269.40000000000003</v>
      </c>
      <c r="K1855" s="5">
        <v>2.7323369361147643E-2</v>
      </c>
      <c r="L1855" s="10">
        <v>7.3609157058931762</v>
      </c>
      <c r="M1855" s="10">
        <v>262.03908429410689</v>
      </c>
      <c r="N1855" s="10">
        <v>4.4400000000000004</v>
      </c>
      <c r="O1855" s="10">
        <v>133.20000000000002</v>
      </c>
      <c r="P1855" s="10">
        <v>128.83908429410687</v>
      </c>
      <c r="Q1855" s="5">
        <v>0.49167888309936514</v>
      </c>
      <c r="R1855" s="5">
        <v>4.4999999999999998E-2</v>
      </c>
      <c r="S1855" s="10">
        <v>11.791758793234809</v>
      </c>
      <c r="T1855" s="10">
        <v>0</v>
      </c>
      <c r="U1855" s="10">
        <v>117.04732550087206</v>
      </c>
      <c r="V1855" s="5">
        <v>0.44667888309936515</v>
      </c>
      <c r="W1855" s="4" t="s">
        <v>491</v>
      </c>
      <c r="X1855" s="4" t="s">
        <v>97</v>
      </c>
    </row>
    <row r="1856" spans="1:24">
      <c r="A1856" s="4" t="s">
        <v>2344</v>
      </c>
      <c r="B1856" s="8">
        <v>45700</v>
      </c>
      <c r="C1856" s="4" t="s">
        <v>411</v>
      </c>
      <c r="D1856" s="4" t="s">
        <v>185</v>
      </c>
      <c r="E1856" s="4" t="s">
        <v>47</v>
      </c>
      <c r="F1856" s="4" t="s">
        <v>273</v>
      </c>
      <c r="G1856" s="4" t="s">
        <v>257</v>
      </c>
      <c r="H1856" s="9">
        <v>15</v>
      </c>
      <c r="I1856" s="10">
        <v>5.13</v>
      </c>
      <c r="J1856" s="10">
        <v>76.95</v>
      </c>
      <c r="K1856" s="5">
        <v>6.3872273975935936E-2</v>
      </c>
      <c r="L1856" s="10">
        <v>4.9149714824482702</v>
      </c>
      <c r="M1856" s="10">
        <v>72.035028517551737</v>
      </c>
      <c r="N1856" s="10">
        <v>2.1800000000000002</v>
      </c>
      <c r="O1856" s="10">
        <v>32.700000000000003</v>
      </c>
      <c r="P1856" s="10">
        <v>39.335028517551734</v>
      </c>
      <c r="Q1856" s="5">
        <v>0.54605418123722316</v>
      </c>
      <c r="R1856" s="5">
        <v>2.3E-2</v>
      </c>
      <c r="S1856" s="10">
        <v>1.6568056559036899</v>
      </c>
      <c r="T1856" s="10">
        <v>0</v>
      </c>
      <c r="U1856" s="10">
        <v>37.678222861648045</v>
      </c>
      <c r="V1856" s="5">
        <v>0.52305418123722314</v>
      </c>
      <c r="W1856" s="4" t="s">
        <v>491</v>
      </c>
      <c r="X1856" s="4" t="s">
        <v>97</v>
      </c>
    </row>
    <row r="1857" spans="1:24">
      <c r="A1857" s="4" t="s">
        <v>2345</v>
      </c>
      <c r="B1857" s="8">
        <v>45738</v>
      </c>
      <c r="C1857" s="4" t="s">
        <v>391</v>
      </c>
      <c r="D1857" s="4" t="s">
        <v>156</v>
      </c>
      <c r="E1857" s="4" t="s">
        <v>47</v>
      </c>
      <c r="F1857" s="4" t="s">
        <v>270</v>
      </c>
      <c r="G1857" s="4" t="s">
        <v>235</v>
      </c>
      <c r="H1857" s="9">
        <v>10</v>
      </c>
      <c r="I1857" s="10">
        <v>4.95</v>
      </c>
      <c r="J1857" s="10">
        <v>49.5</v>
      </c>
      <c r="K1857" s="5">
        <v>0.13112449983923841</v>
      </c>
      <c r="L1857" s="10">
        <v>6.4906627420423009</v>
      </c>
      <c r="M1857" s="10">
        <v>43.009337257957696</v>
      </c>
      <c r="N1857" s="10">
        <v>2.72</v>
      </c>
      <c r="O1857" s="10">
        <v>27.200000000000003</v>
      </c>
      <c r="P1857" s="10">
        <v>15.809337257957694</v>
      </c>
      <c r="Q1857" s="5">
        <v>0.36757918782002647</v>
      </c>
      <c r="R1857" s="5">
        <v>2.3E-2</v>
      </c>
      <c r="S1857" s="10">
        <v>0.98921475693302696</v>
      </c>
      <c r="T1857" s="10">
        <v>0</v>
      </c>
      <c r="U1857" s="10">
        <v>14.820122501024667</v>
      </c>
      <c r="V1857" s="5">
        <v>0.34457918782002644</v>
      </c>
      <c r="W1857" s="4" t="s">
        <v>491</v>
      </c>
      <c r="X1857" s="4" t="s">
        <v>97</v>
      </c>
    </row>
    <row r="1858" spans="1:24">
      <c r="A1858" s="4" t="s">
        <v>2346</v>
      </c>
      <c r="B1858" s="8">
        <v>45818</v>
      </c>
      <c r="C1858" s="4" t="s">
        <v>385</v>
      </c>
      <c r="D1858" s="4" t="s">
        <v>195</v>
      </c>
      <c r="E1858" s="4" t="s">
        <v>45</v>
      </c>
      <c r="F1858" s="4" t="s">
        <v>234</v>
      </c>
      <c r="G1858" s="4" t="s">
        <v>257</v>
      </c>
      <c r="H1858" s="9">
        <v>6</v>
      </c>
      <c r="I1858" s="10">
        <v>8.77</v>
      </c>
      <c r="J1858" s="10">
        <v>52.62</v>
      </c>
      <c r="K1858" s="5">
        <v>0.23796672727485585</v>
      </c>
      <c r="L1858" s="10">
        <v>12.521809189202914</v>
      </c>
      <c r="M1858" s="10">
        <v>40.098190810797085</v>
      </c>
      <c r="N1858" s="10">
        <v>3.96</v>
      </c>
      <c r="O1858" s="10">
        <v>23.759999999999998</v>
      </c>
      <c r="P1858" s="10">
        <v>16.338190810797087</v>
      </c>
      <c r="Q1858" s="5">
        <v>0.4074545629225188</v>
      </c>
      <c r="R1858" s="5">
        <v>1.4999999999999999E-2</v>
      </c>
      <c r="S1858" s="10">
        <v>0.60147286216195628</v>
      </c>
      <c r="T1858" s="10">
        <v>1.02</v>
      </c>
      <c r="U1858" s="10">
        <v>14.716717948635132</v>
      </c>
      <c r="V1858" s="5">
        <v>0.36701700628030376</v>
      </c>
      <c r="W1858" s="4" t="s">
        <v>493</v>
      </c>
      <c r="X1858" s="4" t="s">
        <v>97</v>
      </c>
    </row>
    <row r="1859" spans="1:24">
      <c r="A1859" s="4" t="s">
        <v>2347</v>
      </c>
      <c r="B1859" s="8">
        <v>45953</v>
      </c>
      <c r="C1859" s="4" t="s">
        <v>363</v>
      </c>
      <c r="D1859" s="4" t="s">
        <v>148</v>
      </c>
      <c r="E1859" s="4" t="s">
        <v>45</v>
      </c>
      <c r="F1859" s="4" t="s">
        <v>239</v>
      </c>
      <c r="G1859" s="4" t="s">
        <v>235</v>
      </c>
      <c r="H1859" s="9">
        <v>7</v>
      </c>
      <c r="I1859" s="10">
        <v>22.42</v>
      </c>
      <c r="J1859" s="10">
        <v>156.94</v>
      </c>
      <c r="K1859" s="5">
        <v>0.17436105486623105</v>
      </c>
      <c r="L1859" s="10">
        <v>27.3642239507063</v>
      </c>
      <c r="M1859" s="10">
        <v>129.57577604929369</v>
      </c>
      <c r="N1859" s="10">
        <v>12.6</v>
      </c>
      <c r="O1859" s="10">
        <v>88.2</v>
      </c>
      <c r="P1859" s="10">
        <v>41.375776049293691</v>
      </c>
      <c r="Q1859" s="5">
        <v>0.31931721584714545</v>
      </c>
      <c r="R1859" s="5">
        <v>1.4999999999999999E-2</v>
      </c>
      <c r="S1859" s="10">
        <v>1.9436366407394052</v>
      </c>
      <c r="T1859" s="10">
        <v>0</v>
      </c>
      <c r="U1859" s="10">
        <v>39.432139408554285</v>
      </c>
      <c r="V1859" s="5">
        <v>0.30431721584714544</v>
      </c>
      <c r="W1859" s="4" t="s">
        <v>491</v>
      </c>
      <c r="X1859" s="4" t="s">
        <v>97</v>
      </c>
    </row>
    <row r="1860" spans="1:24">
      <c r="A1860" s="4" t="s">
        <v>2348</v>
      </c>
      <c r="B1860" s="8">
        <v>46099</v>
      </c>
      <c r="C1860" s="4" t="s">
        <v>363</v>
      </c>
      <c r="D1860" s="4" t="s">
        <v>218</v>
      </c>
      <c r="E1860" s="4" t="s">
        <v>45</v>
      </c>
      <c r="F1860" s="4" t="s">
        <v>239</v>
      </c>
      <c r="G1860" s="4" t="s">
        <v>235</v>
      </c>
      <c r="H1860" s="9">
        <v>68</v>
      </c>
      <c r="I1860" s="10">
        <v>7.53</v>
      </c>
      <c r="J1860" s="10">
        <v>512.04</v>
      </c>
      <c r="K1860" s="5">
        <v>0.15963453193784749</v>
      </c>
      <c r="L1860" s="10">
        <v>81.739265733455426</v>
      </c>
      <c r="M1860" s="10">
        <v>430.30073426654451</v>
      </c>
      <c r="N1860" s="10">
        <v>4.25</v>
      </c>
      <c r="O1860" s="10">
        <v>289</v>
      </c>
      <c r="P1860" s="10">
        <v>141.30073426654451</v>
      </c>
      <c r="Q1860" s="5">
        <v>0.32837669800260555</v>
      </c>
      <c r="R1860" s="5">
        <v>1.4999999999999999E-2</v>
      </c>
      <c r="S1860" s="10">
        <v>6.4545110139981672</v>
      </c>
      <c r="T1860" s="10">
        <v>0</v>
      </c>
      <c r="U1860" s="10">
        <v>134.84622325254634</v>
      </c>
      <c r="V1860" s="5">
        <v>0.31337669800260554</v>
      </c>
      <c r="W1860" s="4" t="s">
        <v>491</v>
      </c>
      <c r="X1860" s="4" t="s">
        <v>97</v>
      </c>
    </row>
    <row r="1861" spans="1:24">
      <c r="A1861" s="4" t="s">
        <v>2349</v>
      </c>
      <c r="B1861" s="8">
        <v>45746</v>
      </c>
      <c r="C1861" s="4" t="s">
        <v>311</v>
      </c>
      <c r="D1861" s="4" t="s">
        <v>156</v>
      </c>
      <c r="E1861" s="4" t="s">
        <v>41</v>
      </c>
      <c r="F1861" s="4" t="s">
        <v>242</v>
      </c>
      <c r="G1861" s="4" t="s">
        <v>111</v>
      </c>
      <c r="H1861" s="9">
        <v>25</v>
      </c>
      <c r="I1861" s="10">
        <v>4.9400000000000004</v>
      </c>
      <c r="J1861" s="10">
        <v>123.50000000000001</v>
      </c>
      <c r="K1861" s="5">
        <v>0.13279584371262335</v>
      </c>
      <c r="L1861" s="10">
        <v>16.400286698508985</v>
      </c>
      <c r="M1861" s="10">
        <v>107.09971330149102</v>
      </c>
      <c r="N1861" s="10">
        <v>2.7</v>
      </c>
      <c r="O1861" s="10">
        <v>67.5</v>
      </c>
      <c r="P1861" s="10">
        <v>39.599713301491022</v>
      </c>
      <c r="Q1861" s="5">
        <v>0.36974621201847535</v>
      </c>
      <c r="R1861" s="5">
        <v>2.5999999999999999E-2</v>
      </c>
      <c r="S1861" s="10">
        <v>2.7845925458387666</v>
      </c>
      <c r="T1861" s="10">
        <v>0</v>
      </c>
      <c r="U1861" s="10">
        <v>36.815120755652252</v>
      </c>
      <c r="V1861" s="5">
        <v>0.34374621201847533</v>
      </c>
      <c r="W1861" s="4" t="s">
        <v>491</v>
      </c>
      <c r="X1861" s="4" t="s">
        <v>97</v>
      </c>
    </row>
    <row r="1862" spans="1:24">
      <c r="A1862" s="4" t="s">
        <v>2350</v>
      </c>
      <c r="B1862" s="8">
        <v>46055</v>
      </c>
      <c r="C1862" s="4" t="s">
        <v>301</v>
      </c>
      <c r="D1862" s="4" t="s">
        <v>183</v>
      </c>
      <c r="E1862" s="4" t="s">
        <v>41</v>
      </c>
      <c r="F1862" s="4" t="s">
        <v>234</v>
      </c>
      <c r="G1862" s="4" t="s">
        <v>235</v>
      </c>
      <c r="H1862" s="9">
        <v>145</v>
      </c>
      <c r="I1862" s="10">
        <v>9.06</v>
      </c>
      <c r="J1862" s="10">
        <v>1313.7</v>
      </c>
      <c r="K1862" s="5">
        <v>0.18216425587505611</v>
      </c>
      <c r="L1862" s="10">
        <v>239.30918294306122</v>
      </c>
      <c r="M1862" s="10">
        <v>1074.3908170569389</v>
      </c>
      <c r="N1862" s="10">
        <v>4.4400000000000004</v>
      </c>
      <c r="O1862" s="10">
        <v>643.80000000000007</v>
      </c>
      <c r="P1862" s="10">
        <v>430.59081705693882</v>
      </c>
      <c r="Q1862" s="5">
        <v>0.40077671013277011</v>
      </c>
      <c r="R1862" s="5">
        <v>2.5999999999999999E-2</v>
      </c>
      <c r="S1862" s="10">
        <v>27.934161243480411</v>
      </c>
      <c r="T1862" s="10">
        <v>31.94</v>
      </c>
      <c r="U1862" s="10">
        <v>370.71665581345843</v>
      </c>
      <c r="V1862" s="5">
        <v>0.3450482356401337</v>
      </c>
      <c r="W1862" s="4" t="s">
        <v>493</v>
      </c>
      <c r="X1862" s="4" t="s">
        <v>97</v>
      </c>
    </row>
    <row r="1863" spans="1:24">
      <c r="A1863" s="4" t="s">
        <v>2351</v>
      </c>
      <c r="B1863" s="8">
        <v>46084</v>
      </c>
      <c r="C1863" s="4" t="s">
        <v>303</v>
      </c>
      <c r="D1863" s="4" t="s">
        <v>120</v>
      </c>
      <c r="E1863" s="4" t="s">
        <v>41</v>
      </c>
      <c r="F1863" s="4" t="s">
        <v>239</v>
      </c>
      <c r="G1863" s="4" t="s">
        <v>235</v>
      </c>
      <c r="H1863" s="9">
        <v>119</v>
      </c>
      <c r="I1863" s="10">
        <v>8.3699999999999992</v>
      </c>
      <c r="J1863" s="10">
        <v>996.02999999999986</v>
      </c>
      <c r="K1863" s="5">
        <v>0.19725735203545283</v>
      </c>
      <c r="L1863" s="10">
        <v>196.47424034787207</v>
      </c>
      <c r="M1863" s="10">
        <v>799.55575965212779</v>
      </c>
      <c r="N1863" s="10">
        <v>4.2699999999999996</v>
      </c>
      <c r="O1863" s="10">
        <v>508.12999999999994</v>
      </c>
      <c r="P1863" s="10">
        <v>291.42575965212785</v>
      </c>
      <c r="Q1863" s="5">
        <v>0.36448459802093341</v>
      </c>
      <c r="R1863" s="5">
        <v>2.5999999999999999E-2</v>
      </c>
      <c r="S1863" s="10">
        <v>20.788449750955323</v>
      </c>
      <c r="T1863" s="10">
        <v>0</v>
      </c>
      <c r="U1863" s="10">
        <v>270.63730990117256</v>
      </c>
      <c r="V1863" s="5">
        <v>0.33848459802093345</v>
      </c>
      <c r="W1863" s="4" t="s">
        <v>491</v>
      </c>
      <c r="X1863" s="4" t="s">
        <v>97</v>
      </c>
    </row>
    <row r="1864" spans="1:24">
      <c r="A1864" s="4" t="s">
        <v>2352</v>
      </c>
      <c r="B1864" s="8">
        <v>46295</v>
      </c>
      <c r="C1864" s="4" t="s">
        <v>303</v>
      </c>
      <c r="D1864" s="4" t="s">
        <v>183</v>
      </c>
      <c r="E1864" s="4" t="s">
        <v>41</v>
      </c>
      <c r="F1864" s="4" t="s">
        <v>239</v>
      </c>
      <c r="G1864" s="4" t="s">
        <v>235</v>
      </c>
      <c r="H1864" s="9">
        <v>30</v>
      </c>
      <c r="I1864" s="10">
        <v>9.1</v>
      </c>
      <c r="J1864" s="10">
        <v>273</v>
      </c>
      <c r="K1864" s="5">
        <v>0.21477724241542995</v>
      </c>
      <c r="L1864" s="10">
        <v>58.634187179412379</v>
      </c>
      <c r="M1864" s="10">
        <v>214.36581282058762</v>
      </c>
      <c r="N1864" s="10">
        <v>4.3899999999999997</v>
      </c>
      <c r="O1864" s="10">
        <v>131.69999999999999</v>
      </c>
      <c r="P1864" s="10">
        <v>82.665812820587632</v>
      </c>
      <c r="Q1864" s="5">
        <v>0.38562964743717959</v>
      </c>
      <c r="R1864" s="5">
        <v>2.5999999999999999E-2</v>
      </c>
      <c r="S1864" s="10">
        <v>5.5735111333352778</v>
      </c>
      <c r="T1864" s="10">
        <v>4.82</v>
      </c>
      <c r="U1864" s="10">
        <v>72.272301687252366</v>
      </c>
      <c r="V1864" s="5">
        <v>0.33714471881642949</v>
      </c>
      <c r="W1864" s="4" t="s">
        <v>493</v>
      </c>
      <c r="X1864" s="4" t="s">
        <v>97</v>
      </c>
    </row>
    <row r="1865" spans="1:24">
      <c r="A1865" s="4" t="s">
        <v>2353</v>
      </c>
      <c r="B1865" s="8">
        <v>46010</v>
      </c>
      <c r="C1865" s="4" t="s">
        <v>291</v>
      </c>
      <c r="D1865" s="4" t="s">
        <v>185</v>
      </c>
      <c r="E1865" s="4" t="s">
        <v>39</v>
      </c>
      <c r="F1865" s="4" t="s">
        <v>273</v>
      </c>
      <c r="G1865" s="4" t="s">
        <v>257</v>
      </c>
      <c r="H1865" s="9">
        <v>1</v>
      </c>
      <c r="I1865" s="10">
        <v>5.23</v>
      </c>
      <c r="J1865" s="10">
        <v>5.23</v>
      </c>
      <c r="K1865" s="5">
        <v>7.3488550068701988E-2</v>
      </c>
      <c r="L1865" s="10">
        <v>0.38434511685931144</v>
      </c>
      <c r="M1865" s="10">
        <v>4.8456548831406892</v>
      </c>
      <c r="N1865" s="10">
        <v>2.21</v>
      </c>
      <c r="O1865" s="10">
        <v>2.21</v>
      </c>
      <c r="P1865" s="10">
        <v>2.6356548831406892</v>
      </c>
      <c r="Q1865" s="5">
        <v>0.54392129582129911</v>
      </c>
      <c r="R1865" s="5">
        <v>2.1000000000000001E-2</v>
      </c>
      <c r="S1865" s="10">
        <v>0.10175875254595448</v>
      </c>
      <c r="T1865" s="10">
        <v>0</v>
      </c>
      <c r="U1865" s="10">
        <v>2.5338961305947345</v>
      </c>
      <c r="V1865" s="5">
        <v>0.52292129582129898</v>
      </c>
      <c r="W1865" s="4" t="s">
        <v>491</v>
      </c>
      <c r="X1865" s="4" t="s">
        <v>97</v>
      </c>
    </row>
    <row r="1866" spans="1:24">
      <c r="A1866" s="4" t="s">
        <v>2354</v>
      </c>
      <c r="B1866" s="8">
        <v>46064</v>
      </c>
      <c r="C1866" s="4" t="s">
        <v>331</v>
      </c>
      <c r="D1866" s="4" t="s">
        <v>113</v>
      </c>
      <c r="E1866" s="4" t="s">
        <v>43</v>
      </c>
      <c r="F1866" s="4" t="s">
        <v>270</v>
      </c>
      <c r="G1866" s="4" t="s">
        <v>235</v>
      </c>
      <c r="H1866" s="9">
        <v>123</v>
      </c>
      <c r="I1866" s="10">
        <v>16.78</v>
      </c>
      <c r="J1866" s="10">
        <v>2063.94</v>
      </c>
      <c r="K1866" s="5">
        <v>7.5164975150566887E-2</v>
      </c>
      <c r="L1866" s="10">
        <v>155.13599881226102</v>
      </c>
      <c r="M1866" s="10">
        <v>1908.804001187739</v>
      </c>
      <c r="N1866" s="10">
        <v>9.14</v>
      </c>
      <c r="O1866" s="10">
        <v>1124.22</v>
      </c>
      <c r="P1866" s="10">
        <v>784.58400118773898</v>
      </c>
      <c r="Q1866" s="5">
        <v>0.41103434438503766</v>
      </c>
      <c r="R1866" s="5">
        <v>4.4999999999999998E-2</v>
      </c>
      <c r="S1866" s="10">
        <v>85.896180053448248</v>
      </c>
      <c r="T1866" s="10">
        <v>0</v>
      </c>
      <c r="U1866" s="10">
        <v>698.68782113429074</v>
      </c>
      <c r="V1866" s="5">
        <v>0.36603434438503768</v>
      </c>
      <c r="W1866" s="4" t="s">
        <v>491</v>
      </c>
      <c r="X1866" s="4" t="s">
        <v>97</v>
      </c>
    </row>
    <row r="1867" spans="1:24">
      <c r="A1867" s="4" t="s">
        <v>2355</v>
      </c>
      <c r="B1867" s="8">
        <v>45805</v>
      </c>
      <c r="C1867" s="4" t="s">
        <v>240</v>
      </c>
      <c r="D1867" s="4" t="s">
        <v>185</v>
      </c>
      <c r="E1867" s="4" t="s">
        <v>36</v>
      </c>
      <c r="F1867" s="4" t="s">
        <v>242</v>
      </c>
      <c r="G1867" s="4" t="s">
        <v>235</v>
      </c>
      <c r="H1867" s="9">
        <v>123</v>
      </c>
      <c r="I1867" s="10">
        <v>5.22</v>
      </c>
      <c r="J1867" s="10">
        <v>642.05999999999995</v>
      </c>
      <c r="K1867" s="5">
        <v>0.1675870762308562</v>
      </c>
      <c r="L1867" s="10">
        <v>107.60095816478352</v>
      </c>
      <c r="M1867" s="10">
        <v>534.45904183521645</v>
      </c>
      <c r="N1867" s="10">
        <v>2.16</v>
      </c>
      <c r="O1867" s="10">
        <v>265.68</v>
      </c>
      <c r="P1867" s="10">
        <v>268.77904183521645</v>
      </c>
      <c r="Q1867" s="5">
        <v>0.50289923230092148</v>
      </c>
      <c r="R1867" s="5">
        <v>1.7999999999999999E-2</v>
      </c>
      <c r="S1867" s="10">
        <v>9.6202627530338951</v>
      </c>
      <c r="T1867" s="10">
        <v>10.57</v>
      </c>
      <c r="U1867" s="10">
        <v>248.58877908218255</v>
      </c>
      <c r="V1867" s="5">
        <v>0.46512222569681411</v>
      </c>
      <c r="W1867" s="4" t="s">
        <v>493</v>
      </c>
      <c r="X1867" s="4" t="s">
        <v>97</v>
      </c>
    </row>
    <row r="1868" spans="1:24">
      <c r="A1868" s="4" t="s">
        <v>2356</v>
      </c>
      <c r="B1868" s="8">
        <v>45945</v>
      </c>
      <c r="C1868" s="4" t="s">
        <v>379</v>
      </c>
      <c r="D1868" s="4" t="s">
        <v>156</v>
      </c>
      <c r="E1868" s="4" t="s">
        <v>45</v>
      </c>
      <c r="F1868" s="4" t="s">
        <v>234</v>
      </c>
      <c r="G1868" s="4" t="s">
        <v>257</v>
      </c>
      <c r="H1868" s="9">
        <v>7</v>
      </c>
      <c r="I1868" s="10">
        <v>4.95</v>
      </c>
      <c r="J1868" s="10">
        <v>34.65</v>
      </c>
      <c r="K1868" s="5">
        <v>0.17218612492157259</v>
      </c>
      <c r="L1868" s="10">
        <v>5.9662492285324902</v>
      </c>
      <c r="M1868" s="10">
        <v>28.683750771467508</v>
      </c>
      <c r="N1868" s="10">
        <v>2.72</v>
      </c>
      <c r="O1868" s="10">
        <v>19.040000000000003</v>
      </c>
      <c r="P1868" s="10">
        <v>9.6437507714675057</v>
      </c>
      <c r="Q1868" s="5">
        <v>0.33620954415279614</v>
      </c>
      <c r="R1868" s="5">
        <v>1.4999999999999999E-2</v>
      </c>
      <c r="S1868" s="10">
        <v>0.43025626157201263</v>
      </c>
      <c r="T1868" s="10">
        <v>0</v>
      </c>
      <c r="U1868" s="10">
        <v>9.2134945098954937</v>
      </c>
      <c r="V1868" s="5">
        <v>0.32120954415279618</v>
      </c>
      <c r="W1868" s="4" t="s">
        <v>491</v>
      </c>
      <c r="X1868" s="4" t="s">
        <v>97</v>
      </c>
    </row>
    <row r="1869" spans="1:24">
      <c r="A1869" s="4" t="s">
        <v>2357</v>
      </c>
      <c r="B1869" s="8">
        <v>46029</v>
      </c>
      <c r="C1869" s="4" t="s">
        <v>331</v>
      </c>
      <c r="D1869" s="4" t="s">
        <v>183</v>
      </c>
      <c r="E1869" s="4" t="s">
        <v>43</v>
      </c>
      <c r="F1869" s="4" t="s">
        <v>270</v>
      </c>
      <c r="G1869" s="4" t="s">
        <v>235</v>
      </c>
      <c r="H1869" s="9">
        <v>102</v>
      </c>
      <c r="I1869" s="10">
        <v>9.01</v>
      </c>
      <c r="J1869" s="10">
        <v>919.02</v>
      </c>
      <c r="K1869" s="5">
        <v>5.1706630955426561E-2</v>
      </c>
      <c r="L1869" s="10">
        <v>47.519427980656118</v>
      </c>
      <c r="M1869" s="10">
        <v>871.50057201934385</v>
      </c>
      <c r="N1869" s="10">
        <v>4.4000000000000004</v>
      </c>
      <c r="O1869" s="10">
        <v>448.8</v>
      </c>
      <c r="P1869" s="10">
        <v>422.70057201934384</v>
      </c>
      <c r="Q1869" s="5">
        <v>0.4850261555651183</v>
      </c>
      <c r="R1869" s="5">
        <v>4.4999999999999998E-2</v>
      </c>
      <c r="S1869" s="10">
        <v>39.217525740870471</v>
      </c>
      <c r="T1869" s="10">
        <v>0</v>
      </c>
      <c r="U1869" s="10">
        <v>383.48304627847335</v>
      </c>
      <c r="V1869" s="5">
        <v>0.44002615556511826</v>
      </c>
      <c r="W1869" s="4" t="s">
        <v>491</v>
      </c>
      <c r="X1869" s="4" t="s">
        <v>97</v>
      </c>
    </row>
    <row r="1870" spans="1:24">
      <c r="A1870" s="4" t="s">
        <v>2358</v>
      </c>
      <c r="B1870" s="8">
        <v>45672</v>
      </c>
      <c r="C1870" s="4" t="s">
        <v>281</v>
      </c>
      <c r="D1870" s="4" t="s">
        <v>120</v>
      </c>
      <c r="E1870" s="4" t="s">
        <v>39</v>
      </c>
      <c r="F1870" s="4" t="s">
        <v>276</v>
      </c>
      <c r="G1870" s="4" t="s">
        <v>111</v>
      </c>
      <c r="H1870" s="9">
        <v>55</v>
      </c>
      <c r="I1870" s="10">
        <v>8.1199999999999992</v>
      </c>
      <c r="J1870" s="10">
        <v>446.59999999999997</v>
      </c>
      <c r="K1870" s="5">
        <v>0.11531654654899348</v>
      </c>
      <c r="L1870" s="10">
        <v>51.500369688780488</v>
      </c>
      <c r="M1870" s="10">
        <v>395.09963031121947</v>
      </c>
      <c r="N1870" s="10">
        <v>4.07</v>
      </c>
      <c r="O1870" s="10">
        <v>223.85000000000002</v>
      </c>
      <c r="P1870" s="10">
        <v>171.24963031121945</v>
      </c>
      <c r="Q1870" s="5">
        <v>0.43343404339894304</v>
      </c>
      <c r="R1870" s="5">
        <v>2.1000000000000001E-2</v>
      </c>
      <c r="S1870" s="10">
        <v>8.2970922365356099</v>
      </c>
      <c r="T1870" s="10">
        <v>0</v>
      </c>
      <c r="U1870" s="10">
        <v>162.95253807468384</v>
      </c>
      <c r="V1870" s="5">
        <v>0.41243404339894302</v>
      </c>
      <c r="W1870" s="4" t="s">
        <v>491</v>
      </c>
      <c r="X1870" s="4" t="s">
        <v>97</v>
      </c>
    </row>
    <row r="1871" spans="1:24">
      <c r="A1871" s="4" t="s">
        <v>2359</v>
      </c>
      <c r="B1871" s="8">
        <v>46082</v>
      </c>
      <c r="C1871" s="4" t="s">
        <v>383</v>
      </c>
      <c r="D1871" s="4" t="s">
        <v>138</v>
      </c>
      <c r="E1871" s="4" t="s">
        <v>45</v>
      </c>
      <c r="F1871" s="4" t="s">
        <v>242</v>
      </c>
      <c r="G1871" s="4" t="s">
        <v>257</v>
      </c>
      <c r="H1871" s="9">
        <v>15</v>
      </c>
      <c r="I1871" s="10">
        <v>8.5500000000000007</v>
      </c>
      <c r="J1871" s="10">
        <v>128.25</v>
      </c>
      <c r="K1871" s="5">
        <v>0.18193372223837898</v>
      </c>
      <c r="L1871" s="10">
        <v>23.332999877072105</v>
      </c>
      <c r="M1871" s="10">
        <v>104.9170001229279</v>
      </c>
      <c r="N1871" s="10">
        <v>4.26</v>
      </c>
      <c r="O1871" s="10">
        <v>63.9</v>
      </c>
      <c r="P1871" s="10">
        <v>41.017000122927904</v>
      </c>
      <c r="Q1871" s="5">
        <v>0.3909471303494152</v>
      </c>
      <c r="R1871" s="5">
        <v>1.4999999999999999E-2</v>
      </c>
      <c r="S1871" s="10">
        <v>1.5737550018439184</v>
      </c>
      <c r="T1871" s="10">
        <v>0</v>
      </c>
      <c r="U1871" s="10">
        <v>39.443245121083983</v>
      </c>
      <c r="V1871" s="5">
        <v>0.37594713034941518</v>
      </c>
      <c r="W1871" s="4" t="s">
        <v>491</v>
      </c>
      <c r="X1871" s="4" t="s">
        <v>97</v>
      </c>
    </row>
    <row r="1872" spans="1:24">
      <c r="A1872" s="4" t="s">
        <v>2360</v>
      </c>
      <c r="B1872" s="8">
        <v>45894</v>
      </c>
      <c r="C1872" s="4" t="s">
        <v>407</v>
      </c>
      <c r="D1872" s="4" t="s">
        <v>212</v>
      </c>
      <c r="E1872" s="4" t="s">
        <v>47</v>
      </c>
      <c r="F1872" s="4" t="s">
        <v>276</v>
      </c>
      <c r="G1872" s="4" t="s">
        <v>111</v>
      </c>
      <c r="H1872" s="9">
        <v>4</v>
      </c>
      <c r="I1872" s="10">
        <v>6.62</v>
      </c>
      <c r="J1872" s="10">
        <v>26.48</v>
      </c>
      <c r="K1872" s="5">
        <v>0.10818896900369439</v>
      </c>
      <c r="L1872" s="10">
        <v>2.8648438992178273</v>
      </c>
      <c r="M1872" s="10">
        <v>23.615156100782173</v>
      </c>
      <c r="N1872" s="10">
        <v>3.41</v>
      </c>
      <c r="O1872" s="10">
        <v>13.64</v>
      </c>
      <c r="P1872" s="10">
        <v>9.9751561007821721</v>
      </c>
      <c r="Q1872" s="5">
        <v>0.42240483434499843</v>
      </c>
      <c r="R1872" s="5">
        <v>2.3E-2</v>
      </c>
      <c r="S1872" s="10">
        <v>0.54314859031799001</v>
      </c>
      <c r="T1872" s="10">
        <v>0</v>
      </c>
      <c r="U1872" s="10">
        <v>9.4320075104641816</v>
      </c>
      <c r="V1872" s="5">
        <v>0.39940483434499841</v>
      </c>
      <c r="W1872" s="4" t="s">
        <v>491</v>
      </c>
      <c r="X1872" s="4" t="s">
        <v>97</v>
      </c>
    </row>
    <row r="1873" spans="1:24">
      <c r="A1873" s="4" t="s">
        <v>2361</v>
      </c>
      <c r="B1873" s="8">
        <v>46183</v>
      </c>
      <c r="C1873" s="4" t="s">
        <v>395</v>
      </c>
      <c r="D1873" s="4" t="s">
        <v>204</v>
      </c>
      <c r="E1873" s="4" t="s">
        <v>47</v>
      </c>
      <c r="F1873" s="4" t="s">
        <v>276</v>
      </c>
      <c r="G1873" s="4" t="s">
        <v>235</v>
      </c>
      <c r="H1873" s="9">
        <v>62</v>
      </c>
      <c r="I1873" s="10">
        <v>15.13</v>
      </c>
      <c r="J1873" s="10">
        <v>938.06000000000006</v>
      </c>
      <c r="K1873" s="5">
        <v>0.12767096281572091</v>
      </c>
      <c r="L1873" s="10">
        <v>119.76302337891516</v>
      </c>
      <c r="M1873" s="10">
        <v>818.29697662108492</v>
      </c>
      <c r="N1873" s="10">
        <v>9.4700000000000006</v>
      </c>
      <c r="O1873" s="10">
        <v>587.14</v>
      </c>
      <c r="P1873" s="10">
        <v>231.15697662108494</v>
      </c>
      <c r="Q1873" s="5">
        <v>0.28248543404813642</v>
      </c>
      <c r="R1873" s="5">
        <v>2.3E-2</v>
      </c>
      <c r="S1873" s="10">
        <v>18.820830462284952</v>
      </c>
      <c r="T1873" s="10">
        <v>0</v>
      </c>
      <c r="U1873" s="10">
        <v>212.33614615879998</v>
      </c>
      <c r="V1873" s="5">
        <v>0.25948543404813645</v>
      </c>
      <c r="W1873" s="4" t="s">
        <v>491</v>
      </c>
      <c r="X1873" s="4" t="s">
        <v>97</v>
      </c>
    </row>
    <row r="1874" spans="1:24">
      <c r="A1874" s="4" t="s">
        <v>2362</v>
      </c>
      <c r="B1874" s="8">
        <v>46023</v>
      </c>
      <c r="C1874" s="4" t="s">
        <v>371</v>
      </c>
      <c r="D1874" s="4" t="s">
        <v>183</v>
      </c>
      <c r="E1874" s="4" t="s">
        <v>45</v>
      </c>
      <c r="F1874" s="4" t="s">
        <v>242</v>
      </c>
      <c r="G1874" s="4" t="s">
        <v>111</v>
      </c>
      <c r="H1874" s="9">
        <v>3</v>
      </c>
      <c r="I1874" s="10">
        <v>9.1</v>
      </c>
      <c r="J1874" s="10">
        <v>27.299999999999997</v>
      </c>
      <c r="K1874" s="5">
        <v>0.15764547924374531</v>
      </c>
      <c r="L1874" s="10">
        <v>4.3037215833542461</v>
      </c>
      <c r="M1874" s="10">
        <v>22.996278416645751</v>
      </c>
      <c r="N1874" s="10">
        <v>4.53</v>
      </c>
      <c r="O1874" s="10">
        <v>13.59</v>
      </c>
      <c r="P1874" s="10">
        <v>9.4062784166457512</v>
      </c>
      <c r="Q1874" s="5">
        <v>0.40903481190404528</v>
      </c>
      <c r="R1874" s="5">
        <v>1.4999999999999999E-2</v>
      </c>
      <c r="S1874" s="10">
        <v>0.34494417624968626</v>
      </c>
      <c r="T1874" s="10">
        <v>0</v>
      </c>
      <c r="U1874" s="10">
        <v>9.0613342403960644</v>
      </c>
      <c r="V1874" s="5">
        <v>0.39403481190404527</v>
      </c>
      <c r="W1874" s="4" t="s">
        <v>491</v>
      </c>
      <c r="X1874" s="4" t="s">
        <v>97</v>
      </c>
    </row>
    <row r="1875" spans="1:24">
      <c r="A1875" s="4" t="s">
        <v>2363</v>
      </c>
      <c r="B1875" s="8">
        <v>46040</v>
      </c>
      <c r="C1875" s="4" t="s">
        <v>303</v>
      </c>
      <c r="D1875" s="4" t="s">
        <v>160</v>
      </c>
      <c r="E1875" s="4" t="s">
        <v>41</v>
      </c>
      <c r="F1875" s="4" t="s">
        <v>239</v>
      </c>
      <c r="G1875" s="4" t="s">
        <v>235</v>
      </c>
      <c r="H1875" s="9">
        <v>30</v>
      </c>
      <c r="I1875" s="10">
        <v>4.7</v>
      </c>
      <c r="J1875" s="10">
        <v>141</v>
      </c>
      <c r="K1875" s="5">
        <v>0.14592978365483736</v>
      </c>
      <c r="L1875" s="10">
        <v>20.576099495332066</v>
      </c>
      <c r="M1875" s="10">
        <v>120.42390050466793</v>
      </c>
      <c r="N1875" s="10">
        <v>2.34</v>
      </c>
      <c r="O1875" s="10">
        <v>70.199999999999989</v>
      </c>
      <c r="P1875" s="10">
        <v>50.223900504667938</v>
      </c>
      <c r="Q1875" s="5">
        <v>0.41705924068388017</v>
      </c>
      <c r="R1875" s="5">
        <v>2.5999999999999999E-2</v>
      </c>
      <c r="S1875" s="10">
        <v>3.1310214131213661</v>
      </c>
      <c r="T1875" s="10">
        <v>0</v>
      </c>
      <c r="U1875" s="10">
        <v>47.092879091546571</v>
      </c>
      <c r="V1875" s="5">
        <v>0.39105924068388015</v>
      </c>
      <c r="W1875" s="4" t="s">
        <v>491</v>
      </c>
      <c r="X1875" s="4" t="s">
        <v>97</v>
      </c>
    </row>
    <row r="1876" spans="1:24">
      <c r="A1876" s="4" t="s">
        <v>2364</v>
      </c>
      <c r="B1876" s="8">
        <v>45925</v>
      </c>
      <c r="C1876" s="4" t="s">
        <v>367</v>
      </c>
      <c r="D1876" s="4" t="s">
        <v>170</v>
      </c>
      <c r="E1876" s="4" t="s">
        <v>45</v>
      </c>
      <c r="F1876" s="4" t="s">
        <v>234</v>
      </c>
      <c r="G1876" s="4" t="s">
        <v>111</v>
      </c>
      <c r="H1876" s="9">
        <v>3</v>
      </c>
      <c r="I1876" s="10">
        <v>7.75</v>
      </c>
      <c r="J1876" s="10">
        <v>23.25</v>
      </c>
      <c r="K1876" s="5">
        <v>0.14181884142777718</v>
      </c>
      <c r="L1876" s="10">
        <v>3.2972880631958192</v>
      </c>
      <c r="M1876" s="10">
        <v>19.952711936804182</v>
      </c>
      <c r="N1876" s="10">
        <v>4.05</v>
      </c>
      <c r="O1876" s="10">
        <v>12.149999999999999</v>
      </c>
      <c r="P1876" s="10">
        <v>7.8027119368041831</v>
      </c>
      <c r="Q1876" s="5">
        <v>0.39106022086208397</v>
      </c>
      <c r="R1876" s="5">
        <v>1.4999999999999999E-2</v>
      </c>
      <c r="S1876" s="10">
        <v>0.29929067905206269</v>
      </c>
      <c r="T1876" s="10">
        <v>0</v>
      </c>
      <c r="U1876" s="10">
        <v>7.5034212577521204</v>
      </c>
      <c r="V1876" s="5">
        <v>0.37606022086208402</v>
      </c>
      <c r="W1876" s="4" t="s">
        <v>491</v>
      </c>
      <c r="X1876" s="4" t="s">
        <v>97</v>
      </c>
    </row>
    <row r="1877" spans="1:24">
      <c r="A1877" s="4" t="s">
        <v>2365</v>
      </c>
      <c r="B1877" s="8">
        <v>46146</v>
      </c>
      <c r="C1877" s="4" t="s">
        <v>391</v>
      </c>
      <c r="D1877" s="4" t="s">
        <v>201</v>
      </c>
      <c r="E1877" s="4" t="s">
        <v>47</v>
      </c>
      <c r="F1877" s="4" t="s">
        <v>270</v>
      </c>
      <c r="G1877" s="4" t="s">
        <v>235</v>
      </c>
      <c r="H1877" s="9">
        <v>71</v>
      </c>
      <c r="I1877" s="10">
        <v>9.86</v>
      </c>
      <c r="J1877" s="10">
        <v>700.06</v>
      </c>
      <c r="K1877" s="5">
        <v>0.12614701729173328</v>
      </c>
      <c r="L1877" s="10">
        <v>88.310480925250786</v>
      </c>
      <c r="M1877" s="10">
        <v>611.74951907474917</v>
      </c>
      <c r="N1877" s="10">
        <v>5.79</v>
      </c>
      <c r="O1877" s="10">
        <v>411.09</v>
      </c>
      <c r="P1877" s="10">
        <v>200.6595190747492</v>
      </c>
      <c r="Q1877" s="5">
        <v>0.32800927964478022</v>
      </c>
      <c r="R1877" s="5">
        <v>2.3E-2</v>
      </c>
      <c r="S1877" s="10">
        <v>14.07023893871923</v>
      </c>
      <c r="T1877" s="10">
        <v>7.07</v>
      </c>
      <c r="U1877" s="10">
        <v>179.51928013602998</v>
      </c>
      <c r="V1877" s="5">
        <v>0.29345226197733171</v>
      </c>
      <c r="W1877" s="4" t="s">
        <v>493</v>
      </c>
      <c r="X1877" s="4" t="s">
        <v>97</v>
      </c>
    </row>
    <row r="1878" spans="1:24">
      <c r="A1878" s="4" t="s">
        <v>2366</v>
      </c>
      <c r="B1878" s="8">
        <v>46029</v>
      </c>
      <c r="C1878" s="4" t="s">
        <v>285</v>
      </c>
      <c r="D1878" s="4" t="s">
        <v>158</v>
      </c>
      <c r="E1878" s="4" t="s">
        <v>39</v>
      </c>
      <c r="F1878" s="4" t="s">
        <v>273</v>
      </c>
      <c r="G1878" s="4" t="s">
        <v>111</v>
      </c>
      <c r="H1878" s="9">
        <v>51</v>
      </c>
      <c r="I1878" s="10">
        <v>7.98</v>
      </c>
      <c r="J1878" s="10">
        <v>406.98</v>
      </c>
      <c r="K1878" s="5">
        <v>8.911189262988016E-2</v>
      </c>
      <c r="L1878" s="10">
        <v>36.266758062508629</v>
      </c>
      <c r="M1878" s="10">
        <v>370.71324193749138</v>
      </c>
      <c r="N1878" s="10">
        <v>4.29</v>
      </c>
      <c r="O1878" s="10">
        <v>218.79</v>
      </c>
      <c r="P1878" s="10">
        <v>151.92324193749138</v>
      </c>
      <c r="Q1878" s="5">
        <v>0.40981336718235778</v>
      </c>
      <c r="R1878" s="5">
        <v>2.1000000000000001E-2</v>
      </c>
      <c r="S1878" s="10">
        <v>7.7849780806873197</v>
      </c>
      <c r="T1878" s="10">
        <v>0</v>
      </c>
      <c r="U1878" s="10">
        <v>144.13826385680406</v>
      </c>
      <c r="V1878" s="5">
        <v>0.38881336718235776</v>
      </c>
      <c r="W1878" s="4" t="s">
        <v>491</v>
      </c>
      <c r="X1878" s="4" t="s">
        <v>97</v>
      </c>
    </row>
    <row r="1879" spans="1:24">
      <c r="A1879" s="4" t="s">
        <v>2367</v>
      </c>
      <c r="B1879" s="8">
        <v>46110</v>
      </c>
      <c r="C1879" s="4" t="s">
        <v>309</v>
      </c>
      <c r="D1879" s="4" t="s">
        <v>224</v>
      </c>
      <c r="E1879" s="4" t="s">
        <v>41</v>
      </c>
      <c r="F1879" s="4" t="s">
        <v>239</v>
      </c>
      <c r="G1879" s="4" t="s">
        <v>111</v>
      </c>
      <c r="H1879" s="9">
        <v>12</v>
      </c>
      <c r="I1879" s="10">
        <v>20.72</v>
      </c>
      <c r="J1879" s="10">
        <v>248.64</v>
      </c>
      <c r="K1879" s="5">
        <v>0.11271345001348672</v>
      </c>
      <c r="L1879" s="10">
        <v>28.025072211353336</v>
      </c>
      <c r="M1879" s="10">
        <v>220.61492778864664</v>
      </c>
      <c r="N1879" s="10">
        <v>12.35</v>
      </c>
      <c r="O1879" s="10">
        <v>148.19999999999999</v>
      </c>
      <c r="P1879" s="10">
        <v>72.414927788646651</v>
      </c>
      <c r="Q1879" s="5">
        <v>0.32824128681818643</v>
      </c>
      <c r="R1879" s="5">
        <v>2.5999999999999999E-2</v>
      </c>
      <c r="S1879" s="10">
        <v>5.7359881225048124</v>
      </c>
      <c r="T1879" s="10">
        <v>0</v>
      </c>
      <c r="U1879" s="10">
        <v>66.678939666141844</v>
      </c>
      <c r="V1879" s="5">
        <v>0.30224128681818646</v>
      </c>
      <c r="W1879" s="4" t="s">
        <v>491</v>
      </c>
      <c r="X1879" s="4" t="s">
        <v>97</v>
      </c>
    </row>
    <row r="1880" spans="1:24">
      <c r="A1880" s="4" t="s">
        <v>2368</v>
      </c>
      <c r="B1880" s="8">
        <v>46145</v>
      </c>
      <c r="C1880" s="4" t="s">
        <v>277</v>
      </c>
      <c r="D1880" s="4" t="s">
        <v>176</v>
      </c>
      <c r="E1880" s="4" t="s">
        <v>39</v>
      </c>
      <c r="F1880" s="4" t="s">
        <v>270</v>
      </c>
      <c r="G1880" s="4" t="s">
        <v>111</v>
      </c>
      <c r="H1880" s="9">
        <v>50</v>
      </c>
      <c r="I1880" s="10">
        <v>11.6</v>
      </c>
      <c r="J1880" s="10">
        <v>580</v>
      </c>
      <c r="K1880" s="5">
        <v>9.1903748400431917E-2</v>
      </c>
      <c r="L1880" s="10">
        <v>53.304174072250511</v>
      </c>
      <c r="M1880" s="10">
        <v>526.69582592774952</v>
      </c>
      <c r="N1880" s="10">
        <v>5.76</v>
      </c>
      <c r="O1880" s="10">
        <v>288</v>
      </c>
      <c r="P1880" s="10">
        <v>238.69582592774952</v>
      </c>
      <c r="Q1880" s="5">
        <v>0.45319483120508547</v>
      </c>
      <c r="R1880" s="5">
        <v>2.1000000000000001E-2</v>
      </c>
      <c r="S1880" s="10">
        <v>11.06061234448274</v>
      </c>
      <c r="T1880" s="10">
        <v>0</v>
      </c>
      <c r="U1880" s="10">
        <v>227.63521358326679</v>
      </c>
      <c r="V1880" s="5">
        <v>0.43219483120508551</v>
      </c>
      <c r="W1880" s="4" t="s">
        <v>491</v>
      </c>
      <c r="X1880" s="4" t="s">
        <v>97</v>
      </c>
    </row>
    <row r="1881" spans="1:24">
      <c r="A1881" s="4" t="s">
        <v>2369</v>
      </c>
      <c r="B1881" s="8">
        <v>45888</v>
      </c>
      <c r="C1881" s="4" t="s">
        <v>251</v>
      </c>
      <c r="D1881" s="4" t="s">
        <v>116</v>
      </c>
      <c r="E1881" s="4" t="s">
        <v>36</v>
      </c>
      <c r="F1881" s="4" t="s">
        <v>239</v>
      </c>
      <c r="G1881" s="4" t="s">
        <v>111</v>
      </c>
      <c r="H1881" s="9">
        <v>20</v>
      </c>
      <c r="I1881" s="10">
        <v>5.16</v>
      </c>
      <c r="J1881" s="10">
        <v>103.2</v>
      </c>
      <c r="K1881" s="5">
        <v>0.14125814772477024</v>
      </c>
      <c r="L1881" s="10">
        <v>14.57784084519629</v>
      </c>
      <c r="M1881" s="10">
        <v>88.622159154803711</v>
      </c>
      <c r="N1881" s="10">
        <v>2.77</v>
      </c>
      <c r="O1881" s="10">
        <v>55.4</v>
      </c>
      <c r="P1881" s="10">
        <v>33.222159154803713</v>
      </c>
      <c r="Q1881" s="5">
        <v>0.3748741790049574</v>
      </c>
      <c r="R1881" s="5">
        <v>1.7999999999999999E-2</v>
      </c>
      <c r="S1881" s="10">
        <v>1.5951988647864668</v>
      </c>
      <c r="T1881" s="10">
        <v>0</v>
      </c>
      <c r="U1881" s="10">
        <v>31.626960290017244</v>
      </c>
      <c r="V1881" s="5">
        <v>0.35687417900495738</v>
      </c>
      <c r="W1881" s="4" t="s">
        <v>491</v>
      </c>
      <c r="X1881" s="4" t="s">
        <v>97</v>
      </c>
    </row>
    <row r="1882" spans="1:24">
      <c r="A1882" s="4" t="s">
        <v>2370</v>
      </c>
      <c r="B1882" s="8">
        <v>45810</v>
      </c>
      <c r="C1882" s="4" t="s">
        <v>247</v>
      </c>
      <c r="D1882" s="4" t="s">
        <v>195</v>
      </c>
      <c r="E1882" s="4" t="s">
        <v>36</v>
      </c>
      <c r="F1882" s="4" t="s">
        <v>242</v>
      </c>
      <c r="G1882" s="4" t="s">
        <v>111</v>
      </c>
      <c r="H1882" s="9">
        <v>20</v>
      </c>
      <c r="I1882" s="10">
        <v>8.9</v>
      </c>
      <c r="J1882" s="10">
        <v>178</v>
      </c>
      <c r="K1882" s="5">
        <v>0.13630345197198679</v>
      </c>
      <c r="L1882" s="10">
        <v>24.262014451013648</v>
      </c>
      <c r="M1882" s="10">
        <v>153.73798554898636</v>
      </c>
      <c r="N1882" s="10">
        <v>4.08</v>
      </c>
      <c r="O1882" s="10">
        <v>81.599999999999994</v>
      </c>
      <c r="P1882" s="10">
        <v>72.137985548986364</v>
      </c>
      <c r="Q1882" s="5">
        <v>0.46922681659569848</v>
      </c>
      <c r="R1882" s="5">
        <v>1.7999999999999999E-2</v>
      </c>
      <c r="S1882" s="10">
        <v>2.7672837398817545</v>
      </c>
      <c r="T1882" s="10">
        <v>0</v>
      </c>
      <c r="U1882" s="10">
        <v>69.370701809104617</v>
      </c>
      <c r="V1882" s="5">
        <v>0.45122681659569852</v>
      </c>
      <c r="W1882" s="4" t="s">
        <v>491</v>
      </c>
      <c r="X1882" s="4" t="s">
        <v>97</v>
      </c>
    </row>
    <row r="1883" spans="1:24">
      <c r="A1883" s="4" t="s">
        <v>2371</v>
      </c>
      <c r="B1883" s="8">
        <v>45914</v>
      </c>
      <c r="C1883" s="4" t="s">
        <v>393</v>
      </c>
      <c r="D1883" s="4" t="s">
        <v>156</v>
      </c>
      <c r="E1883" s="4" t="s">
        <v>47</v>
      </c>
      <c r="F1883" s="4" t="s">
        <v>273</v>
      </c>
      <c r="G1883" s="4" t="s">
        <v>235</v>
      </c>
      <c r="H1883" s="9">
        <v>78</v>
      </c>
      <c r="I1883" s="10">
        <v>4.9800000000000004</v>
      </c>
      <c r="J1883" s="10">
        <v>388.44000000000005</v>
      </c>
      <c r="K1883" s="5">
        <v>0.12093207344971971</v>
      </c>
      <c r="L1883" s="10">
        <v>46.974854610809132</v>
      </c>
      <c r="M1883" s="10">
        <v>341.46514538919092</v>
      </c>
      <c r="N1883" s="10">
        <v>2.78</v>
      </c>
      <c r="O1883" s="10">
        <v>216.83999999999997</v>
      </c>
      <c r="P1883" s="10">
        <v>124.62514538919095</v>
      </c>
      <c r="Q1883" s="5">
        <v>0.36497179015781317</v>
      </c>
      <c r="R1883" s="5">
        <v>2.3E-2</v>
      </c>
      <c r="S1883" s="10">
        <v>7.8536983439513914</v>
      </c>
      <c r="T1883" s="10">
        <v>0</v>
      </c>
      <c r="U1883" s="10">
        <v>116.77144704523955</v>
      </c>
      <c r="V1883" s="5">
        <v>0.34197179015781315</v>
      </c>
      <c r="W1883" s="4" t="s">
        <v>491</v>
      </c>
      <c r="X1883" s="4" t="s">
        <v>97</v>
      </c>
    </row>
    <row r="1884" spans="1:24">
      <c r="A1884" s="4" t="s">
        <v>2372</v>
      </c>
      <c r="B1884" s="8">
        <v>46205</v>
      </c>
      <c r="C1884" s="4" t="s">
        <v>317</v>
      </c>
      <c r="D1884" s="4" t="s">
        <v>201</v>
      </c>
      <c r="E1884" s="4" t="s">
        <v>41</v>
      </c>
      <c r="F1884" s="4" t="s">
        <v>242</v>
      </c>
      <c r="G1884" s="4" t="s">
        <v>111</v>
      </c>
      <c r="H1884" s="9">
        <v>20</v>
      </c>
      <c r="I1884" s="10">
        <v>9.66</v>
      </c>
      <c r="J1884" s="10">
        <v>193.2</v>
      </c>
      <c r="K1884" s="5">
        <v>0.18504896679433611</v>
      </c>
      <c r="L1884" s="10">
        <v>35.751460384665734</v>
      </c>
      <c r="M1884" s="10">
        <v>157.44853961533425</v>
      </c>
      <c r="N1884" s="10">
        <v>5.89</v>
      </c>
      <c r="O1884" s="10">
        <v>117.8</v>
      </c>
      <c r="P1884" s="10">
        <v>39.648539615334258</v>
      </c>
      <c r="Q1884" s="5">
        <v>0.25181903695137736</v>
      </c>
      <c r="R1884" s="5">
        <v>2.5999999999999999E-2</v>
      </c>
      <c r="S1884" s="10">
        <v>4.0936620299986908</v>
      </c>
      <c r="T1884" s="10">
        <v>1.81</v>
      </c>
      <c r="U1884" s="10">
        <v>33.744877585335566</v>
      </c>
      <c r="V1884" s="5">
        <v>0.2143232174002907</v>
      </c>
      <c r="W1884" s="4" t="s">
        <v>493</v>
      </c>
      <c r="X1884" s="4" t="s">
        <v>97</v>
      </c>
    </row>
    <row r="1885" spans="1:24">
      <c r="A1885" s="4" t="s">
        <v>2373</v>
      </c>
      <c r="B1885" s="8">
        <v>46174</v>
      </c>
      <c r="C1885" s="4" t="s">
        <v>305</v>
      </c>
      <c r="D1885" s="4" t="s">
        <v>116</v>
      </c>
      <c r="E1885" s="4" t="s">
        <v>41</v>
      </c>
      <c r="F1885" s="4" t="s">
        <v>242</v>
      </c>
      <c r="G1885" s="4" t="s">
        <v>235</v>
      </c>
      <c r="H1885" s="9">
        <v>178</v>
      </c>
      <c r="I1885" s="10">
        <v>5.41</v>
      </c>
      <c r="J1885" s="10">
        <v>962.98</v>
      </c>
      <c r="K1885" s="5">
        <v>0.20112864441542247</v>
      </c>
      <c r="L1885" s="10">
        <v>193.68286199916352</v>
      </c>
      <c r="M1885" s="10">
        <v>769.29713800083653</v>
      </c>
      <c r="N1885" s="10">
        <v>2.85</v>
      </c>
      <c r="O1885" s="10">
        <v>507.3</v>
      </c>
      <c r="P1885" s="10">
        <v>261.99713800083651</v>
      </c>
      <c r="Q1885" s="5">
        <v>0.34056689549331409</v>
      </c>
      <c r="R1885" s="5">
        <v>2.5999999999999999E-2</v>
      </c>
      <c r="S1885" s="10">
        <v>20.001725588021749</v>
      </c>
      <c r="T1885" s="10">
        <v>0</v>
      </c>
      <c r="U1885" s="10">
        <v>241.99541241281477</v>
      </c>
      <c r="V1885" s="5">
        <v>0.31456689549331407</v>
      </c>
      <c r="W1885" s="4" t="s">
        <v>491</v>
      </c>
      <c r="X1885" s="4" t="s">
        <v>97</v>
      </c>
    </row>
    <row r="1886" spans="1:24">
      <c r="A1886" s="4" t="s">
        <v>2374</v>
      </c>
      <c r="B1886" s="8">
        <v>45688</v>
      </c>
      <c r="C1886" s="4" t="s">
        <v>307</v>
      </c>
      <c r="D1886" s="4" t="s">
        <v>183</v>
      </c>
      <c r="E1886" s="4" t="s">
        <v>41</v>
      </c>
      <c r="F1886" s="4" t="s">
        <v>234</v>
      </c>
      <c r="G1886" s="4" t="s">
        <v>111</v>
      </c>
      <c r="H1886" s="9">
        <v>29</v>
      </c>
      <c r="I1886" s="10">
        <v>8.81</v>
      </c>
      <c r="J1886" s="10">
        <v>255.49</v>
      </c>
      <c r="K1886" s="5">
        <v>0.15318446528656821</v>
      </c>
      <c r="L1886" s="10">
        <v>39.137099036065315</v>
      </c>
      <c r="M1886" s="10">
        <v>216.3529009639347</v>
      </c>
      <c r="N1886" s="10">
        <v>4.22</v>
      </c>
      <c r="O1886" s="10">
        <v>122.38</v>
      </c>
      <c r="P1886" s="10">
        <v>93.972900963934705</v>
      </c>
      <c r="Q1886" s="5">
        <v>0.43435008518605289</v>
      </c>
      <c r="R1886" s="5">
        <v>2.5999999999999999E-2</v>
      </c>
      <c r="S1886" s="10">
        <v>5.6251754250623023</v>
      </c>
      <c r="T1886" s="10">
        <v>0</v>
      </c>
      <c r="U1886" s="10">
        <v>88.347725538872396</v>
      </c>
      <c r="V1886" s="5">
        <v>0.40835008518605287</v>
      </c>
      <c r="W1886" s="4" t="s">
        <v>491</v>
      </c>
      <c r="X1886" s="4" t="s">
        <v>97</v>
      </c>
    </row>
    <row r="1887" spans="1:24">
      <c r="A1887" s="4" t="s">
        <v>2375</v>
      </c>
      <c r="B1887" s="8">
        <v>45812</v>
      </c>
      <c r="C1887" s="4" t="s">
        <v>237</v>
      </c>
      <c r="D1887" s="4" t="s">
        <v>170</v>
      </c>
      <c r="E1887" s="4" t="s">
        <v>36</v>
      </c>
      <c r="F1887" s="4" t="s">
        <v>239</v>
      </c>
      <c r="G1887" s="4" t="s">
        <v>235</v>
      </c>
      <c r="H1887" s="9">
        <v>10</v>
      </c>
      <c r="I1887" s="10">
        <v>7.8</v>
      </c>
      <c r="J1887" s="10">
        <v>78</v>
      </c>
      <c r="K1887" s="5">
        <v>0.19404392750518984</v>
      </c>
      <c r="L1887" s="10">
        <v>15.135426345404808</v>
      </c>
      <c r="M1887" s="10">
        <v>62.864573654595191</v>
      </c>
      <c r="N1887" s="10">
        <v>4.03</v>
      </c>
      <c r="O1887" s="10">
        <v>40.300000000000004</v>
      </c>
      <c r="P1887" s="10">
        <v>22.564573654595186</v>
      </c>
      <c r="Q1887" s="5">
        <v>0.35893942077098284</v>
      </c>
      <c r="R1887" s="5">
        <v>1.7999999999999999E-2</v>
      </c>
      <c r="S1887" s="10">
        <v>1.1315623257827134</v>
      </c>
      <c r="T1887" s="10">
        <v>0.95</v>
      </c>
      <c r="U1887" s="10">
        <v>20.483011328812474</v>
      </c>
      <c r="V1887" s="5">
        <v>0.32582757088841297</v>
      </c>
      <c r="W1887" s="4" t="s">
        <v>493</v>
      </c>
      <c r="X1887" s="4" t="s">
        <v>97</v>
      </c>
    </row>
    <row r="1888" spans="1:24">
      <c r="A1888" s="4" t="s">
        <v>2376</v>
      </c>
      <c r="B1888" s="8">
        <v>46100</v>
      </c>
      <c r="C1888" s="4" t="s">
        <v>303</v>
      </c>
      <c r="D1888" s="4" t="s">
        <v>144</v>
      </c>
      <c r="E1888" s="4" t="s">
        <v>41</v>
      </c>
      <c r="F1888" s="4" t="s">
        <v>239</v>
      </c>
      <c r="G1888" s="4" t="s">
        <v>235</v>
      </c>
      <c r="H1888" s="9">
        <v>67</v>
      </c>
      <c r="I1888" s="10">
        <v>15.22</v>
      </c>
      <c r="J1888" s="10">
        <v>1019.74</v>
      </c>
      <c r="K1888" s="5">
        <v>0.16511374326633327</v>
      </c>
      <c r="L1888" s="10">
        <v>168.3730885584107</v>
      </c>
      <c r="M1888" s="10">
        <v>851.36691144158931</v>
      </c>
      <c r="N1888" s="10">
        <v>8.44</v>
      </c>
      <c r="O1888" s="10">
        <v>565.48</v>
      </c>
      <c r="P1888" s="10">
        <v>285.88691144158929</v>
      </c>
      <c r="Q1888" s="5">
        <v>0.33579753640825333</v>
      </c>
      <c r="R1888" s="5">
        <v>2.5999999999999999E-2</v>
      </c>
      <c r="S1888" s="10">
        <v>22.13553969748132</v>
      </c>
      <c r="T1888" s="10">
        <v>0</v>
      </c>
      <c r="U1888" s="10">
        <v>263.75137174410798</v>
      </c>
      <c r="V1888" s="5">
        <v>0.30979753640825336</v>
      </c>
      <c r="W1888" s="4" t="s">
        <v>491</v>
      </c>
      <c r="X1888" s="4" t="s">
        <v>97</v>
      </c>
    </row>
    <row r="1889" spans="1:24">
      <c r="A1889" s="4" t="s">
        <v>2377</v>
      </c>
      <c r="B1889" s="8">
        <v>45976</v>
      </c>
      <c r="C1889" s="4" t="s">
        <v>405</v>
      </c>
      <c r="D1889" s="4" t="s">
        <v>120</v>
      </c>
      <c r="E1889" s="4" t="s">
        <v>47</v>
      </c>
      <c r="F1889" s="4" t="s">
        <v>273</v>
      </c>
      <c r="G1889" s="4" t="s">
        <v>111</v>
      </c>
      <c r="H1889" s="9">
        <v>72</v>
      </c>
      <c r="I1889" s="10">
        <v>8.07</v>
      </c>
      <c r="J1889" s="10">
        <v>581.04</v>
      </c>
      <c r="K1889" s="5">
        <v>0.15512502728015784</v>
      </c>
      <c r="L1889" s="10">
        <v>90.133845850862912</v>
      </c>
      <c r="M1889" s="10">
        <v>490.90615414913702</v>
      </c>
      <c r="N1889" s="10">
        <v>4.13</v>
      </c>
      <c r="O1889" s="10">
        <v>297.36</v>
      </c>
      <c r="P1889" s="10">
        <v>193.54615414913701</v>
      </c>
      <c r="Q1889" s="5">
        <v>0.39426304297325593</v>
      </c>
      <c r="R1889" s="5">
        <v>2.3E-2</v>
      </c>
      <c r="S1889" s="10">
        <v>11.290841545430151</v>
      </c>
      <c r="T1889" s="10">
        <v>10.54</v>
      </c>
      <c r="U1889" s="10">
        <v>171.71531260370688</v>
      </c>
      <c r="V1889" s="5">
        <v>0.34979254416016115</v>
      </c>
      <c r="W1889" s="4" t="s">
        <v>493</v>
      </c>
      <c r="X1889" s="4" t="s">
        <v>97</v>
      </c>
    </row>
    <row r="1890" spans="1:24">
      <c r="A1890" s="4" t="s">
        <v>2378</v>
      </c>
      <c r="B1890" s="8">
        <v>46223</v>
      </c>
      <c r="C1890" s="4" t="s">
        <v>232</v>
      </c>
      <c r="D1890" s="4" t="s">
        <v>187</v>
      </c>
      <c r="E1890" s="4" t="s">
        <v>36</v>
      </c>
      <c r="F1890" s="4" t="s">
        <v>234</v>
      </c>
      <c r="G1890" s="4" t="s">
        <v>235</v>
      </c>
      <c r="H1890" s="9">
        <v>35</v>
      </c>
      <c r="I1890" s="10">
        <v>8.44</v>
      </c>
      <c r="J1890" s="10">
        <v>295.39999999999998</v>
      </c>
      <c r="K1890" s="5">
        <v>0.14757331840557644</v>
      </c>
      <c r="L1890" s="10">
        <v>43.593158257007275</v>
      </c>
      <c r="M1890" s="10">
        <v>251.8068417429927</v>
      </c>
      <c r="N1890" s="10">
        <v>3.64</v>
      </c>
      <c r="O1890" s="10">
        <v>127.4</v>
      </c>
      <c r="P1890" s="10">
        <v>124.4068417429927</v>
      </c>
      <c r="Q1890" s="5">
        <v>0.4940566383417368</v>
      </c>
      <c r="R1890" s="5">
        <v>1.7999999999999999E-2</v>
      </c>
      <c r="S1890" s="10">
        <v>4.5325231513738684</v>
      </c>
      <c r="T1890" s="10">
        <v>0</v>
      </c>
      <c r="U1890" s="10">
        <v>119.87431859161883</v>
      </c>
      <c r="V1890" s="5">
        <v>0.47605663834173678</v>
      </c>
      <c r="W1890" s="4" t="s">
        <v>491</v>
      </c>
      <c r="X1890" s="4" t="s">
        <v>97</v>
      </c>
    </row>
    <row r="1891" spans="1:24">
      <c r="A1891" s="4" t="s">
        <v>2379</v>
      </c>
      <c r="B1891" s="8">
        <v>46241</v>
      </c>
      <c r="C1891" s="4" t="s">
        <v>315</v>
      </c>
      <c r="D1891" s="4" t="s">
        <v>216</v>
      </c>
      <c r="E1891" s="4" t="s">
        <v>41</v>
      </c>
      <c r="F1891" s="4" t="s">
        <v>239</v>
      </c>
      <c r="G1891" s="4" t="s">
        <v>111</v>
      </c>
      <c r="H1891" s="9">
        <v>24</v>
      </c>
      <c r="I1891" s="10">
        <v>9.32</v>
      </c>
      <c r="J1891" s="10">
        <v>223.68</v>
      </c>
      <c r="K1891" s="5">
        <v>0.17512532409996018</v>
      </c>
      <c r="L1891" s="10">
        <v>39.172032494679094</v>
      </c>
      <c r="M1891" s="10">
        <v>184.50796750532092</v>
      </c>
      <c r="N1891" s="10">
        <v>4.6100000000000003</v>
      </c>
      <c r="O1891" s="10">
        <v>110.64000000000001</v>
      </c>
      <c r="P1891" s="10">
        <v>73.867967505320905</v>
      </c>
      <c r="Q1891" s="5">
        <v>0.4003510986764876</v>
      </c>
      <c r="R1891" s="5">
        <v>2.5999999999999999E-2</v>
      </c>
      <c r="S1891" s="10">
        <v>4.7972071551383433</v>
      </c>
      <c r="T1891" s="10">
        <v>0</v>
      </c>
      <c r="U1891" s="10">
        <v>69.070760350182567</v>
      </c>
      <c r="V1891" s="5">
        <v>0.37435109867648764</v>
      </c>
      <c r="W1891" s="4" t="s">
        <v>491</v>
      </c>
      <c r="X1891" s="4" t="s">
        <v>97</v>
      </c>
    </row>
    <row r="1892" spans="1:24">
      <c r="A1892" s="4" t="s">
        <v>2380</v>
      </c>
      <c r="B1892" s="8">
        <v>45985</v>
      </c>
      <c r="C1892" s="4" t="s">
        <v>303</v>
      </c>
      <c r="D1892" s="4" t="s">
        <v>208</v>
      </c>
      <c r="E1892" s="4" t="s">
        <v>41</v>
      </c>
      <c r="F1892" s="4" t="s">
        <v>239</v>
      </c>
      <c r="G1892" s="4" t="s">
        <v>235</v>
      </c>
      <c r="H1892" s="9">
        <v>39</v>
      </c>
      <c r="I1892" s="10">
        <v>7.32</v>
      </c>
      <c r="J1892" s="10">
        <v>285.48</v>
      </c>
      <c r="K1892" s="5">
        <v>0.19810785911582521</v>
      </c>
      <c r="L1892" s="10">
        <v>56.555831620385781</v>
      </c>
      <c r="M1892" s="10">
        <v>228.92416837961423</v>
      </c>
      <c r="N1892" s="10">
        <v>4.18</v>
      </c>
      <c r="O1892" s="10">
        <v>163.01999999999998</v>
      </c>
      <c r="P1892" s="10">
        <v>65.904168379614248</v>
      </c>
      <c r="Q1892" s="5">
        <v>0.28788645972201787</v>
      </c>
      <c r="R1892" s="5">
        <v>2.5999999999999999E-2</v>
      </c>
      <c r="S1892" s="10">
        <v>5.9520283778699694</v>
      </c>
      <c r="T1892" s="10">
        <v>0</v>
      </c>
      <c r="U1892" s="10">
        <v>59.952140001744276</v>
      </c>
      <c r="V1892" s="5">
        <v>0.26188645972201785</v>
      </c>
      <c r="W1892" s="4" t="s">
        <v>491</v>
      </c>
      <c r="X1892" s="4" t="s">
        <v>97</v>
      </c>
    </row>
    <row r="1893" spans="1:24">
      <c r="A1893" s="4" t="s">
        <v>2381</v>
      </c>
      <c r="B1893" s="8">
        <v>45861</v>
      </c>
      <c r="C1893" s="4" t="s">
        <v>313</v>
      </c>
      <c r="D1893" s="4" t="s">
        <v>142</v>
      </c>
      <c r="E1893" s="4" t="s">
        <v>41</v>
      </c>
      <c r="F1893" s="4" t="s">
        <v>234</v>
      </c>
      <c r="G1893" s="4" t="s">
        <v>111</v>
      </c>
      <c r="H1893" s="9">
        <v>26</v>
      </c>
      <c r="I1893" s="10">
        <v>8.11</v>
      </c>
      <c r="J1893" s="10">
        <v>210.85999999999999</v>
      </c>
      <c r="K1893" s="5">
        <v>0.1530888218569145</v>
      </c>
      <c r="L1893" s="10">
        <v>32.280308976748991</v>
      </c>
      <c r="M1893" s="10">
        <v>178.579691023251</v>
      </c>
      <c r="N1893" s="10">
        <v>4.21</v>
      </c>
      <c r="O1893" s="10">
        <v>109.46</v>
      </c>
      <c r="P1893" s="10">
        <v>69.119691023251008</v>
      </c>
      <c r="Q1893" s="5">
        <v>0.38705236092189033</v>
      </c>
      <c r="R1893" s="5">
        <v>2.5999999999999999E-2</v>
      </c>
      <c r="S1893" s="10">
        <v>4.6430719666045261</v>
      </c>
      <c r="T1893" s="10">
        <v>0</v>
      </c>
      <c r="U1893" s="10">
        <v>64.476619056646484</v>
      </c>
      <c r="V1893" s="5">
        <v>0.36105236092189036</v>
      </c>
      <c r="W1893" s="4" t="s">
        <v>491</v>
      </c>
      <c r="X1893" s="4" t="s">
        <v>97</v>
      </c>
    </row>
    <row r="1894" spans="1:24">
      <c r="A1894" s="4" t="s">
        <v>2382</v>
      </c>
      <c r="B1894" s="8">
        <v>45965</v>
      </c>
      <c r="C1894" s="4" t="s">
        <v>305</v>
      </c>
      <c r="D1894" s="4" t="s">
        <v>151</v>
      </c>
      <c r="E1894" s="4" t="s">
        <v>41</v>
      </c>
      <c r="F1894" s="4" t="s">
        <v>242</v>
      </c>
      <c r="G1894" s="4" t="s">
        <v>235</v>
      </c>
      <c r="H1894" s="9">
        <v>39</v>
      </c>
      <c r="I1894" s="10">
        <v>9.9600000000000009</v>
      </c>
      <c r="J1894" s="10">
        <v>388.44000000000005</v>
      </c>
      <c r="K1894" s="5">
        <v>0.17964597122707707</v>
      </c>
      <c r="L1894" s="10">
        <v>69.781681063445831</v>
      </c>
      <c r="M1894" s="10">
        <v>318.65831893655422</v>
      </c>
      <c r="N1894" s="10">
        <v>5.92</v>
      </c>
      <c r="O1894" s="10">
        <v>230.88</v>
      </c>
      <c r="P1894" s="10">
        <v>87.778318936554228</v>
      </c>
      <c r="Q1894" s="5">
        <v>0.27546219169640174</v>
      </c>
      <c r="R1894" s="5">
        <v>2.5999999999999999E-2</v>
      </c>
      <c r="S1894" s="10">
        <v>8.2851162923504091</v>
      </c>
      <c r="T1894" s="10">
        <v>7.07</v>
      </c>
      <c r="U1894" s="10">
        <v>72.423202644203826</v>
      </c>
      <c r="V1894" s="5">
        <v>0.22727541802736834</v>
      </c>
      <c r="W1894" s="4" t="s">
        <v>493</v>
      </c>
      <c r="X1894" s="4" t="s">
        <v>97</v>
      </c>
    </row>
    <row r="1895" spans="1:24">
      <c r="A1895" s="4" t="s">
        <v>2383</v>
      </c>
      <c r="B1895" s="8">
        <v>45918</v>
      </c>
      <c r="C1895" s="4" t="s">
        <v>232</v>
      </c>
      <c r="D1895" s="4" t="s">
        <v>158</v>
      </c>
      <c r="E1895" s="4" t="s">
        <v>36</v>
      </c>
      <c r="F1895" s="4" t="s">
        <v>234</v>
      </c>
      <c r="G1895" s="4" t="s">
        <v>235</v>
      </c>
      <c r="H1895" s="9">
        <v>93</v>
      </c>
      <c r="I1895" s="10">
        <v>7.7</v>
      </c>
      <c r="J1895" s="10">
        <v>716.1</v>
      </c>
      <c r="K1895" s="5">
        <v>0.12846565288559805</v>
      </c>
      <c r="L1895" s="10">
        <v>91.994254031376769</v>
      </c>
      <c r="M1895" s="10">
        <v>624.1057459686233</v>
      </c>
      <c r="N1895" s="10">
        <v>4.07</v>
      </c>
      <c r="O1895" s="10">
        <v>378.51000000000005</v>
      </c>
      <c r="P1895" s="10">
        <v>245.59574596862325</v>
      </c>
      <c r="Q1895" s="5">
        <v>0.39351623912299388</v>
      </c>
      <c r="R1895" s="5">
        <v>1.7999999999999999E-2</v>
      </c>
      <c r="S1895" s="10">
        <v>11.233903427435218</v>
      </c>
      <c r="T1895" s="10">
        <v>0</v>
      </c>
      <c r="U1895" s="10">
        <v>234.36184254118803</v>
      </c>
      <c r="V1895" s="5">
        <v>0.37551623912299387</v>
      </c>
      <c r="W1895" s="4" t="s">
        <v>491</v>
      </c>
      <c r="X1895" s="4" t="s">
        <v>97</v>
      </c>
    </row>
    <row r="1896" spans="1:24">
      <c r="A1896" s="4" t="s">
        <v>2384</v>
      </c>
      <c r="B1896" s="8">
        <v>45707</v>
      </c>
      <c r="C1896" s="4" t="s">
        <v>347</v>
      </c>
      <c r="D1896" s="4" t="s">
        <v>183</v>
      </c>
      <c r="E1896" s="4" t="s">
        <v>43</v>
      </c>
      <c r="F1896" s="4" t="s">
        <v>276</v>
      </c>
      <c r="G1896" s="4" t="s">
        <v>111</v>
      </c>
      <c r="H1896" s="9">
        <v>117</v>
      </c>
      <c r="I1896" s="10">
        <v>8.83</v>
      </c>
      <c r="J1896" s="10">
        <v>1033.1099999999999</v>
      </c>
      <c r="K1896" s="5">
        <v>6.8479900903526805E-2</v>
      </c>
      <c r="L1896" s="10">
        <v>70.747270422442568</v>
      </c>
      <c r="M1896" s="10">
        <v>962.36272957755727</v>
      </c>
      <c r="N1896" s="10">
        <v>4.28</v>
      </c>
      <c r="O1896" s="10">
        <v>500.76000000000005</v>
      </c>
      <c r="P1896" s="10">
        <v>461.60272957755723</v>
      </c>
      <c r="Q1896" s="5">
        <v>0.47965565933770554</v>
      </c>
      <c r="R1896" s="5">
        <v>4.4999999999999998E-2</v>
      </c>
      <c r="S1896" s="10">
        <v>43.306322830990077</v>
      </c>
      <c r="T1896" s="10">
        <v>0</v>
      </c>
      <c r="U1896" s="10">
        <v>418.29640674656713</v>
      </c>
      <c r="V1896" s="5">
        <v>0.4346556593377055</v>
      </c>
      <c r="W1896" s="4" t="s">
        <v>491</v>
      </c>
      <c r="X1896" s="4" t="s">
        <v>97</v>
      </c>
    </row>
    <row r="1897" spans="1:24">
      <c r="A1897" s="4" t="s">
        <v>2385</v>
      </c>
      <c r="B1897" s="8">
        <v>45718</v>
      </c>
      <c r="C1897" s="4" t="s">
        <v>369</v>
      </c>
      <c r="D1897" s="4" t="s">
        <v>106</v>
      </c>
      <c r="E1897" s="4" t="s">
        <v>45</v>
      </c>
      <c r="F1897" s="4" t="s">
        <v>239</v>
      </c>
      <c r="G1897" s="4" t="s">
        <v>111</v>
      </c>
      <c r="H1897" s="9">
        <v>40</v>
      </c>
      <c r="I1897" s="10">
        <v>10.38</v>
      </c>
      <c r="J1897" s="10">
        <v>415.20000000000005</v>
      </c>
      <c r="K1897" s="5">
        <v>0.16218257158951827</v>
      </c>
      <c r="L1897" s="10">
        <v>67.338203723967993</v>
      </c>
      <c r="M1897" s="10">
        <v>347.86179627603207</v>
      </c>
      <c r="N1897" s="10">
        <v>5.56</v>
      </c>
      <c r="O1897" s="10">
        <v>222.39999999999998</v>
      </c>
      <c r="P1897" s="10">
        <v>125.46179627603209</v>
      </c>
      <c r="Q1897" s="5">
        <v>0.36066563681076608</v>
      </c>
      <c r="R1897" s="5">
        <v>1.4999999999999999E-2</v>
      </c>
      <c r="S1897" s="10">
        <v>5.2179269441404807</v>
      </c>
      <c r="T1897" s="10">
        <v>0</v>
      </c>
      <c r="U1897" s="10">
        <v>120.2438693318916</v>
      </c>
      <c r="V1897" s="5">
        <v>0.34566563681076606</v>
      </c>
      <c r="W1897" s="4" t="s">
        <v>491</v>
      </c>
      <c r="X1897" s="4" t="s">
        <v>97</v>
      </c>
    </row>
    <row r="1898" spans="1:24">
      <c r="A1898" s="4" t="s">
        <v>2386</v>
      </c>
      <c r="B1898" s="8">
        <v>45895</v>
      </c>
      <c r="C1898" s="4" t="s">
        <v>309</v>
      </c>
      <c r="D1898" s="4" t="s">
        <v>218</v>
      </c>
      <c r="E1898" s="4" t="s">
        <v>41</v>
      </c>
      <c r="F1898" s="4" t="s">
        <v>239</v>
      </c>
      <c r="G1898" s="4" t="s">
        <v>111</v>
      </c>
      <c r="H1898" s="9">
        <v>7</v>
      </c>
      <c r="I1898" s="10">
        <v>7.29</v>
      </c>
      <c r="J1898" s="10">
        <v>51.03</v>
      </c>
      <c r="K1898" s="5">
        <v>0.13299790701669767</v>
      </c>
      <c r="L1898" s="10">
        <v>6.7868831950620825</v>
      </c>
      <c r="M1898" s="10">
        <v>44.24311680493792</v>
      </c>
      <c r="N1898" s="10">
        <v>3.98</v>
      </c>
      <c r="O1898" s="10">
        <v>27.86</v>
      </c>
      <c r="P1898" s="10">
        <v>16.38311680493792</v>
      </c>
      <c r="Q1898" s="5">
        <v>0.37029752847587405</v>
      </c>
      <c r="R1898" s="5">
        <v>2.5999999999999999E-2</v>
      </c>
      <c r="S1898" s="10">
        <v>1.1503210369283858</v>
      </c>
      <c r="T1898" s="10">
        <v>0</v>
      </c>
      <c r="U1898" s="10">
        <v>15.232795768009534</v>
      </c>
      <c r="V1898" s="5">
        <v>0.34429752847587403</v>
      </c>
      <c r="W1898" s="4" t="s">
        <v>491</v>
      </c>
      <c r="X1898" s="4" t="s">
        <v>97</v>
      </c>
    </row>
    <row r="1899" spans="1:24">
      <c r="A1899" s="4" t="s">
        <v>2387</v>
      </c>
      <c r="B1899" s="8">
        <v>45846</v>
      </c>
      <c r="C1899" s="4" t="s">
        <v>395</v>
      </c>
      <c r="D1899" s="4" t="s">
        <v>138</v>
      </c>
      <c r="E1899" s="4" t="s">
        <v>47</v>
      </c>
      <c r="F1899" s="4" t="s">
        <v>276</v>
      </c>
      <c r="G1899" s="4" t="s">
        <v>235</v>
      </c>
      <c r="H1899" s="9">
        <v>15</v>
      </c>
      <c r="I1899" s="10">
        <v>8.11</v>
      </c>
      <c r="J1899" s="10">
        <v>121.64999999999999</v>
      </c>
      <c r="K1899" s="5">
        <v>9.1080533797168489E-2</v>
      </c>
      <c r="L1899" s="10">
        <v>11.079946936425547</v>
      </c>
      <c r="M1899" s="10">
        <v>110.57005306357445</v>
      </c>
      <c r="N1899" s="10">
        <v>4.0599999999999996</v>
      </c>
      <c r="O1899" s="10">
        <v>60.899999999999991</v>
      </c>
      <c r="P1899" s="10">
        <v>49.670053063574457</v>
      </c>
      <c r="Q1899" s="5">
        <v>0.44921795447647722</v>
      </c>
      <c r="R1899" s="5">
        <v>2.3E-2</v>
      </c>
      <c r="S1899" s="10">
        <v>2.5431112204622122</v>
      </c>
      <c r="T1899" s="10">
        <v>0</v>
      </c>
      <c r="U1899" s="10">
        <v>47.126941843112242</v>
      </c>
      <c r="V1899" s="5">
        <v>0.4262179544764772</v>
      </c>
      <c r="W1899" s="4" t="s">
        <v>491</v>
      </c>
      <c r="X1899" s="4" t="s">
        <v>97</v>
      </c>
    </row>
    <row r="1900" spans="1:24">
      <c r="A1900" s="4" t="s">
        <v>2388</v>
      </c>
      <c r="B1900" s="8">
        <v>45893</v>
      </c>
      <c r="C1900" s="4" t="s">
        <v>335</v>
      </c>
      <c r="D1900" s="4" t="s">
        <v>106</v>
      </c>
      <c r="E1900" s="4" t="s">
        <v>43</v>
      </c>
      <c r="F1900" s="4" t="s">
        <v>276</v>
      </c>
      <c r="G1900" s="4" t="s">
        <v>235</v>
      </c>
      <c r="H1900" s="9">
        <v>65</v>
      </c>
      <c r="I1900" s="10">
        <v>10.63</v>
      </c>
      <c r="J1900" s="10">
        <v>690.95</v>
      </c>
      <c r="K1900" s="5">
        <v>7.9620230428255057E-2</v>
      </c>
      <c r="L1900" s="10">
        <v>55.013598214402833</v>
      </c>
      <c r="M1900" s="10">
        <v>635.93640178559724</v>
      </c>
      <c r="N1900" s="10">
        <v>5.59</v>
      </c>
      <c r="O1900" s="10">
        <v>363.34999999999997</v>
      </c>
      <c r="P1900" s="10">
        <v>272.58640178559727</v>
      </c>
      <c r="Q1900" s="5">
        <v>0.42863783394097704</v>
      </c>
      <c r="R1900" s="5">
        <v>4.4999999999999998E-2</v>
      </c>
      <c r="S1900" s="10">
        <v>28.617138080351875</v>
      </c>
      <c r="T1900" s="10">
        <v>0</v>
      </c>
      <c r="U1900" s="10">
        <v>243.9692637052454</v>
      </c>
      <c r="V1900" s="5">
        <v>0.383637833940977</v>
      </c>
      <c r="W1900" s="4" t="s">
        <v>491</v>
      </c>
      <c r="X1900" s="4" t="s">
        <v>97</v>
      </c>
    </row>
    <row r="1901" spans="1:24">
      <c r="A1901" s="4" t="s">
        <v>2389</v>
      </c>
      <c r="B1901" s="8">
        <v>46085</v>
      </c>
      <c r="C1901" s="4" t="s">
        <v>232</v>
      </c>
      <c r="D1901" s="4" t="s">
        <v>206</v>
      </c>
      <c r="E1901" s="4" t="s">
        <v>36</v>
      </c>
      <c r="F1901" s="4" t="s">
        <v>234</v>
      </c>
      <c r="G1901" s="4" t="s">
        <v>235</v>
      </c>
      <c r="H1901" s="9">
        <v>61</v>
      </c>
      <c r="I1901" s="10">
        <v>4.9000000000000004</v>
      </c>
      <c r="J1901" s="10">
        <v>298.90000000000003</v>
      </c>
      <c r="K1901" s="5">
        <v>0.14079923473388398</v>
      </c>
      <c r="L1901" s="10">
        <v>42.084891261957928</v>
      </c>
      <c r="M1901" s="10">
        <v>256.81510873804211</v>
      </c>
      <c r="N1901" s="10">
        <v>2.73</v>
      </c>
      <c r="O1901" s="10">
        <v>166.53</v>
      </c>
      <c r="P1901" s="10">
        <v>90.285108738042112</v>
      </c>
      <c r="Q1901" s="5">
        <v>0.3515568425148039</v>
      </c>
      <c r="R1901" s="5">
        <v>1.7999999999999999E-2</v>
      </c>
      <c r="S1901" s="10">
        <v>4.6226719572847577</v>
      </c>
      <c r="T1901" s="10">
        <v>0</v>
      </c>
      <c r="U1901" s="10">
        <v>85.662436780757361</v>
      </c>
      <c r="V1901" s="5">
        <v>0.33355684251480394</v>
      </c>
      <c r="W1901" s="4" t="s">
        <v>491</v>
      </c>
      <c r="X1901" s="4" t="s">
        <v>97</v>
      </c>
    </row>
    <row r="1902" spans="1:24">
      <c r="A1902" s="4" t="s">
        <v>2390</v>
      </c>
      <c r="B1902" s="8">
        <v>46075</v>
      </c>
      <c r="C1902" s="4" t="s">
        <v>375</v>
      </c>
      <c r="D1902" s="4" t="s">
        <v>191</v>
      </c>
      <c r="E1902" s="4" t="s">
        <v>45</v>
      </c>
      <c r="F1902" s="4" t="s">
        <v>239</v>
      </c>
      <c r="G1902" s="4" t="s">
        <v>111</v>
      </c>
      <c r="H1902" s="9">
        <v>12</v>
      </c>
      <c r="I1902" s="10">
        <v>11.03</v>
      </c>
      <c r="J1902" s="10">
        <v>132.35999999999999</v>
      </c>
      <c r="K1902" s="5">
        <v>0.21274310753230935</v>
      </c>
      <c r="L1902" s="10">
        <v>28.158677712976463</v>
      </c>
      <c r="M1902" s="10">
        <v>104.20132228702352</v>
      </c>
      <c r="N1902" s="10">
        <v>4.7699999999999996</v>
      </c>
      <c r="O1902" s="10">
        <v>57.239999999999995</v>
      </c>
      <c r="P1902" s="10">
        <v>46.961322287023521</v>
      </c>
      <c r="Q1902" s="5">
        <v>0.45067875585751321</v>
      </c>
      <c r="R1902" s="5">
        <v>1.4999999999999999E-2</v>
      </c>
      <c r="S1902" s="10">
        <v>1.5630198343053527</v>
      </c>
      <c r="T1902" s="10">
        <v>0</v>
      </c>
      <c r="U1902" s="10">
        <v>45.39830245271817</v>
      </c>
      <c r="V1902" s="5">
        <v>0.4356787558575132</v>
      </c>
      <c r="W1902" s="4" t="s">
        <v>491</v>
      </c>
      <c r="X1902" s="4" t="s">
        <v>97</v>
      </c>
    </row>
    <row r="1903" spans="1:24">
      <c r="A1903" s="4" t="s">
        <v>2391</v>
      </c>
      <c r="B1903" s="8">
        <v>45675</v>
      </c>
      <c r="C1903" s="4" t="s">
        <v>283</v>
      </c>
      <c r="D1903" s="4" t="s">
        <v>162</v>
      </c>
      <c r="E1903" s="4" t="s">
        <v>39</v>
      </c>
      <c r="F1903" s="4" t="s">
        <v>270</v>
      </c>
      <c r="G1903" s="4" t="s">
        <v>111</v>
      </c>
      <c r="H1903" s="9">
        <v>35</v>
      </c>
      <c r="I1903" s="10">
        <v>7.17</v>
      </c>
      <c r="J1903" s="10">
        <v>250.95</v>
      </c>
      <c r="K1903" s="5">
        <v>0.1653131508071308</v>
      </c>
      <c r="L1903" s="10">
        <v>41.485335195049473</v>
      </c>
      <c r="M1903" s="10">
        <v>209.46466480495053</v>
      </c>
      <c r="N1903" s="10">
        <v>3.49</v>
      </c>
      <c r="O1903" s="10">
        <v>122.15</v>
      </c>
      <c r="P1903" s="10">
        <v>87.314664804950525</v>
      </c>
      <c r="Q1903" s="5">
        <v>0.41684675019653677</v>
      </c>
      <c r="R1903" s="5">
        <v>2.1000000000000001E-2</v>
      </c>
      <c r="S1903" s="10">
        <v>4.3987579609039615</v>
      </c>
      <c r="T1903" s="10">
        <v>5.52</v>
      </c>
      <c r="U1903" s="10">
        <v>77.395906844046564</v>
      </c>
      <c r="V1903" s="5">
        <v>0.36949385671380969</v>
      </c>
      <c r="W1903" s="4" t="s">
        <v>493</v>
      </c>
      <c r="X1903" s="4" t="s">
        <v>97</v>
      </c>
    </row>
    <row r="1904" spans="1:24">
      <c r="A1904" s="4" t="s">
        <v>2392</v>
      </c>
      <c r="B1904" s="8">
        <v>45813</v>
      </c>
      <c r="C1904" s="4" t="s">
        <v>345</v>
      </c>
      <c r="D1904" s="4" t="s">
        <v>151</v>
      </c>
      <c r="E1904" s="4" t="s">
        <v>43</v>
      </c>
      <c r="F1904" s="4" t="s">
        <v>273</v>
      </c>
      <c r="G1904" s="4" t="s">
        <v>111</v>
      </c>
      <c r="H1904" s="9">
        <v>14</v>
      </c>
      <c r="I1904" s="10">
        <v>9.85</v>
      </c>
      <c r="J1904" s="10">
        <v>137.9</v>
      </c>
      <c r="K1904" s="5">
        <v>5.4759414025024836E-2</v>
      </c>
      <c r="L1904" s="10">
        <v>7.5513231940509256</v>
      </c>
      <c r="M1904" s="10">
        <v>130.34867680594908</v>
      </c>
      <c r="N1904" s="10">
        <v>5.73</v>
      </c>
      <c r="O1904" s="10">
        <v>80.22</v>
      </c>
      <c r="P1904" s="10">
        <v>50.128676805949084</v>
      </c>
      <c r="Q1904" s="5">
        <v>0.38457372974008758</v>
      </c>
      <c r="R1904" s="5">
        <v>4.4999999999999998E-2</v>
      </c>
      <c r="S1904" s="10">
        <v>5.8656904562677088</v>
      </c>
      <c r="T1904" s="10">
        <v>0</v>
      </c>
      <c r="U1904" s="10">
        <v>44.262986349681377</v>
      </c>
      <c r="V1904" s="5">
        <v>0.33957372974008759</v>
      </c>
      <c r="W1904" s="4" t="s">
        <v>491</v>
      </c>
      <c r="X1904" s="4" t="s">
        <v>97</v>
      </c>
    </row>
    <row r="1905" spans="1:24">
      <c r="A1905" s="4" t="s">
        <v>2393</v>
      </c>
      <c r="B1905" s="8">
        <v>46233</v>
      </c>
      <c r="C1905" s="4" t="s">
        <v>369</v>
      </c>
      <c r="D1905" s="4" t="s">
        <v>123</v>
      </c>
      <c r="E1905" s="4" t="s">
        <v>45</v>
      </c>
      <c r="F1905" s="4" t="s">
        <v>239</v>
      </c>
      <c r="G1905" s="4" t="s">
        <v>111</v>
      </c>
      <c r="H1905" s="9">
        <v>17</v>
      </c>
      <c r="I1905" s="10">
        <v>5.0199999999999996</v>
      </c>
      <c r="J1905" s="10">
        <v>85.339999999999989</v>
      </c>
      <c r="K1905" s="5">
        <v>0.20847272421883509</v>
      </c>
      <c r="L1905" s="10">
        <v>17.791062284835384</v>
      </c>
      <c r="M1905" s="10">
        <v>67.548937715164612</v>
      </c>
      <c r="N1905" s="10">
        <v>2.37</v>
      </c>
      <c r="O1905" s="10">
        <v>40.29</v>
      </c>
      <c r="P1905" s="10">
        <v>27.258937715164613</v>
      </c>
      <c r="Q1905" s="5">
        <v>0.40354354394303127</v>
      </c>
      <c r="R1905" s="5">
        <v>1.4999999999999999E-2</v>
      </c>
      <c r="S1905" s="10">
        <v>1.0132340657274692</v>
      </c>
      <c r="T1905" s="10">
        <v>0</v>
      </c>
      <c r="U1905" s="10">
        <v>26.245703649437143</v>
      </c>
      <c r="V1905" s="5">
        <v>0.38854354394303126</v>
      </c>
      <c r="W1905" s="4" t="s">
        <v>491</v>
      </c>
      <c r="X1905" s="4" t="s">
        <v>97</v>
      </c>
    </row>
    <row r="1906" spans="1:24">
      <c r="A1906" s="4" t="s">
        <v>2394</v>
      </c>
      <c r="B1906" s="8">
        <v>46187</v>
      </c>
      <c r="C1906" s="4" t="s">
        <v>363</v>
      </c>
      <c r="D1906" s="4" t="s">
        <v>116</v>
      </c>
      <c r="E1906" s="4" t="s">
        <v>45</v>
      </c>
      <c r="F1906" s="4" t="s">
        <v>239</v>
      </c>
      <c r="G1906" s="4" t="s">
        <v>235</v>
      </c>
      <c r="H1906" s="9">
        <v>74</v>
      </c>
      <c r="I1906" s="10">
        <v>5.42</v>
      </c>
      <c r="J1906" s="10">
        <v>401.08</v>
      </c>
      <c r="K1906" s="5">
        <v>0.18904785909705618</v>
      </c>
      <c r="L1906" s="10">
        <v>75.82331532664729</v>
      </c>
      <c r="M1906" s="10">
        <v>325.25668467335271</v>
      </c>
      <c r="N1906" s="10">
        <v>2.82</v>
      </c>
      <c r="O1906" s="10">
        <v>208.67999999999998</v>
      </c>
      <c r="P1906" s="10">
        <v>116.57668467335273</v>
      </c>
      <c r="Q1906" s="5">
        <v>0.35841441595713192</v>
      </c>
      <c r="R1906" s="5">
        <v>1.4999999999999999E-2</v>
      </c>
      <c r="S1906" s="10">
        <v>4.8788502701002905</v>
      </c>
      <c r="T1906" s="10">
        <v>0</v>
      </c>
      <c r="U1906" s="10">
        <v>111.69783440325244</v>
      </c>
      <c r="V1906" s="5">
        <v>0.3434144159571319</v>
      </c>
      <c r="W1906" s="4" t="s">
        <v>491</v>
      </c>
      <c r="X1906" s="4" t="s">
        <v>97</v>
      </c>
    </row>
    <row r="1907" spans="1:24">
      <c r="A1907" s="4" t="s">
        <v>2395</v>
      </c>
      <c r="B1907" s="8">
        <v>46006</v>
      </c>
      <c r="C1907" s="4" t="s">
        <v>377</v>
      </c>
      <c r="D1907" s="4" t="s">
        <v>206</v>
      </c>
      <c r="E1907" s="4" t="s">
        <v>45</v>
      </c>
      <c r="F1907" s="4" t="s">
        <v>242</v>
      </c>
      <c r="G1907" s="4" t="s">
        <v>111</v>
      </c>
      <c r="H1907" s="9">
        <v>47</v>
      </c>
      <c r="I1907" s="10">
        <v>4.7</v>
      </c>
      <c r="J1907" s="10">
        <v>220.9</v>
      </c>
      <c r="K1907" s="5">
        <v>0.20915905978021362</v>
      </c>
      <c r="L1907" s="10">
        <v>46.203236305449188</v>
      </c>
      <c r="M1907" s="10">
        <v>174.69676369455081</v>
      </c>
      <c r="N1907" s="10">
        <v>2.56</v>
      </c>
      <c r="O1907" s="10">
        <v>120.32000000000001</v>
      </c>
      <c r="P1907" s="10">
        <v>54.376763694550803</v>
      </c>
      <c r="Q1907" s="5">
        <v>0.31126371516318441</v>
      </c>
      <c r="R1907" s="5">
        <v>1.4999999999999999E-2</v>
      </c>
      <c r="S1907" s="10">
        <v>2.6204514554182619</v>
      </c>
      <c r="T1907" s="10">
        <v>4.22</v>
      </c>
      <c r="U1907" s="10">
        <v>47.536312239132542</v>
      </c>
      <c r="V1907" s="5">
        <v>0.27210757219434001</v>
      </c>
      <c r="W1907" s="4" t="s">
        <v>493</v>
      </c>
      <c r="X1907" s="4" t="s">
        <v>97</v>
      </c>
    </row>
    <row r="1908" spans="1:24">
      <c r="A1908" s="4" t="s">
        <v>2396</v>
      </c>
      <c r="B1908" s="8">
        <v>46225</v>
      </c>
      <c r="C1908" s="4" t="s">
        <v>395</v>
      </c>
      <c r="D1908" s="4" t="s">
        <v>191</v>
      </c>
      <c r="E1908" s="4" t="s">
        <v>47</v>
      </c>
      <c r="F1908" s="4" t="s">
        <v>276</v>
      </c>
      <c r="G1908" s="4" t="s">
        <v>235</v>
      </c>
      <c r="H1908" s="9">
        <v>14</v>
      </c>
      <c r="I1908" s="10">
        <v>11.15</v>
      </c>
      <c r="J1908" s="10">
        <v>156.1</v>
      </c>
      <c r="K1908" s="5">
        <v>0.12983806205721912</v>
      </c>
      <c r="L1908" s="10">
        <v>20.267721487131904</v>
      </c>
      <c r="M1908" s="10">
        <v>135.8322785128681</v>
      </c>
      <c r="N1908" s="10">
        <v>4.7300000000000004</v>
      </c>
      <c r="O1908" s="10">
        <v>66.22</v>
      </c>
      <c r="P1908" s="10">
        <v>69.612278512868102</v>
      </c>
      <c r="Q1908" s="5">
        <v>0.5124870117398006</v>
      </c>
      <c r="R1908" s="5">
        <v>2.3E-2</v>
      </c>
      <c r="S1908" s="10">
        <v>3.1241424057959661</v>
      </c>
      <c r="T1908" s="10">
        <v>0</v>
      </c>
      <c r="U1908" s="10">
        <v>66.488136107072137</v>
      </c>
      <c r="V1908" s="5">
        <v>0.48948701173980064</v>
      </c>
      <c r="W1908" s="4" t="s">
        <v>491</v>
      </c>
      <c r="X1908" s="4" t="s">
        <v>97</v>
      </c>
    </row>
    <row r="1909" spans="1:24">
      <c r="A1909" s="4" t="s">
        <v>2397</v>
      </c>
      <c r="B1909" s="8">
        <v>45707</v>
      </c>
      <c r="C1909" s="4" t="s">
        <v>407</v>
      </c>
      <c r="D1909" s="4" t="s">
        <v>183</v>
      </c>
      <c r="E1909" s="4" t="s">
        <v>47</v>
      </c>
      <c r="F1909" s="4" t="s">
        <v>276</v>
      </c>
      <c r="G1909" s="4" t="s">
        <v>111</v>
      </c>
      <c r="H1909" s="9">
        <v>130</v>
      </c>
      <c r="I1909" s="10">
        <v>8.76</v>
      </c>
      <c r="J1909" s="10">
        <v>1138.8</v>
      </c>
      <c r="K1909" s="5">
        <v>0.10706730193600111</v>
      </c>
      <c r="L1909" s="10">
        <v>121.92824344471806</v>
      </c>
      <c r="M1909" s="10">
        <v>1016.8717565552819</v>
      </c>
      <c r="N1909" s="10">
        <v>4.25</v>
      </c>
      <c r="O1909" s="10">
        <v>552.5</v>
      </c>
      <c r="P1909" s="10">
        <v>464.37175655528188</v>
      </c>
      <c r="Q1909" s="5">
        <v>0.45666698240137077</v>
      </c>
      <c r="R1909" s="5">
        <v>2.3E-2</v>
      </c>
      <c r="S1909" s="10">
        <v>23.388050400771483</v>
      </c>
      <c r="T1909" s="10">
        <v>0</v>
      </c>
      <c r="U1909" s="10">
        <v>440.9837061545104</v>
      </c>
      <c r="V1909" s="5">
        <v>0.43366698240137075</v>
      </c>
      <c r="W1909" s="4" t="s">
        <v>491</v>
      </c>
      <c r="X1909" s="4" t="s">
        <v>97</v>
      </c>
    </row>
    <row r="1910" spans="1:24">
      <c r="A1910" s="4" t="s">
        <v>2398</v>
      </c>
      <c r="B1910" s="8">
        <v>46255</v>
      </c>
      <c r="C1910" s="4" t="s">
        <v>335</v>
      </c>
      <c r="D1910" s="4" t="s">
        <v>220</v>
      </c>
      <c r="E1910" s="4" t="s">
        <v>43</v>
      </c>
      <c r="F1910" s="4" t="s">
        <v>276</v>
      </c>
      <c r="G1910" s="4" t="s">
        <v>235</v>
      </c>
      <c r="H1910" s="9">
        <v>27</v>
      </c>
      <c r="I1910" s="10">
        <v>7.54</v>
      </c>
      <c r="J1910" s="10">
        <v>203.58</v>
      </c>
      <c r="K1910" s="5">
        <v>6.3893625998709708E-2</v>
      </c>
      <c r="L1910" s="10">
        <v>13.007464380817323</v>
      </c>
      <c r="M1910" s="10">
        <v>190.5725356191827</v>
      </c>
      <c r="N1910" s="10">
        <v>4.3600000000000003</v>
      </c>
      <c r="O1910" s="10">
        <v>117.72000000000001</v>
      </c>
      <c r="P1910" s="10">
        <v>72.852535619182689</v>
      </c>
      <c r="Q1910" s="5">
        <v>0.3822824489503695</v>
      </c>
      <c r="R1910" s="5">
        <v>4.4999999999999998E-2</v>
      </c>
      <c r="S1910" s="10">
        <v>8.5757641028632214</v>
      </c>
      <c r="T1910" s="10">
        <v>0</v>
      </c>
      <c r="U1910" s="10">
        <v>64.276771516319471</v>
      </c>
      <c r="V1910" s="5">
        <v>0.33728244895036952</v>
      </c>
      <c r="W1910" s="4" t="s">
        <v>491</v>
      </c>
      <c r="X1910" s="4" t="s">
        <v>97</v>
      </c>
    </row>
    <row r="1911" spans="1:24">
      <c r="A1911" s="4" t="s">
        <v>2399</v>
      </c>
      <c r="B1911" s="8">
        <v>46275</v>
      </c>
      <c r="C1911" s="4" t="s">
        <v>232</v>
      </c>
      <c r="D1911" s="4" t="s">
        <v>170</v>
      </c>
      <c r="E1911" s="4" t="s">
        <v>36</v>
      </c>
      <c r="F1911" s="4" t="s">
        <v>234</v>
      </c>
      <c r="G1911" s="4" t="s">
        <v>235</v>
      </c>
      <c r="H1911" s="9">
        <v>8</v>
      </c>
      <c r="I1911" s="10">
        <v>8.17</v>
      </c>
      <c r="J1911" s="10">
        <v>65.36</v>
      </c>
      <c r="K1911" s="5">
        <v>0.16645549462748394</v>
      </c>
      <c r="L1911" s="10">
        <v>10.879531128852349</v>
      </c>
      <c r="M1911" s="10">
        <v>54.48046887114765</v>
      </c>
      <c r="N1911" s="10">
        <v>4.2300000000000004</v>
      </c>
      <c r="O1911" s="10">
        <v>33.840000000000003</v>
      </c>
      <c r="P1911" s="10">
        <v>20.640468871147647</v>
      </c>
      <c r="Q1911" s="5">
        <v>0.37885997126721954</v>
      </c>
      <c r="R1911" s="5">
        <v>1.7999999999999999E-2</v>
      </c>
      <c r="S1911" s="10">
        <v>0.98064843968065762</v>
      </c>
      <c r="T1911" s="10">
        <v>0</v>
      </c>
      <c r="U1911" s="10">
        <v>19.65982043146699</v>
      </c>
      <c r="V1911" s="5">
        <v>0.36085997126721953</v>
      </c>
      <c r="W1911" s="4" t="s">
        <v>491</v>
      </c>
      <c r="X1911" s="4" t="s">
        <v>97</v>
      </c>
    </row>
    <row r="1912" spans="1:24">
      <c r="A1912" s="4" t="s">
        <v>2400</v>
      </c>
      <c r="B1912" s="8">
        <v>45665</v>
      </c>
      <c r="C1912" s="4" t="s">
        <v>285</v>
      </c>
      <c r="D1912" s="4" t="s">
        <v>208</v>
      </c>
      <c r="E1912" s="4" t="s">
        <v>39</v>
      </c>
      <c r="F1912" s="4" t="s">
        <v>273</v>
      </c>
      <c r="G1912" s="4" t="s">
        <v>111</v>
      </c>
      <c r="H1912" s="9">
        <v>5</v>
      </c>
      <c r="I1912" s="10">
        <v>7.28</v>
      </c>
      <c r="J1912" s="10">
        <v>36.4</v>
      </c>
      <c r="K1912" s="5">
        <v>0.13410467716851091</v>
      </c>
      <c r="L1912" s="10">
        <v>4.8814102489337969</v>
      </c>
      <c r="M1912" s="10">
        <v>31.518589751066202</v>
      </c>
      <c r="N1912" s="10">
        <v>4.2699999999999996</v>
      </c>
      <c r="O1912" s="10">
        <v>21.349999999999998</v>
      </c>
      <c r="P1912" s="10">
        <v>10.168589751066204</v>
      </c>
      <c r="Q1912" s="5">
        <v>0.32262197742277549</v>
      </c>
      <c r="R1912" s="5">
        <v>2.1000000000000001E-2</v>
      </c>
      <c r="S1912" s="10">
        <v>0.66189038477239026</v>
      </c>
      <c r="T1912" s="10">
        <v>0</v>
      </c>
      <c r="U1912" s="10">
        <v>9.5066993662938142</v>
      </c>
      <c r="V1912" s="5">
        <v>0.30162197742277552</v>
      </c>
      <c r="W1912" s="4" t="s">
        <v>491</v>
      </c>
      <c r="X1912" s="4" t="s">
        <v>97</v>
      </c>
    </row>
    <row r="1913" spans="1:24">
      <c r="A1913" s="4" t="s">
        <v>2401</v>
      </c>
      <c r="B1913" s="8">
        <v>45787</v>
      </c>
      <c r="C1913" s="4" t="s">
        <v>311</v>
      </c>
      <c r="D1913" s="4" t="s">
        <v>106</v>
      </c>
      <c r="E1913" s="4" t="s">
        <v>41</v>
      </c>
      <c r="F1913" s="4" t="s">
        <v>242</v>
      </c>
      <c r="G1913" s="4" t="s">
        <v>111</v>
      </c>
      <c r="H1913" s="9">
        <v>54</v>
      </c>
      <c r="I1913" s="10">
        <v>10.37</v>
      </c>
      <c r="J1913" s="10">
        <v>559.9799999999999</v>
      </c>
      <c r="K1913" s="5">
        <v>0.14124869057393277</v>
      </c>
      <c r="L1913" s="10">
        <v>79.096441747590859</v>
      </c>
      <c r="M1913" s="10">
        <v>480.88355825240905</v>
      </c>
      <c r="N1913" s="10">
        <v>5.5</v>
      </c>
      <c r="O1913" s="10">
        <v>297</v>
      </c>
      <c r="P1913" s="10">
        <v>183.88355825240905</v>
      </c>
      <c r="Q1913" s="5">
        <v>0.38238686912204878</v>
      </c>
      <c r="R1913" s="5">
        <v>2.5999999999999999E-2</v>
      </c>
      <c r="S1913" s="10">
        <v>12.502972514562634</v>
      </c>
      <c r="T1913" s="10">
        <v>0</v>
      </c>
      <c r="U1913" s="10">
        <v>171.38058573784642</v>
      </c>
      <c r="V1913" s="5">
        <v>0.35638686912204876</v>
      </c>
      <c r="W1913" s="4" t="s">
        <v>491</v>
      </c>
      <c r="X1913" s="4" t="s">
        <v>97</v>
      </c>
    </row>
    <row r="1914" spans="1:24">
      <c r="A1914" s="4" t="s">
        <v>2402</v>
      </c>
      <c r="B1914" s="8">
        <v>45930</v>
      </c>
      <c r="C1914" s="4" t="s">
        <v>343</v>
      </c>
      <c r="D1914" s="4" t="s">
        <v>151</v>
      </c>
      <c r="E1914" s="4" t="s">
        <v>43</v>
      </c>
      <c r="F1914" s="4" t="s">
        <v>270</v>
      </c>
      <c r="G1914" s="4" t="s">
        <v>111</v>
      </c>
      <c r="H1914" s="9">
        <v>21</v>
      </c>
      <c r="I1914" s="10">
        <v>10.08</v>
      </c>
      <c r="J1914" s="10">
        <v>211.68</v>
      </c>
      <c r="K1914" s="5">
        <v>3.9536221926514292E-2</v>
      </c>
      <c r="L1914" s="10">
        <v>8.3690274574045453</v>
      </c>
      <c r="M1914" s="10">
        <v>203.31097254259547</v>
      </c>
      <c r="N1914" s="10">
        <v>5.74</v>
      </c>
      <c r="O1914" s="10">
        <v>120.54</v>
      </c>
      <c r="P1914" s="10">
        <v>82.770972542595459</v>
      </c>
      <c r="Q1914" s="5">
        <v>0.40711512766608893</v>
      </c>
      <c r="R1914" s="5">
        <v>4.4999999999999998E-2</v>
      </c>
      <c r="S1914" s="10">
        <v>9.1489937644167956</v>
      </c>
      <c r="T1914" s="10">
        <v>0</v>
      </c>
      <c r="U1914" s="10">
        <v>73.621978778178658</v>
      </c>
      <c r="V1914" s="5">
        <v>0.36211512766608894</v>
      </c>
      <c r="W1914" s="4" t="s">
        <v>491</v>
      </c>
      <c r="X1914" s="4" t="s">
        <v>97</v>
      </c>
    </row>
    <row r="1915" spans="1:24">
      <c r="A1915" s="4" t="s">
        <v>2403</v>
      </c>
      <c r="B1915" s="8">
        <v>46269</v>
      </c>
      <c r="C1915" s="4" t="s">
        <v>281</v>
      </c>
      <c r="D1915" s="4" t="s">
        <v>199</v>
      </c>
      <c r="E1915" s="4" t="s">
        <v>39</v>
      </c>
      <c r="F1915" s="4" t="s">
        <v>276</v>
      </c>
      <c r="G1915" s="4" t="s">
        <v>111</v>
      </c>
      <c r="H1915" s="9">
        <v>19</v>
      </c>
      <c r="I1915" s="10">
        <v>25.11</v>
      </c>
      <c r="J1915" s="10">
        <v>477.09</v>
      </c>
      <c r="K1915" s="5">
        <v>0.13178602656788393</v>
      </c>
      <c r="L1915" s="10">
        <v>62.873795415271744</v>
      </c>
      <c r="M1915" s="10">
        <v>414.21620458472825</v>
      </c>
      <c r="N1915" s="10">
        <v>12.38</v>
      </c>
      <c r="O1915" s="10">
        <v>235.22000000000003</v>
      </c>
      <c r="P1915" s="10">
        <v>178.99620458472822</v>
      </c>
      <c r="Q1915" s="5">
        <v>0.43213230820889914</v>
      </c>
      <c r="R1915" s="5">
        <v>2.1000000000000001E-2</v>
      </c>
      <c r="S1915" s="10">
        <v>8.6985402962792939</v>
      </c>
      <c r="T1915" s="10">
        <v>0</v>
      </c>
      <c r="U1915" s="10">
        <v>170.29766428844891</v>
      </c>
      <c r="V1915" s="5">
        <v>0.41113230820889912</v>
      </c>
      <c r="W1915" s="4" t="s">
        <v>491</v>
      </c>
      <c r="X1915" s="4" t="s">
        <v>97</v>
      </c>
    </row>
    <row r="1916" spans="1:24">
      <c r="A1916" s="4" t="s">
        <v>2404</v>
      </c>
      <c r="B1916" s="8">
        <v>45800</v>
      </c>
      <c r="C1916" s="4" t="s">
        <v>399</v>
      </c>
      <c r="D1916" s="4" t="s">
        <v>176</v>
      </c>
      <c r="E1916" s="4" t="s">
        <v>47</v>
      </c>
      <c r="F1916" s="4" t="s">
        <v>273</v>
      </c>
      <c r="G1916" s="4" t="s">
        <v>111</v>
      </c>
      <c r="H1916" s="9">
        <v>13</v>
      </c>
      <c r="I1916" s="10">
        <v>11.41</v>
      </c>
      <c r="J1916" s="10">
        <v>148.33000000000001</v>
      </c>
      <c r="K1916" s="5">
        <v>0.11391843741569939</v>
      </c>
      <c r="L1916" s="10">
        <v>16.897521821870694</v>
      </c>
      <c r="M1916" s="10">
        <v>131.43247817812932</v>
      </c>
      <c r="N1916" s="10">
        <v>5.45</v>
      </c>
      <c r="O1916" s="10">
        <v>70.850000000000009</v>
      </c>
      <c r="P1916" s="10">
        <v>60.582478178129307</v>
      </c>
      <c r="Q1916" s="5">
        <v>0.46093993674852873</v>
      </c>
      <c r="R1916" s="5">
        <v>2.3E-2</v>
      </c>
      <c r="S1916" s="10">
        <v>3.0229469980969741</v>
      </c>
      <c r="T1916" s="10">
        <v>0</v>
      </c>
      <c r="U1916" s="10">
        <v>57.55953118003233</v>
      </c>
      <c r="V1916" s="5">
        <v>0.43793993674852871</v>
      </c>
      <c r="W1916" s="4" t="s">
        <v>491</v>
      </c>
      <c r="X1916" s="4" t="s">
        <v>97</v>
      </c>
    </row>
    <row r="1917" spans="1:24">
      <c r="A1917" s="4" t="s">
        <v>2405</v>
      </c>
      <c r="B1917" s="8">
        <v>46118</v>
      </c>
      <c r="C1917" s="4" t="s">
        <v>347</v>
      </c>
      <c r="D1917" s="4" t="s">
        <v>166</v>
      </c>
      <c r="E1917" s="4" t="s">
        <v>43</v>
      </c>
      <c r="F1917" s="4" t="s">
        <v>276</v>
      </c>
      <c r="G1917" s="4" t="s">
        <v>111</v>
      </c>
      <c r="H1917" s="9">
        <v>23</v>
      </c>
      <c r="I1917" s="10">
        <v>9.67</v>
      </c>
      <c r="J1917" s="10">
        <v>222.41</v>
      </c>
      <c r="K1917" s="5">
        <v>8.7465162665185114E-2</v>
      </c>
      <c r="L1917" s="10">
        <v>19.453126828363821</v>
      </c>
      <c r="M1917" s="10">
        <v>202.95687317163618</v>
      </c>
      <c r="N1917" s="10">
        <v>4.87</v>
      </c>
      <c r="O1917" s="10">
        <v>112.01</v>
      </c>
      <c r="P1917" s="10">
        <v>90.94687317163617</v>
      </c>
      <c r="Q1917" s="5">
        <v>0.44810935323547479</v>
      </c>
      <c r="R1917" s="5">
        <v>4.4999999999999998E-2</v>
      </c>
      <c r="S1917" s="10">
        <v>9.1330592927236278</v>
      </c>
      <c r="T1917" s="10">
        <v>0</v>
      </c>
      <c r="U1917" s="10">
        <v>81.813813878912541</v>
      </c>
      <c r="V1917" s="5">
        <v>0.40310935323547475</v>
      </c>
      <c r="W1917" s="4" t="s">
        <v>491</v>
      </c>
      <c r="X1917" s="4" t="s">
        <v>97</v>
      </c>
    </row>
    <row r="1918" spans="1:24">
      <c r="A1918" s="4" t="s">
        <v>2406</v>
      </c>
      <c r="B1918" s="8">
        <v>45780</v>
      </c>
      <c r="C1918" s="4" t="s">
        <v>341</v>
      </c>
      <c r="D1918" s="4" t="s">
        <v>195</v>
      </c>
      <c r="E1918" s="4" t="s">
        <v>43</v>
      </c>
      <c r="F1918" s="4" t="s">
        <v>276</v>
      </c>
      <c r="G1918" s="4" t="s">
        <v>111</v>
      </c>
      <c r="H1918" s="9">
        <v>10</v>
      </c>
      <c r="I1918" s="10">
        <v>8.82</v>
      </c>
      <c r="J1918" s="10">
        <v>88.2</v>
      </c>
      <c r="K1918" s="5">
        <v>3.3480953717672783E-2</v>
      </c>
      <c r="L1918" s="10">
        <v>2.9530201178987396</v>
      </c>
      <c r="M1918" s="10">
        <v>85.246979882101257</v>
      </c>
      <c r="N1918" s="10">
        <v>4.0199999999999996</v>
      </c>
      <c r="O1918" s="10">
        <v>40.199999999999996</v>
      </c>
      <c r="P1918" s="10">
        <v>45.046979882101262</v>
      </c>
      <c r="Q1918" s="5">
        <v>0.52842904164349724</v>
      </c>
      <c r="R1918" s="5">
        <v>4.4999999999999998E-2</v>
      </c>
      <c r="S1918" s="10">
        <v>3.8361140946945564</v>
      </c>
      <c r="T1918" s="10">
        <v>0</v>
      </c>
      <c r="U1918" s="10">
        <v>41.210865787406703</v>
      </c>
      <c r="V1918" s="5">
        <v>0.48342904164349726</v>
      </c>
      <c r="W1918" s="4" t="s">
        <v>491</v>
      </c>
      <c r="X1918" s="4" t="s">
        <v>97</v>
      </c>
    </row>
    <row r="1919" spans="1:24">
      <c r="A1919" s="4" t="s">
        <v>2407</v>
      </c>
      <c r="B1919" s="8">
        <v>46172</v>
      </c>
      <c r="C1919" s="4" t="s">
        <v>309</v>
      </c>
      <c r="D1919" s="4" t="s">
        <v>158</v>
      </c>
      <c r="E1919" s="4" t="s">
        <v>41</v>
      </c>
      <c r="F1919" s="4" t="s">
        <v>239</v>
      </c>
      <c r="G1919" s="4" t="s">
        <v>111</v>
      </c>
      <c r="H1919" s="9">
        <v>34</v>
      </c>
      <c r="I1919" s="10">
        <v>7.97</v>
      </c>
      <c r="J1919" s="10">
        <v>270.98</v>
      </c>
      <c r="K1919" s="5">
        <v>0.21380681067520646</v>
      </c>
      <c r="L1919" s="10">
        <v>57.93736955676745</v>
      </c>
      <c r="M1919" s="10">
        <v>213.04263044323255</v>
      </c>
      <c r="N1919" s="10">
        <v>4.3499999999999996</v>
      </c>
      <c r="O1919" s="10">
        <v>147.89999999999998</v>
      </c>
      <c r="P1919" s="10">
        <v>65.142630443232576</v>
      </c>
      <c r="Q1919" s="5">
        <v>0.30577274749050998</v>
      </c>
      <c r="R1919" s="5">
        <v>2.5999999999999999E-2</v>
      </c>
      <c r="S1919" s="10">
        <v>5.5391083915240458</v>
      </c>
      <c r="T1919" s="10">
        <v>3.62</v>
      </c>
      <c r="U1919" s="10">
        <v>55.983522051708533</v>
      </c>
      <c r="V1919" s="5">
        <v>0.2627808431356462</v>
      </c>
      <c r="W1919" s="4" t="s">
        <v>493</v>
      </c>
      <c r="X1919" s="4" t="s">
        <v>97</v>
      </c>
    </row>
    <row r="1920" spans="1:24">
      <c r="A1920" s="4" t="s">
        <v>2408</v>
      </c>
      <c r="B1920" s="8">
        <v>46188</v>
      </c>
      <c r="C1920" s="4" t="s">
        <v>291</v>
      </c>
      <c r="D1920" s="4" t="s">
        <v>156</v>
      </c>
      <c r="E1920" s="4" t="s">
        <v>39</v>
      </c>
      <c r="F1920" s="4" t="s">
        <v>273</v>
      </c>
      <c r="G1920" s="4" t="s">
        <v>257</v>
      </c>
      <c r="H1920" s="9">
        <v>39</v>
      </c>
      <c r="I1920" s="10">
        <v>5.15</v>
      </c>
      <c r="J1920" s="10">
        <v>200.85000000000002</v>
      </c>
      <c r="K1920" s="5">
        <v>6.5679919095353964E-2</v>
      </c>
      <c r="L1920" s="10">
        <v>13.191811750301845</v>
      </c>
      <c r="M1920" s="10">
        <v>187.65818824969818</v>
      </c>
      <c r="N1920" s="10">
        <v>2.87</v>
      </c>
      <c r="O1920" s="10">
        <v>111.93</v>
      </c>
      <c r="P1920" s="10">
        <v>75.728188249698178</v>
      </c>
      <c r="Q1920" s="5">
        <v>0.40354321309408664</v>
      </c>
      <c r="R1920" s="5">
        <v>2.1000000000000001E-2</v>
      </c>
      <c r="S1920" s="10">
        <v>3.9408219532436619</v>
      </c>
      <c r="T1920" s="10">
        <v>0</v>
      </c>
      <c r="U1920" s="10">
        <v>71.787366296454522</v>
      </c>
      <c r="V1920" s="5">
        <v>0.38254321309408668</v>
      </c>
      <c r="W1920" s="4" t="s">
        <v>491</v>
      </c>
      <c r="X1920" s="4" t="s">
        <v>97</v>
      </c>
    </row>
    <row r="1921" spans="1:24">
      <c r="A1921" s="4" t="s">
        <v>2409</v>
      </c>
      <c r="B1921" s="8">
        <v>46122</v>
      </c>
      <c r="C1921" s="4" t="s">
        <v>341</v>
      </c>
      <c r="D1921" s="4" t="s">
        <v>204</v>
      </c>
      <c r="E1921" s="4" t="s">
        <v>43</v>
      </c>
      <c r="F1921" s="4" t="s">
        <v>276</v>
      </c>
      <c r="G1921" s="4" t="s">
        <v>111</v>
      </c>
      <c r="H1921" s="9">
        <v>15</v>
      </c>
      <c r="I1921" s="10">
        <v>14.96</v>
      </c>
      <c r="J1921" s="10">
        <v>224.4</v>
      </c>
      <c r="K1921" s="5">
        <v>5.0976632680407995E-2</v>
      </c>
      <c r="L1921" s="10">
        <v>11.439156373483554</v>
      </c>
      <c r="M1921" s="10">
        <v>212.96084362651646</v>
      </c>
      <c r="N1921" s="10">
        <v>9.51</v>
      </c>
      <c r="O1921" s="10">
        <v>142.65</v>
      </c>
      <c r="P1921" s="10">
        <v>70.310843626516458</v>
      </c>
      <c r="Q1921" s="5">
        <v>0.33015855135240374</v>
      </c>
      <c r="R1921" s="5">
        <v>4.4999999999999998E-2</v>
      </c>
      <c r="S1921" s="10">
        <v>9.5832379631932412</v>
      </c>
      <c r="T1921" s="10">
        <v>0</v>
      </c>
      <c r="U1921" s="10">
        <v>60.727605663323217</v>
      </c>
      <c r="V1921" s="5">
        <v>0.28515855135240376</v>
      </c>
      <c r="W1921" s="4" t="s">
        <v>491</v>
      </c>
      <c r="X1921" s="4" t="s">
        <v>97</v>
      </c>
    </row>
    <row r="1922" spans="1:24">
      <c r="A1922" s="4" t="s">
        <v>2410</v>
      </c>
      <c r="B1922" s="8">
        <v>45867</v>
      </c>
      <c r="C1922" s="4" t="s">
        <v>411</v>
      </c>
      <c r="D1922" s="4" t="s">
        <v>214</v>
      </c>
      <c r="E1922" s="4" t="s">
        <v>47</v>
      </c>
      <c r="F1922" s="4" t="s">
        <v>273</v>
      </c>
      <c r="G1922" s="4" t="s">
        <v>257</v>
      </c>
      <c r="H1922" s="9">
        <v>1</v>
      </c>
      <c r="I1922" s="10">
        <v>5.84</v>
      </c>
      <c r="J1922" s="10">
        <v>5.84</v>
      </c>
      <c r="K1922" s="5">
        <v>0.10727306712449972</v>
      </c>
      <c r="L1922" s="10">
        <v>0.62647471200707827</v>
      </c>
      <c r="M1922" s="10">
        <v>5.2135252879929217</v>
      </c>
      <c r="N1922" s="10">
        <v>2.95</v>
      </c>
      <c r="O1922" s="10">
        <v>2.95</v>
      </c>
      <c r="P1922" s="10">
        <v>2.2635252879929215</v>
      </c>
      <c r="Q1922" s="5">
        <v>0.43416405655612017</v>
      </c>
      <c r="R1922" s="5">
        <v>2.3E-2</v>
      </c>
      <c r="S1922" s="10">
        <v>0.11991108162383719</v>
      </c>
      <c r="T1922" s="10">
        <v>0</v>
      </c>
      <c r="U1922" s="10">
        <v>2.1436142063690844</v>
      </c>
      <c r="V1922" s="5">
        <v>0.41116405655612021</v>
      </c>
      <c r="W1922" s="4" t="s">
        <v>491</v>
      </c>
      <c r="X1922" s="4" t="s">
        <v>97</v>
      </c>
    </row>
    <row r="1923" spans="1:24">
      <c r="A1923" s="4" t="s">
        <v>2411</v>
      </c>
      <c r="B1923" s="8">
        <v>46193</v>
      </c>
      <c r="C1923" s="4" t="s">
        <v>258</v>
      </c>
      <c r="D1923" s="4" t="s">
        <v>176</v>
      </c>
      <c r="E1923" s="4" t="s">
        <v>36</v>
      </c>
      <c r="F1923" s="4" t="s">
        <v>239</v>
      </c>
      <c r="G1923" s="4" t="s">
        <v>257</v>
      </c>
      <c r="H1923" s="9">
        <v>11</v>
      </c>
      <c r="I1923" s="10">
        <v>11.71</v>
      </c>
      <c r="J1923" s="10">
        <v>128.81</v>
      </c>
      <c r="K1923" s="5">
        <v>9.6369337528260851E-2</v>
      </c>
      <c r="L1923" s="10">
        <v>12.413334367015281</v>
      </c>
      <c r="M1923" s="10">
        <v>116.39666563298472</v>
      </c>
      <c r="N1923" s="10">
        <v>5.82</v>
      </c>
      <c r="O1923" s="10">
        <v>64.02000000000001</v>
      </c>
      <c r="P1923" s="10">
        <v>52.376665632984711</v>
      </c>
      <c r="Q1923" s="5">
        <v>0.44998424437806323</v>
      </c>
      <c r="R1923" s="5">
        <v>1.7999999999999999E-2</v>
      </c>
      <c r="S1923" s="10">
        <v>2.095139981393725</v>
      </c>
      <c r="T1923" s="10">
        <v>0</v>
      </c>
      <c r="U1923" s="10">
        <v>50.281525651590982</v>
      </c>
      <c r="V1923" s="5">
        <v>0.43198424437806321</v>
      </c>
      <c r="W1923" s="4" t="s">
        <v>491</v>
      </c>
      <c r="X1923" s="4" t="s">
        <v>97</v>
      </c>
    </row>
    <row r="1924" spans="1:24">
      <c r="A1924" s="4" t="s">
        <v>2412</v>
      </c>
      <c r="B1924" s="8">
        <v>46201</v>
      </c>
      <c r="C1924" s="4" t="s">
        <v>331</v>
      </c>
      <c r="D1924" s="4" t="s">
        <v>199</v>
      </c>
      <c r="E1924" s="4" t="s">
        <v>43</v>
      </c>
      <c r="F1924" s="4" t="s">
        <v>270</v>
      </c>
      <c r="G1924" s="4" t="s">
        <v>235</v>
      </c>
      <c r="H1924" s="9">
        <v>29</v>
      </c>
      <c r="I1924" s="10">
        <v>25.43</v>
      </c>
      <c r="J1924" s="10">
        <v>737.47</v>
      </c>
      <c r="K1924" s="5">
        <v>9.6087207390388341E-2</v>
      </c>
      <c r="L1924" s="10">
        <v>70.861432834189685</v>
      </c>
      <c r="M1924" s="10">
        <v>666.60856716581031</v>
      </c>
      <c r="N1924" s="10">
        <v>12.47</v>
      </c>
      <c r="O1924" s="10">
        <v>361.63</v>
      </c>
      <c r="P1924" s="10">
        <v>304.97856716581032</v>
      </c>
      <c r="Q1924" s="5">
        <v>0.45750772220416247</v>
      </c>
      <c r="R1924" s="5">
        <v>4.4999999999999998E-2</v>
      </c>
      <c r="S1924" s="10">
        <v>29.997385522461464</v>
      </c>
      <c r="T1924" s="10">
        <v>0</v>
      </c>
      <c r="U1924" s="10">
        <v>274.98118164334886</v>
      </c>
      <c r="V1924" s="5">
        <v>0.41250772220416249</v>
      </c>
      <c r="W1924" s="4" t="s">
        <v>491</v>
      </c>
      <c r="X1924" s="4" t="s">
        <v>97</v>
      </c>
    </row>
    <row r="1925" spans="1:24">
      <c r="A1925" s="4" t="s">
        <v>2413</v>
      </c>
      <c r="B1925" s="8">
        <v>45724</v>
      </c>
      <c r="C1925" s="4" t="s">
        <v>401</v>
      </c>
      <c r="D1925" s="4" t="s">
        <v>113</v>
      </c>
      <c r="E1925" s="4" t="s">
        <v>47</v>
      </c>
      <c r="F1925" s="4" t="s">
        <v>276</v>
      </c>
      <c r="G1925" s="4" t="s">
        <v>111</v>
      </c>
      <c r="H1925" s="9">
        <v>76</v>
      </c>
      <c r="I1925" s="10">
        <v>16.239999999999998</v>
      </c>
      <c r="J1925" s="10">
        <v>1234.2399999999998</v>
      </c>
      <c r="K1925" s="5">
        <v>0.14654922561243167</v>
      </c>
      <c r="L1925" s="10">
        <v>180.87691621988762</v>
      </c>
      <c r="M1925" s="10">
        <v>1053.3630837801122</v>
      </c>
      <c r="N1925" s="10">
        <v>8.52</v>
      </c>
      <c r="O1925" s="10">
        <v>647.52</v>
      </c>
      <c r="P1925" s="10">
        <v>405.84308378011224</v>
      </c>
      <c r="Q1925" s="5">
        <v>0.38528318490496039</v>
      </c>
      <c r="R1925" s="5">
        <v>2.3E-2</v>
      </c>
      <c r="S1925" s="10">
        <v>24.227350926942581</v>
      </c>
      <c r="T1925" s="10">
        <v>20.22</v>
      </c>
      <c r="U1925" s="10">
        <v>361.39573285316965</v>
      </c>
      <c r="V1925" s="5">
        <v>0.34308752453737063</v>
      </c>
      <c r="W1925" s="4" t="s">
        <v>493</v>
      </c>
      <c r="X1925" s="4" t="s">
        <v>97</v>
      </c>
    </row>
    <row r="1926" spans="1:24">
      <c r="A1926" s="4" t="s">
        <v>2414</v>
      </c>
      <c r="B1926" s="8">
        <v>45861</v>
      </c>
      <c r="C1926" s="4" t="s">
        <v>245</v>
      </c>
      <c r="D1926" s="4" t="s">
        <v>208</v>
      </c>
      <c r="E1926" s="4" t="s">
        <v>36</v>
      </c>
      <c r="F1926" s="4" t="s">
        <v>239</v>
      </c>
      <c r="G1926" s="4" t="s">
        <v>111</v>
      </c>
      <c r="H1926" s="9">
        <v>34</v>
      </c>
      <c r="I1926" s="10">
        <v>7.26</v>
      </c>
      <c r="J1926" s="10">
        <v>246.84</v>
      </c>
      <c r="K1926" s="5">
        <v>0.11319766057552763</v>
      </c>
      <c r="L1926" s="10">
        <v>27.941710536463241</v>
      </c>
      <c r="M1926" s="10">
        <v>218.89828946353677</v>
      </c>
      <c r="N1926" s="10">
        <v>4.2300000000000004</v>
      </c>
      <c r="O1926" s="10">
        <v>143.82000000000002</v>
      </c>
      <c r="P1926" s="10">
        <v>75.078289463536748</v>
      </c>
      <c r="Q1926" s="5">
        <v>0.34298253151056712</v>
      </c>
      <c r="R1926" s="5">
        <v>1.7999999999999999E-2</v>
      </c>
      <c r="S1926" s="10">
        <v>3.9401692103436616</v>
      </c>
      <c r="T1926" s="10">
        <v>0</v>
      </c>
      <c r="U1926" s="10">
        <v>71.13812025319308</v>
      </c>
      <c r="V1926" s="5">
        <v>0.32498253151056711</v>
      </c>
      <c r="W1926" s="4" t="s">
        <v>491</v>
      </c>
      <c r="X1926" s="4" t="s">
        <v>97</v>
      </c>
    </row>
    <row r="1927" spans="1:24">
      <c r="A1927" s="4" t="s">
        <v>2415</v>
      </c>
      <c r="B1927" s="8">
        <v>46287</v>
      </c>
      <c r="C1927" s="4" t="s">
        <v>395</v>
      </c>
      <c r="D1927" s="4" t="s">
        <v>212</v>
      </c>
      <c r="E1927" s="4" t="s">
        <v>47</v>
      </c>
      <c r="F1927" s="4" t="s">
        <v>276</v>
      </c>
      <c r="G1927" s="4" t="s">
        <v>235</v>
      </c>
      <c r="H1927" s="9">
        <v>40</v>
      </c>
      <c r="I1927" s="10">
        <v>6.9</v>
      </c>
      <c r="J1927" s="10">
        <v>276</v>
      </c>
      <c r="K1927" s="5">
        <v>0.14332875342023382</v>
      </c>
      <c r="L1927" s="10">
        <v>39.558735943984537</v>
      </c>
      <c r="M1927" s="10">
        <v>236.44126405601546</v>
      </c>
      <c r="N1927" s="10">
        <v>3.53</v>
      </c>
      <c r="O1927" s="10">
        <v>141.19999999999999</v>
      </c>
      <c r="P1927" s="10">
        <v>95.241264056015467</v>
      </c>
      <c r="Q1927" s="5">
        <v>0.40281151615503036</v>
      </c>
      <c r="R1927" s="5">
        <v>2.3E-2</v>
      </c>
      <c r="S1927" s="10">
        <v>5.4381490732883551</v>
      </c>
      <c r="T1927" s="10">
        <v>2.33</v>
      </c>
      <c r="U1927" s="10">
        <v>87.473114982727111</v>
      </c>
      <c r="V1927" s="5">
        <v>0.36995706029554892</v>
      </c>
      <c r="W1927" s="4" t="s">
        <v>493</v>
      </c>
      <c r="X1927" s="4" t="s">
        <v>97</v>
      </c>
    </row>
    <row r="1928" spans="1:24">
      <c r="A1928" s="4" t="s">
        <v>2416</v>
      </c>
      <c r="B1928" s="8">
        <v>46129</v>
      </c>
      <c r="C1928" s="4" t="s">
        <v>279</v>
      </c>
      <c r="D1928" s="4" t="s">
        <v>195</v>
      </c>
      <c r="E1928" s="4" t="s">
        <v>39</v>
      </c>
      <c r="F1928" s="4" t="s">
        <v>273</v>
      </c>
      <c r="G1928" s="4" t="s">
        <v>111</v>
      </c>
      <c r="H1928" s="9">
        <v>38</v>
      </c>
      <c r="I1928" s="10">
        <v>9.11</v>
      </c>
      <c r="J1928" s="10">
        <v>346.17999999999995</v>
      </c>
      <c r="K1928" s="5">
        <v>9.4756940975202333E-2</v>
      </c>
      <c r="L1928" s="10">
        <v>32.802957826795542</v>
      </c>
      <c r="M1928" s="10">
        <v>313.37704217320442</v>
      </c>
      <c r="N1928" s="10">
        <v>4.17</v>
      </c>
      <c r="O1928" s="10">
        <v>158.46</v>
      </c>
      <c r="P1928" s="10">
        <v>154.91704217320441</v>
      </c>
      <c r="Q1928" s="5">
        <v>0.49434713244750489</v>
      </c>
      <c r="R1928" s="5">
        <v>2.1000000000000001E-2</v>
      </c>
      <c r="S1928" s="10">
        <v>6.5809178856372927</v>
      </c>
      <c r="T1928" s="10">
        <v>0</v>
      </c>
      <c r="U1928" s="10">
        <v>148.33612428756712</v>
      </c>
      <c r="V1928" s="5">
        <v>0.47334713244750487</v>
      </c>
      <c r="W1928" s="4" t="s">
        <v>491</v>
      </c>
      <c r="X1928" s="4" t="s">
        <v>97</v>
      </c>
    </row>
    <row r="1929" spans="1:24">
      <c r="A1929" s="4" t="s">
        <v>2417</v>
      </c>
      <c r="B1929" s="8">
        <v>46248</v>
      </c>
      <c r="C1929" s="4" t="s">
        <v>301</v>
      </c>
      <c r="D1929" s="4" t="s">
        <v>179</v>
      </c>
      <c r="E1929" s="4" t="s">
        <v>41</v>
      </c>
      <c r="F1929" s="4" t="s">
        <v>234</v>
      </c>
      <c r="G1929" s="4" t="s">
        <v>235</v>
      </c>
      <c r="H1929" s="9">
        <v>87</v>
      </c>
      <c r="I1929" s="10">
        <v>18.170000000000002</v>
      </c>
      <c r="J1929" s="10">
        <v>1580.7900000000002</v>
      </c>
      <c r="K1929" s="5">
        <v>0.20921504795232398</v>
      </c>
      <c r="L1929" s="10">
        <v>330.72505565255426</v>
      </c>
      <c r="M1929" s="10">
        <v>1250.0649443474458</v>
      </c>
      <c r="N1929" s="10">
        <v>9.02</v>
      </c>
      <c r="O1929" s="10">
        <v>784.74</v>
      </c>
      <c r="P1929" s="10">
        <v>465.32494434744581</v>
      </c>
      <c r="Q1929" s="5">
        <v>0.37224061553886145</v>
      </c>
      <c r="R1929" s="5">
        <v>2.5999999999999999E-2</v>
      </c>
      <c r="S1929" s="10">
        <v>32.501688553033588</v>
      </c>
      <c r="T1929" s="10">
        <v>26.75</v>
      </c>
      <c r="U1929" s="10">
        <v>406.0732557944122</v>
      </c>
      <c r="V1929" s="5">
        <v>0.32484172732832617</v>
      </c>
      <c r="W1929" s="4" t="s">
        <v>493</v>
      </c>
      <c r="X1929" s="4" t="s">
        <v>97</v>
      </c>
    </row>
    <row r="1930" spans="1:24">
      <c r="A1930" s="4" t="s">
        <v>2418</v>
      </c>
      <c r="B1930" s="8">
        <v>45717</v>
      </c>
      <c r="C1930" s="4" t="s">
        <v>240</v>
      </c>
      <c r="D1930" s="4" t="s">
        <v>187</v>
      </c>
      <c r="E1930" s="4" t="s">
        <v>36</v>
      </c>
      <c r="F1930" s="4" t="s">
        <v>242</v>
      </c>
      <c r="G1930" s="4" t="s">
        <v>235</v>
      </c>
      <c r="H1930" s="9">
        <v>152</v>
      </c>
      <c r="I1930" s="10">
        <v>8.11</v>
      </c>
      <c r="J1930" s="10">
        <v>1232.7199999999998</v>
      </c>
      <c r="K1930" s="5">
        <v>0.13499358314719376</v>
      </c>
      <c r="L1930" s="10">
        <v>166.40928981720867</v>
      </c>
      <c r="M1930" s="10">
        <v>1066.3107101827911</v>
      </c>
      <c r="N1930" s="10">
        <v>3.54</v>
      </c>
      <c r="O1930" s="10">
        <v>538.08000000000004</v>
      </c>
      <c r="P1930" s="10">
        <v>528.23071018279109</v>
      </c>
      <c r="Q1930" s="5">
        <v>0.49538160419699784</v>
      </c>
      <c r="R1930" s="5">
        <v>1.7999999999999999E-2</v>
      </c>
      <c r="S1930" s="10">
        <v>19.193592783290239</v>
      </c>
      <c r="T1930" s="10">
        <v>0</v>
      </c>
      <c r="U1930" s="10">
        <v>509.03711739950086</v>
      </c>
      <c r="V1930" s="5">
        <v>0.47738160419699782</v>
      </c>
      <c r="W1930" s="4" t="s">
        <v>491</v>
      </c>
      <c r="X1930" s="4" t="s">
        <v>97</v>
      </c>
    </row>
    <row r="1931" spans="1:24">
      <c r="A1931" s="4" t="s">
        <v>2419</v>
      </c>
      <c r="B1931" s="8">
        <v>45926</v>
      </c>
      <c r="C1931" s="4" t="s">
        <v>371</v>
      </c>
      <c r="D1931" s="4" t="s">
        <v>154</v>
      </c>
      <c r="E1931" s="4" t="s">
        <v>45</v>
      </c>
      <c r="F1931" s="4" t="s">
        <v>242</v>
      </c>
      <c r="G1931" s="4" t="s">
        <v>111</v>
      </c>
      <c r="H1931" s="9">
        <v>61</v>
      </c>
      <c r="I1931" s="10">
        <v>15.25</v>
      </c>
      <c r="J1931" s="10">
        <v>930.25</v>
      </c>
      <c r="K1931" s="5">
        <v>0.17976233357144988</v>
      </c>
      <c r="L1931" s="10">
        <v>167.22391080484127</v>
      </c>
      <c r="M1931" s="10">
        <v>763.02608919515876</v>
      </c>
      <c r="N1931" s="10">
        <v>8.4600000000000009</v>
      </c>
      <c r="O1931" s="10">
        <v>516.06000000000006</v>
      </c>
      <c r="P1931" s="10">
        <v>246.9660891951587</v>
      </c>
      <c r="Q1931" s="5">
        <v>0.32366663826090003</v>
      </c>
      <c r="R1931" s="5">
        <v>1.4999999999999999E-2</v>
      </c>
      <c r="S1931" s="10">
        <v>11.445391337927381</v>
      </c>
      <c r="T1931" s="10">
        <v>0</v>
      </c>
      <c r="U1931" s="10">
        <v>235.52069785723131</v>
      </c>
      <c r="V1931" s="5">
        <v>0.30866663826090002</v>
      </c>
      <c r="W1931" s="4" t="s">
        <v>491</v>
      </c>
      <c r="X1931" s="4" t="s">
        <v>97</v>
      </c>
    </row>
    <row r="1932" spans="1:24">
      <c r="A1932" s="4" t="s">
        <v>2420</v>
      </c>
      <c r="B1932" s="8">
        <v>46277</v>
      </c>
      <c r="C1932" s="4" t="s">
        <v>315</v>
      </c>
      <c r="D1932" s="4" t="s">
        <v>181</v>
      </c>
      <c r="E1932" s="4" t="s">
        <v>41</v>
      </c>
      <c r="F1932" s="4" t="s">
        <v>239</v>
      </c>
      <c r="G1932" s="4" t="s">
        <v>111</v>
      </c>
      <c r="H1932" s="9">
        <v>22</v>
      </c>
      <c r="I1932" s="10">
        <v>5.9</v>
      </c>
      <c r="J1932" s="10">
        <v>129.80000000000001</v>
      </c>
      <c r="K1932" s="5">
        <v>0.1450879973123001</v>
      </c>
      <c r="L1932" s="10">
        <v>18.832422051136554</v>
      </c>
      <c r="M1932" s="10">
        <v>110.96757794886346</v>
      </c>
      <c r="N1932" s="10">
        <v>2.78</v>
      </c>
      <c r="O1932" s="10">
        <v>61.16</v>
      </c>
      <c r="P1932" s="10">
        <v>49.807577948863468</v>
      </c>
      <c r="Q1932" s="5">
        <v>0.44884802272440333</v>
      </c>
      <c r="R1932" s="5">
        <v>2.5999999999999999E-2</v>
      </c>
      <c r="S1932" s="10">
        <v>2.8851570266704498</v>
      </c>
      <c r="T1932" s="10">
        <v>2.61</v>
      </c>
      <c r="U1932" s="10">
        <v>44.31242092219302</v>
      </c>
      <c r="V1932" s="5">
        <v>0.39932763912909097</v>
      </c>
      <c r="W1932" s="4" t="s">
        <v>493</v>
      </c>
      <c r="X1932" s="4" t="s">
        <v>97</v>
      </c>
    </row>
    <row r="1933" spans="1:24">
      <c r="A1933" s="4" t="s">
        <v>2421</v>
      </c>
      <c r="B1933" s="8">
        <v>45898</v>
      </c>
      <c r="C1933" s="4" t="s">
        <v>399</v>
      </c>
      <c r="D1933" s="4" t="s">
        <v>214</v>
      </c>
      <c r="E1933" s="4" t="s">
        <v>47</v>
      </c>
      <c r="F1933" s="4" t="s">
        <v>273</v>
      </c>
      <c r="G1933" s="4" t="s">
        <v>111</v>
      </c>
      <c r="H1933" s="9">
        <v>6</v>
      </c>
      <c r="I1933" s="10">
        <v>5.8</v>
      </c>
      <c r="J1933" s="10">
        <v>34.799999999999997</v>
      </c>
      <c r="K1933" s="5">
        <v>0.10771600420176732</v>
      </c>
      <c r="L1933" s="10">
        <v>3.7485169462215024</v>
      </c>
      <c r="M1933" s="10">
        <v>31.051483053778494</v>
      </c>
      <c r="N1933" s="10">
        <v>2.95</v>
      </c>
      <c r="O1933" s="10">
        <v>17.700000000000003</v>
      </c>
      <c r="P1933" s="10">
        <v>13.351483053778491</v>
      </c>
      <c r="Q1933" s="5">
        <v>0.42997891697008073</v>
      </c>
      <c r="R1933" s="5">
        <v>2.3E-2</v>
      </c>
      <c r="S1933" s="10">
        <v>0.71418411023690531</v>
      </c>
      <c r="T1933" s="10">
        <v>0</v>
      </c>
      <c r="U1933" s="10">
        <v>12.637298943541586</v>
      </c>
      <c r="V1933" s="5">
        <v>0.40697891697008071</v>
      </c>
      <c r="W1933" s="4" t="s">
        <v>491</v>
      </c>
      <c r="X1933" s="4" t="s">
        <v>97</v>
      </c>
    </row>
    <row r="1934" spans="1:24">
      <c r="A1934" s="4" t="s">
        <v>2422</v>
      </c>
      <c r="B1934" s="8">
        <v>45930</v>
      </c>
      <c r="C1934" s="4" t="s">
        <v>279</v>
      </c>
      <c r="D1934" s="4" t="s">
        <v>183</v>
      </c>
      <c r="E1934" s="4" t="s">
        <v>39</v>
      </c>
      <c r="F1934" s="4" t="s">
        <v>273</v>
      </c>
      <c r="G1934" s="4" t="s">
        <v>111</v>
      </c>
      <c r="H1934" s="9">
        <v>101</v>
      </c>
      <c r="I1934" s="10">
        <v>8.6300000000000008</v>
      </c>
      <c r="J1934" s="10">
        <v>871.63000000000011</v>
      </c>
      <c r="K1934" s="5">
        <v>9.5255656673594966E-2</v>
      </c>
      <c r="L1934" s="10">
        <v>83.027688026405585</v>
      </c>
      <c r="M1934" s="10">
        <v>788.60231197359451</v>
      </c>
      <c r="N1934" s="10">
        <v>4.24</v>
      </c>
      <c r="O1934" s="10">
        <v>428.24</v>
      </c>
      <c r="P1934" s="10">
        <v>360.3623119735945</v>
      </c>
      <c r="Q1934" s="5">
        <v>0.45696329633086447</v>
      </c>
      <c r="R1934" s="5">
        <v>2.1000000000000001E-2</v>
      </c>
      <c r="S1934" s="10">
        <v>16.560648551445485</v>
      </c>
      <c r="T1934" s="10">
        <v>0</v>
      </c>
      <c r="U1934" s="10">
        <v>343.80166342214903</v>
      </c>
      <c r="V1934" s="5">
        <v>0.4359632963308645</v>
      </c>
      <c r="W1934" s="4" t="s">
        <v>491</v>
      </c>
      <c r="X1934" s="4" t="s">
        <v>97</v>
      </c>
    </row>
    <row r="1935" spans="1:24">
      <c r="A1935" s="4" t="s">
        <v>2423</v>
      </c>
      <c r="B1935" s="8">
        <v>46090</v>
      </c>
      <c r="C1935" s="4" t="s">
        <v>335</v>
      </c>
      <c r="D1935" s="4" t="s">
        <v>206</v>
      </c>
      <c r="E1935" s="4" t="s">
        <v>43</v>
      </c>
      <c r="F1935" s="4" t="s">
        <v>276</v>
      </c>
      <c r="G1935" s="4" t="s">
        <v>235</v>
      </c>
      <c r="H1935" s="9">
        <v>76</v>
      </c>
      <c r="I1935" s="10">
        <v>4.84</v>
      </c>
      <c r="J1935" s="10">
        <v>367.84</v>
      </c>
      <c r="K1935" s="5">
        <v>9.4331094466210991E-2</v>
      </c>
      <c r="L1935" s="10">
        <v>34.698749788451046</v>
      </c>
      <c r="M1935" s="10">
        <v>333.14125021154894</v>
      </c>
      <c r="N1935" s="10">
        <v>2.73</v>
      </c>
      <c r="O1935" s="10">
        <v>207.48</v>
      </c>
      <c r="P1935" s="10">
        <v>125.66125021154895</v>
      </c>
      <c r="Q1935" s="5">
        <v>0.37720111253635641</v>
      </c>
      <c r="R1935" s="5">
        <v>4.4999999999999998E-2</v>
      </c>
      <c r="S1935" s="10">
        <v>14.991356259519701</v>
      </c>
      <c r="T1935" s="10">
        <v>0</v>
      </c>
      <c r="U1935" s="10">
        <v>110.66989395202924</v>
      </c>
      <c r="V1935" s="5">
        <v>0.33220111253635642</v>
      </c>
      <c r="W1935" s="4" t="s">
        <v>491</v>
      </c>
      <c r="X1935" s="4" t="s">
        <v>97</v>
      </c>
    </row>
    <row r="1936" spans="1:24">
      <c r="A1936" s="4" t="s">
        <v>2424</v>
      </c>
      <c r="B1936" s="8">
        <v>46288</v>
      </c>
      <c r="C1936" s="4" t="s">
        <v>249</v>
      </c>
      <c r="D1936" s="4" t="s">
        <v>181</v>
      </c>
      <c r="E1936" s="4" t="s">
        <v>36</v>
      </c>
      <c r="F1936" s="4" t="s">
        <v>234</v>
      </c>
      <c r="G1936" s="4" t="s">
        <v>111</v>
      </c>
      <c r="H1936" s="9">
        <v>41</v>
      </c>
      <c r="I1936" s="10">
        <v>5.73</v>
      </c>
      <c r="J1936" s="10">
        <v>234.93</v>
      </c>
      <c r="K1936" s="5">
        <v>0.1147346398096645</v>
      </c>
      <c r="L1936" s="10">
        <v>26.954608930484483</v>
      </c>
      <c r="M1936" s="10">
        <v>207.97539106951552</v>
      </c>
      <c r="N1936" s="10">
        <v>2.85</v>
      </c>
      <c r="O1936" s="10">
        <v>116.85000000000001</v>
      </c>
      <c r="P1936" s="10">
        <v>91.125391069515516</v>
      </c>
      <c r="Q1936" s="5">
        <v>0.43815468070958918</v>
      </c>
      <c r="R1936" s="5">
        <v>1.7999999999999999E-2</v>
      </c>
      <c r="S1936" s="10">
        <v>3.7435570392512791</v>
      </c>
      <c r="T1936" s="10">
        <v>0</v>
      </c>
      <c r="U1936" s="10">
        <v>87.38183403026423</v>
      </c>
      <c r="V1936" s="5">
        <v>0.42015468070958911</v>
      </c>
      <c r="W1936" s="4" t="s">
        <v>491</v>
      </c>
      <c r="X1936" s="4" t="s">
        <v>97</v>
      </c>
    </row>
    <row r="1937" spans="1:24">
      <c r="A1937" s="4" t="s">
        <v>2425</v>
      </c>
      <c r="B1937" s="8">
        <v>45955</v>
      </c>
      <c r="C1937" s="4" t="s">
        <v>237</v>
      </c>
      <c r="D1937" s="4" t="s">
        <v>176</v>
      </c>
      <c r="E1937" s="4" t="s">
        <v>36</v>
      </c>
      <c r="F1937" s="4" t="s">
        <v>239</v>
      </c>
      <c r="G1937" s="4" t="s">
        <v>235</v>
      </c>
      <c r="H1937" s="9">
        <v>155</v>
      </c>
      <c r="I1937" s="10">
        <v>11.21</v>
      </c>
      <c r="J1937" s="10">
        <v>1737.5500000000002</v>
      </c>
      <c r="K1937" s="5">
        <v>0.13235851732466372</v>
      </c>
      <c r="L1937" s="10">
        <v>229.97954177746948</v>
      </c>
      <c r="M1937" s="10">
        <v>1507.5704582225308</v>
      </c>
      <c r="N1937" s="10">
        <v>5.56</v>
      </c>
      <c r="O1937" s="10">
        <v>861.8</v>
      </c>
      <c r="P1937" s="10">
        <v>645.77045822253081</v>
      </c>
      <c r="Q1937" s="5">
        <v>0.42835175941555187</v>
      </c>
      <c r="R1937" s="5">
        <v>1.7999999999999999E-2</v>
      </c>
      <c r="S1937" s="10">
        <v>27.136268248005553</v>
      </c>
      <c r="T1937" s="10">
        <v>0</v>
      </c>
      <c r="U1937" s="10">
        <v>618.63418997452527</v>
      </c>
      <c r="V1937" s="5">
        <v>0.41035175941555191</v>
      </c>
      <c r="W1937" s="4" t="s">
        <v>491</v>
      </c>
      <c r="X1937" s="4" t="s">
        <v>97</v>
      </c>
    </row>
    <row r="1938" spans="1:24">
      <c r="A1938" s="4" t="s">
        <v>2426</v>
      </c>
      <c r="B1938" s="8">
        <v>45760</v>
      </c>
      <c r="C1938" s="4" t="s">
        <v>274</v>
      </c>
      <c r="D1938" s="4" t="s">
        <v>170</v>
      </c>
      <c r="E1938" s="4" t="s">
        <v>39</v>
      </c>
      <c r="F1938" s="4" t="s">
        <v>276</v>
      </c>
      <c r="G1938" s="4" t="s">
        <v>235</v>
      </c>
      <c r="H1938" s="9">
        <v>34</v>
      </c>
      <c r="I1938" s="10">
        <v>7.82</v>
      </c>
      <c r="J1938" s="10">
        <v>265.88</v>
      </c>
      <c r="K1938" s="5">
        <v>0.13589114147545142</v>
      </c>
      <c r="L1938" s="10">
        <v>36.13073669549302</v>
      </c>
      <c r="M1938" s="10">
        <v>229.74926330450697</v>
      </c>
      <c r="N1938" s="10">
        <v>4.07</v>
      </c>
      <c r="O1938" s="10">
        <v>138.38</v>
      </c>
      <c r="P1938" s="10">
        <v>91.369263304506973</v>
      </c>
      <c r="Q1938" s="5">
        <v>0.39769121341384772</v>
      </c>
      <c r="R1938" s="5">
        <v>2.1000000000000001E-2</v>
      </c>
      <c r="S1938" s="10">
        <v>4.8247345293946466</v>
      </c>
      <c r="T1938" s="10">
        <v>0</v>
      </c>
      <c r="U1938" s="10">
        <v>86.544528775112326</v>
      </c>
      <c r="V1938" s="5">
        <v>0.3766912134138477</v>
      </c>
      <c r="W1938" s="4" t="s">
        <v>491</v>
      </c>
      <c r="X1938" s="4" t="s">
        <v>97</v>
      </c>
    </row>
    <row r="1939" spans="1:24">
      <c r="A1939" s="4" t="s">
        <v>2427</v>
      </c>
      <c r="B1939" s="8">
        <v>46193</v>
      </c>
      <c r="C1939" s="4" t="s">
        <v>337</v>
      </c>
      <c r="D1939" s="4" t="s">
        <v>160</v>
      </c>
      <c r="E1939" s="4" t="s">
        <v>43</v>
      </c>
      <c r="F1939" s="4" t="s">
        <v>270</v>
      </c>
      <c r="G1939" s="4" t="s">
        <v>111</v>
      </c>
      <c r="H1939" s="9">
        <v>8</v>
      </c>
      <c r="I1939" s="10">
        <v>4.7</v>
      </c>
      <c r="J1939" s="10">
        <v>37.6</v>
      </c>
      <c r="K1939" s="5">
        <v>5.5384636598646904E-2</v>
      </c>
      <c r="L1939" s="10">
        <v>2.0824623361091237</v>
      </c>
      <c r="M1939" s="10">
        <v>35.517537663890877</v>
      </c>
      <c r="N1939" s="10">
        <v>2.2999999999999998</v>
      </c>
      <c r="O1939" s="10">
        <v>18.399999999999999</v>
      </c>
      <c r="P1939" s="10">
        <v>17.117537663890879</v>
      </c>
      <c r="Q1939" s="5">
        <v>0.48194606917510302</v>
      </c>
      <c r="R1939" s="5">
        <v>4.4999999999999998E-2</v>
      </c>
      <c r="S1939" s="10">
        <v>1.5982891948750895</v>
      </c>
      <c r="T1939" s="10">
        <v>0</v>
      </c>
      <c r="U1939" s="10">
        <v>15.519248469015789</v>
      </c>
      <c r="V1939" s="5">
        <v>0.43694606917510298</v>
      </c>
      <c r="W1939" s="4" t="s">
        <v>491</v>
      </c>
      <c r="X1939" s="4" t="s">
        <v>97</v>
      </c>
    </row>
    <row r="1940" spans="1:24">
      <c r="A1940" s="4" t="s">
        <v>2428</v>
      </c>
      <c r="B1940" s="8">
        <v>46105</v>
      </c>
      <c r="C1940" s="4" t="s">
        <v>345</v>
      </c>
      <c r="D1940" s="4" t="s">
        <v>195</v>
      </c>
      <c r="E1940" s="4" t="s">
        <v>43</v>
      </c>
      <c r="F1940" s="4" t="s">
        <v>273</v>
      </c>
      <c r="G1940" s="4" t="s">
        <v>111</v>
      </c>
      <c r="H1940" s="9">
        <v>21</v>
      </c>
      <c r="I1940" s="10">
        <v>9.17</v>
      </c>
      <c r="J1940" s="10">
        <v>192.57</v>
      </c>
      <c r="K1940" s="5">
        <v>8.0754784164780366E-2</v>
      </c>
      <c r="L1940" s="10">
        <v>15.550948786611755</v>
      </c>
      <c r="M1940" s="10">
        <v>177.01905121338825</v>
      </c>
      <c r="N1940" s="10">
        <v>4.1500000000000004</v>
      </c>
      <c r="O1940" s="10">
        <v>87.15</v>
      </c>
      <c r="P1940" s="10">
        <v>89.869051213388246</v>
      </c>
      <c r="Q1940" s="5">
        <v>0.50768010899038929</v>
      </c>
      <c r="R1940" s="5">
        <v>4.4999999999999998E-2</v>
      </c>
      <c r="S1940" s="10">
        <v>7.965857304602471</v>
      </c>
      <c r="T1940" s="10">
        <v>0</v>
      </c>
      <c r="U1940" s="10">
        <v>81.903193908785781</v>
      </c>
      <c r="V1940" s="5">
        <v>0.4626801089903893</v>
      </c>
      <c r="W1940" s="4" t="s">
        <v>491</v>
      </c>
      <c r="X1940" s="4" t="s">
        <v>97</v>
      </c>
    </row>
    <row r="1941" spans="1:24">
      <c r="A1941" s="4" t="s">
        <v>2429</v>
      </c>
      <c r="B1941" s="8">
        <v>46054</v>
      </c>
      <c r="C1941" s="4" t="s">
        <v>305</v>
      </c>
      <c r="D1941" s="4" t="s">
        <v>106</v>
      </c>
      <c r="E1941" s="4" t="s">
        <v>41</v>
      </c>
      <c r="F1941" s="4" t="s">
        <v>242</v>
      </c>
      <c r="G1941" s="4" t="s">
        <v>235</v>
      </c>
      <c r="H1941" s="9">
        <v>97</v>
      </c>
      <c r="I1941" s="10">
        <v>10.89</v>
      </c>
      <c r="J1941" s="10">
        <v>1056.3300000000002</v>
      </c>
      <c r="K1941" s="5">
        <v>0.22863635127727394</v>
      </c>
      <c r="L1941" s="10">
        <v>241.51543694472281</v>
      </c>
      <c r="M1941" s="10">
        <v>814.8145630552774</v>
      </c>
      <c r="N1941" s="10">
        <v>5.89</v>
      </c>
      <c r="O1941" s="10">
        <v>571.32999999999993</v>
      </c>
      <c r="P1941" s="10">
        <v>243.48456305527748</v>
      </c>
      <c r="Q1941" s="5">
        <v>0.29882205607898465</v>
      </c>
      <c r="R1941" s="5">
        <v>2.5999999999999999E-2</v>
      </c>
      <c r="S1941" s="10">
        <v>21.185178639437211</v>
      </c>
      <c r="T1941" s="10">
        <v>16.48</v>
      </c>
      <c r="U1941" s="10">
        <v>205.81938441584029</v>
      </c>
      <c r="V1941" s="5">
        <v>0.25259659528431549</v>
      </c>
      <c r="W1941" s="4" t="s">
        <v>493</v>
      </c>
      <c r="X1941" s="4" t="s">
        <v>97</v>
      </c>
    </row>
    <row r="1942" spans="1:24">
      <c r="A1942" s="4" t="s">
        <v>2430</v>
      </c>
      <c r="B1942" s="8">
        <v>45903</v>
      </c>
      <c r="C1942" s="4" t="s">
        <v>285</v>
      </c>
      <c r="D1942" s="4" t="s">
        <v>127</v>
      </c>
      <c r="E1942" s="4" t="s">
        <v>39</v>
      </c>
      <c r="F1942" s="4" t="s">
        <v>273</v>
      </c>
      <c r="G1942" s="4" t="s">
        <v>111</v>
      </c>
      <c r="H1942" s="9">
        <v>7</v>
      </c>
      <c r="I1942" s="10">
        <v>7.51</v>
      </c>
      <c r="J1942" s="10">
        <v>52.57</v>
      </c>
      <c r="K1942" s="5">
        <v>8.460874536261033E-2</v>
      </c>
      <c r="L1942" s="10">
        <v>4.4478817437124247</v>
      </c>
      <c r="M1942" s="10">
        <v>48.122118256287578</v>
      </c>
      <c r="N1942" s="10">
        <v>3.67</v>
      </c>
      <c r="O1942" s="10">
        <v>25.689999999999998</v>
      </c>
      <c r="P1942" s="10">
        <v>22.43211825628758</v>
      </c>
      <c r="Q1942" s="5">
        <v>0.46614985102732104</v>
      </c>
      <c r="R1942" s="5">
        <v>2.1000000000000001E-2</v>
      </c>
      <c r="S1942" s="10">
        <v>1.0105644833820393</v>
      </c>
      <c r="T1942" s="10">
        <v>0</v>
      </c>
      <c r="U1942" s="10">
        <v>21.42155377290554</v>
      </c>
      <c r="V1942" s="5">
        <v>0.44514985102732102</v>
      </c>
      <c r="W1942" s="4" t="s">
        <v>491</v>
      </c>
      <c r="X1942" s="4" t="s">
        <v>97</v>
      </c>
    </row>
    <row r="1943" spans="1:24">
      <c r="A1943" s="4" t="s">
        <v>2431</v>
      </c>
      <c r="B1943" s="8">
        <v>45835</v>
      </c>
      <c r="C1943" s="4" t="s">
        <v>359</v>
      </c>
      <c r="D1943" s="4" t="s">
        <v>208</v>
      </c>
      <c r="E1943" s="4" t="s">
        <v>43</v>
      </c>
      <c r="F1943" s="4" t="s">
        <v>276</v>
      </c>
      <c r="G1943" s="4" t="s">
        <v>257</v>
      </c>
      <c r="H1943" s="9">
        <v>28</v>
      </c>
      <c r="I1943" s="10">
        <v>7.25</v>
      </c>
      <c r="J1943" s="10">
        <v>203</v>
      </c>
      <c r="K1943" s="5">
        <v>3.7431271038552295E-2</v>
      </c>
      <c r="L1943" s="10">
        <v>7.598548020826116</v>
      </c>
      <c r="M1943" s="10">
        <v>195.40145197917388</v>
      </c>
      <c r="N1943" s="10">
        <v>4.25</v>
      </c>
      <c r="O1943" s="10">
        <v>119</v>
      </c>
      <c r="P1943" s="10">
        <v>76.401451979173885</v>
      </c>
      <c r="Q1943" s="5">
        <v>0.39099736058930024</v>
      </c>
      <c r="R1943" s="5">
        <v>4.4999999999999998E-2</v>
      </c>
      <c r="S1943" s="10">
        <v>8.7930653390628244</v>
      </c>
      <c r="T1943" s="10">
        <v>0</v>
      </c>
      <c r="U1943" s="10">
        <v>67.608386640111064</v>
      </c>
      <c r="V1943" s="5">
        <v>0.34599736058930025</v>
      </c>
      <c r="W1943" s="4" t="s">
        <v>491</v>
      </c>
      <c r="X1943" s="4" t="s">
        <v>97</v>
      </c>
    </row>
    <row r="1944" spans="1:24">
      <c r="A1944" s="4" t="s">
        <v>2432</v>
      </c>
      <c r="B1944" s="8">
        <v>46201</v>
      </c>
      <c r="C1944" s="4" t="s">
        <v>305</v>
      </c>
      <c r="D1944" s="4" t="s">
        <v>208</v>
      </c>
      <c r="E1944" s="4" t="s">
        <v>41</v>
      </c>
      <c r="F1944" s="4" t="s">
        <v>242</v>
      </c>
      <c r="G1944" s="4" t="s">
        <v>235</v>
      </c>
      <c r="H1944" s="9">
        <v>127</v>
      </c>
      <c r="I1944" s="10">
        <v>7.44</v>
      </c>
      <c r="J1944" s="10">
        <v>944.88</v>
      </c>
      <c r="K1944" s="5">
        <v>0.1653873248705868</v>
      </c>
      <c r="L1944" s="10">
        <v>156.27117552372005</v>
      </c>
      <c r="M1944" s="10">
        <v>788.60882447628001</v>
      </c>
      <c r="N1944" s="10">
        <v>4.3600000000000003</v>
      </c>
      <c r="O1944" s="10">
        <v>553.72</v>
      </c>
      <c r="P1944" s="10">
        <v>234.88882447627998</v>
      </c>
      <c r="Q1944" s="5">
        <v>0.29785213807653127</v>
      </c>
      <c r="R1944" s="5">
        <v>2.5999999999999999E-2</v>
      </c>
      <c r="S1944" s="10">
        <v>20.503829436383278</v>
      </c>
      <c r="T1944" s="10">
        <v>0</v>
      </c>
      <c r="U1944" s="10">
        <v>214.38499503989669</v>
      </c>
      <c r="V1944" s="5">
        <v>0.2718521380765313</v>
      </c>
      <c r="W1944" s="4" t="s">
        <v>491</v>
      </c>
      <c r="X1944" s="4" t="s">
        <v>97</v>
      </c>
    </row>
    <row r="1945" spans="1:24">
      <c r="A1945" s="4" t="s">
        <v>2433</v>
      </c>
      <c r="B1945" s="8">
        <v>46000</v>
      </c>
      <c r="C1945" s="4" t="s">
        <v>397</v>
      </c>
      <c r="D1945" s="4" t="s">
        <v>185</v>
      </c>
      <c r="E1945" s="4" t="s">
        <v>47</v>
      </c>
      <c r="F1945" s="4" t="s">
        <v>270</v>
      </c>
      <c r="G1945" s="4" t="s">
        <v>111</v>
      </c>
      <c r="H1945" s="9">
        <v>11</v>
      </c>
      <c r="I1945" s="10">
        <v>5.23</v>
      </c>
      <c r="J1945" s="10">
        <v>57.53</v>
      </c>
      <c r="K1945" s="5">
        <v>8.5308021922789759E-2</v>
      </c>
      <c r="L1945" s="10">
        <v>4.9077705012180948</v>
      </c>
      <c r="M1945" s="10">
        <v>52.622229498781905</v>
      </c>
      <c r="N1945" s="10">
        <v>2.17</v>
      </c>
      <c r="O1945" s="10">
        <v>23.869999999999997</v>
      </c>
      <c r="P1945" s="10">
        <v>28.752229498781908</v>
      </c>
      <c r="Q1945" s="5">
        <v>0.54638942083302389</v>
      </c>
      <c r="R1945" s="5">
        <v>2.3E-2</v>
      </c>
      <c r="S1945" s="10">
        <v>1.2103112784719838</v>
      </c>
      <c r="T1945" s="10">
        <v>0</v>
      </c>
      <c r="U1945" s="10">
        <v>27.541918220309924</v>
      </c>
      <c r="V1945" s="5">
        <v>0.52338942083302387</v>
      </c>
      <c r="W1945" s="4" t="s">
        <v>491</v>
      </c>
      <c r="X1945" s="4" t="s">
        <v>97</v>
      </c>
    </row>
    <row r="1946" spans="1:24">
      <c r="A1946" s="4" t="s">
        <v>2434</v>
      </c>
      <c r="B1946" s="8">
        <v>45845</v>
      </c>
      <c r="C1946" s="4" t="s">
        <v>283</v>
      </c>
      <c r="D1946" s="4" t="s">
        <v>176</v>
      </c>
      <c r="E1946" s="4" t="s">
        <v>39</v>
      </c>
      <c r="F1946" s="4" t="s">
        <v>270</v>
      </c>
      <c r="G1946" s="4" t="s">
        <v>111</v>
      </c>
      <c r="H1946" s="9">
        <v>45</v>
      </c>
      <c r="I1946" s="10">
        <v>11.4</v>
      </c>
      <c r="J1946" s="10">
        <v>513</v>
      </c>
      <c r="K1946" s="5">
        <v>0.12379083819870972</v>
      </c>
      <c r="L1946" s="10">
        <v>63.504699995938083</v>
      </c>
      <c r="M1946" s="10">
        <v>449.4953000040619</v>
      </c>
      <c r="N1946" s="10">
        <v>5.53</v>
      </c>
      <c r="O1946" s="10">
        <v>248.85000000000002</v>
      </c>
      <c r="P1946" s="10">
        <v>200.64530000406188</v>
      </c>
      <c r="Q1946" s="5">
        <v>0.4463790833903018</v>
      </c>
      <c r="R1946" s="5">
        <v>2.1000000000000001E-2</v>
      </c>
      <c r="S1946" s="10">
        <v>9.4394013000853008</v>
      </c>
      <c r="T1946" s="10">
        <v>0</v>
      </c>
      <c r="U1946" s="10">
        <v>191.20589870397657</v>
      </c>
      <c r="V1946" s="5">
        <v>0.42537908339030178</v>
      </c>
      <c r="W1946" s="4" t="s">
        <v>491</v>
      </c>
      <c r="X1946" s="4" t="s">
        <v>97</v>
      </c>
    </row>
    <row r="1947" spans="1:24">
      <c r="A1947" s="4" t="s">
        <v>2435</v>
      </c>
      <c r="B1947" s="8">
        <v>45884</v>
      </c>
      <c r="C1947" s="4" t="s">
        <v>281</v>
      </c>
      <c r="D1947" s="4" t="s">
        <v>120</v>
      </c>
      <c r="E1947" s="4" t="s">
        <v>39</v>
      </c>
      <c r="F1947" s="4" t="s">
        <v>276</v>
      </c>
      <c r="G1947" s="4" t="s">
        <v>111</v>
      </c>
      <c r="H1947" s="9">
        <v>75</v>
      </c>
      <c r="I1947" s="10">
        <v>8.08</v>
      </c>
      <c r="J1947" s="10">
        <v>606</v>
      </c>
      <c r="K1947" s="5">
        <v>0.1134644213480631</v>
      </c>
      <c r="L1947" s="10">
        <v>68.759439336926235</v>
      </c>
      <c r="M1947" s="10">
        <v>537.24056066307378</v>
      </c>
      <c r="N1947" s="10">
        <v>4.05</v>
      </c>
      <c r="O1947" s="10">
        <v>303.75</v>
      </c>
      <c r="P1947" s="10">
        <v>233.49056066307378</v>
      </c>
      <c r="Q1947" s="5">
        <v>0.43461082010430252</v>
      </c>
      <c r="R1947" s="5">
        <v>2.1000000000000001E-2</v>
      </c>
      <c r="S1947" s="10">
        <v>11.28205177392455</v>
      </c>
      <c r="T1947" s="10">
        <v>0</v>
      </c>
      <c r="U1947" s="10">
        <v>222.20850888914924</v>
      </c>
      <c r="V1947" s="5">
        <v>0.41361082010430256</v>
      </c>
      <c r="W1947" s="4" t="s">
        <v>491</v>
      </c>
      <c r="X1947" s="4" t="s">
        <v>97</v>
      </c>
    </row>
    <row r="1948" spans="1:24">
      <c r="A1948" s="4" t="s">
        <v>2436</v>
      </c>
      <c r="B1948" s="8">
        <v>45909</v>
      </c>
      <c r="C1948" s="4" t="s">
        <v>303</v>
      </c>
      <c r="D1948" s="4" t="s">
        <v>201</v>
      </c>
      <c r="E1948" s="4" t="s">
        <v>41</v>
      </c>
      <c r="F1948" s="4" t="s">
        <v>239</v>
      </c>
      <c r="G1948" s="4" t="s">
        <v>235</v>
      </c>
      <c r="H1948" s="9">
        <v>89</v>
      </c>
      <c r="I1948" s="10">
        <v>9.49</v>
      </c>
      <c r="J1948" s="10">
        <v>844.61</v>
      </c>
      <c r="K1948" s="5">
        <v>0.13477841104280469</v>
      </c>
      <c r="L1948" s="10">
        <v>113.83519375086327</v>
      </c>
      <c r="M1948" s="10">
        <v>730.77480624913676</v>
      </c>
      <c r="N1948" s="10">
        <v>5.49</v>
      </c>
      <c r="O1948" s="10">
        <v>488.61</v>
      </c>
      <c r="P1948" s="10">
        <v>242.16480624913675</v>
      </c>
      <c r="Q1948" s="5">
        <v>0.33138089077276917</v>
      </c>
      <c r="R1948" s="5">
        <v>2.5999999999999999E-2</v>
      </c>
      <c r="S1948" s="10">
        <v>19.000144962477556</v>
      </c>
      <c r="T1948" s="10">
        <v>0</v>
      </c>
      <c r="U1948" s="10">
        <v>223.1646612866592</v>
      </c>
      <c r="V1948" s="5">
        <v>0.3053808907727692</v>
      </c>
      <c r="W1948" s="4" t="s">
        <v>491</v>
      </c>
      <c r="X1948" s="4" t="s">
        <v>97</v>
      </c>
    </row>
    <row r="1949" spans="1:24">
      <c r="A1949" s="4" t="s">
        <v>2437</v>
      </c>
      <c r="B1949" s="8">
        <v>45899</v>
      </c>
      <c r="C1949" s="4" t="s">
        <v>251</v>
      </c>
      <c r="D1949" s="4" t="s">
        <v>210</v>
      </c>
      <c r="E1949" s="4" t="s">
        <v>36</v>
      </c>
      <c r="F1949" s="4" t="s">
        <v>239</v>
      </c>
      <c r="G1949" s="4" t="s">
        <v>111</v>
      </c>
      <c r="H1949" s="9">
        <v>33</v>
      </c>
      <c r="I1949" s="10">
        <v>4.34</v>
      </c>
      <c r="J1949" s="10">
        <v>143.22</v>
      </c>
      <c r="K1949" s="5">
        <v>0.16923616088815216</v>
      </c>
      <c r="L1949" s="10">
        <v>24.238002962401151</v>
      </c>
      <c r="M1949" s="10">
        <v>118.98199703759884</v>
      </c>
      <c r="N1949" s="10">
        <v>2.36</v>
      </c>
      <c r="O1949" s="10">
        <v>77.88</v>
      </c>
      <c r="P1949" s="10">
        <v>41.101997037598849</v>
      </c>
      <c r="Q1949" s="5">
        <v>0.34544719420544295</v>
      </c>
      <c r="R1949" s="5">
        <v>1.7999999999999999E-2</v>
      </c>
      <c r="S1949" s="10">
        <v>2.141675946676779</v>
      </c>
      <c r="T1949" s="10">
        <v>2.1</v>
      </c>
      <c r="U1949" s="10">
        <v>36.860321090922071</v>
      </c>
      <c r="V1949" s="5">
        <v>0.30979746523563595</v>
      </c>
      <c r="W1949" s="4" t="s">
        <v>493</v>
      </c>
      <c r="X1949" s="4" t="s">
        <v>97</v>
      </c>
    </row>
    <row r="1950" spans="1:24">
      <c r="A1950" s="4" t="s">
        <v>2438</v>
      </c>
      <c r="B1950" s="8">
        <v>45912</v>
      </c>
      <c r="C1950" s="4" t="s">
        <v>313</v>
      </c>
      <c r="D1950" s="4" t="s">
        <v>218</v>
      </c>
      <c r="E1950" s="4" t="s">
        <v>41</v>
      </c>
      <c r="F1950" s="4" t="s">
        <v>234</v>
      </c>
      <c r="G1950" s="4" t="s">
        <v>111</v>
      </c>
      <c r="H1950" s="9">
        <v>5</v>
      </c>
      <c r="I1950" s="10">
        <v>7.46</v>
      </c>
      <c r="J1950" s="10">
        <v>37.299999999999997</v>
      </c>
      <c r="K1950" s="5">
        <v>0.13832077789235767</v>
      </c>
      <c r="L1950" s="10">
        <v>5.1593650153849406</v>
      </c>
      <c r="M1950" s="10">
        <v>32.140634984615055</v>
      </c>
      <c r="N1950" s="10">
        <v>4.05</v>
      </c>
      <c r="O1950" s="10">
        <v>20.25</v>
      </c>
      <c r="P1950" s="10">
        <v>11.890634984615055</v>
      </c>
      <c r="Q1950" s="5">
        <v>0.36995644268717198</v>
      </c>
      <c r="R1950" s="5">
        <v>2.5999999999999999E-2</v>
      </c>
      <c r="S1950" s="10">
        <v>0.83565650959999138</v>
      </c>
      <c r="T1950" s="10">
        <v>0</v>
      </c>
      <c r="U1950" s="10">
        <v>11.054978475015064</v>
      </c>
      <c r="V1950" s="5">
        <v>0.34395644268717201</v>
      </c>
      <c r="W1950" s="4" t="s">
        <v>491</v>
      </c>
      <c r="X1950" s="4" t="s">
        <v>97</v>
      </c>
    </row>
    <row r="1951" spans="1:24">
      <c r="A1951" s="4" t="s">
        <v>2439</v>
      </c>
      <c r="B1951" s="8">
        <v>46246</v>
      </c>
      <c r="C1951" s="4" t="s">
        <v>413</v>
      </c>
      <c r="D1951" s="4" t="s">
        <v>123</v>
      </c>
      <c r="E1951" s="4" t="s">
        <v>47</v>
      </c>
      <c r="F1951" s="4" t="s">
        <v>276</v>
      </c>
      <c r="G1951" s="4" t="s">
        <v>257</v>
      </c>
      <c r="H1951" s="9">
        <v>9</v>
      </c>
      <c r="I1951" s="10">
        <v>4.96</v>
      </c>
      <c r="J1951" s="10">
        <v>44.64</v>
      </c>
      <c r="K1951" s="5">
        <v>7.4629669029285001E-2</v>
      </c>
      <c r="L1951" s="10">
        <v>3.3314684254672824</v>
      </c>
      <c r="M1951" s="10">
        <v>41.308531574532715</v>
      </c>
      <c r="N1951" s="10">
        <v>2.41</v>
      </c>
      <c r="O1951" s="10">
        <v>21.69</v>
      </c>
      <c r="P1951" s="10">
        <v>19.618531574532714</v>
      </c>
      <c r="Q1951" s="5">
        <v>0.4749268692627121</v>
      </c>
      <c r="R1951" s="5">
        <v>2.3E-2</v>
      </c>
      <c r="S1951" s="10">
        <v>0.95009622621425238</v>
      </c>
      <c r="T1951" s="10">
        <v>0</v>
      </c>
      <c r="U1951" s="10">
        <v>18.668435348318461</v>
      </c>
      <c r="V1951" s="5">
        <v>0.45192686926271208</v>
      </c>
      <c r="W1951" s="4" t="s">
        <v>491</v>
      </c>
      <c r="X1951" s="4" t="s">
        <v>97</v>
      </c>
    </row>
    <row r="1952" spans="1:24">
      <c r="A1952" s="4" t="s">
        <v>2440</v>
      </c>
      <c r="B1952" s="8">
        <v>45841</v>
      </c>
      <c r="C1952" s="4" t="s">
        <v>303</v>
      </c>
      <c r="D1952" s="4" t="s">
        <v>127</v>
      </c>
      <c r="E1952" s="4" t="s">
        <v>41</v>
      </c>
      <c r="F1952" s="4" t="s">
        <v>239</v>
      </c>
      <c r="G1952" s="4" t="s">
        <v>235</v>
      </c>
      <c r="H1952" s="9">
        <v>38</v>
      </c>
      <c r="I1952" s="10">
        <v>7.54</v>
      </c>
      <c r="J1952" s="10">
        <v>286.52</v>
      </c>
      <c r="K1952" s="5">
        <v>0.17345733386899234</v>
      </c>
      <c r="L1952" s="10">
        <v>49.698995300143686</v>
      </c>
      <c r="M1952" s="10">
        <v>236.8210046998563</v>
      </c>
      <c r="N1952" s="10">
        <v>3.63</v>
      </c>
      <c r="O1952" s="10">
        <v>137.94</v>
      </c>
      <c r="P1952" s="10">
        <v>98.881004699856305</v>
      </c>
      <c r="Q1952" s="5">
        <v>0.41753477410154871</v>
      </c>
      <c r="R1952" s="5">
        <v>2.5999999999999999E-2</v>
      </c>
      <c r="S1952" s="10">
        <v>6.1573461221962633</v>
      </c>
      <c r="T1952" s="10">
        <v>2.5499999999999998</v>
      </c>
      <c r="U1952" s="10">
        <v>90.173658577660049</v>
      </c>
      <c r="V1952" s="5">
        <v>0.38076714813343904</v>
      </c>
      <c r="W1952" s="4" t="s">
        <v>493</v>
      </c>
      <c r="X1952" s="4" t="s">
        <v>97</v>
      </c>
    </row>
    <row r="1953" spans="1:24">
      <c r="A1953" s="4" t="s">
        <v>2441</v>
      </c>
      <c r="B1953" s="8">
        <v>46100</v>
      </c>
      <c r="C1953" s="4" t="s">
        <v>395</v>
      </c>
      <c r="D1953" s="4" t="s">
        <v>127</v>
      </c>
      <c r="E1953" s="4" t="s">
        <v>47</v>
      </c>
      <c r="F1953" s="4" t="s">
        <v>276</v>
      </c>
      <c r="G1953" s="4" t="s">
        <v>235</v>
      </c>
      <c r="H1953" s="9">
        <v>47</v>
      </c>
      <c r="I1953" s="10">
        <v>7.63</v>
      </c>
      <c r="J1953" s="10">
        <v>358.61</v>
      </c>
      <c r="K1953" s="5">
        <v>9.4005526704606102E-2</v>
      </c>
      <c r="L1953" s="10">
        <v>33.711321931538798</v>
      </c>
      <c r="M1953" s="10">
        <v>324.89867806846121</v>
      </c>
      <c r="N1953" s="10">
        <v>3.79</v>
      </c>
      <c r="O1953" s="10">
        <v>178.13</v>
      </c>
      <c r="P1953" s="10">
        <v>146.76867806846121</v>
      </c>
      <c r="Q1953" s="5">
        <v>0.45173676587731382</v>
      </c>
      <c r="R1953" s="5">
        <v>2.3E-2</v>
      </c>
      <c r="S1953" s="10">
        <v>7.4726695955746081</v>
      </c>
      <c r="T1953" s="10">
        <v>0</v>
      </c>
      <c r="U1953" s="10">
        <v>139.2960084728866</v>
      </c>
      <c r="V1953" s="5">
        <v>0.4287367658773138</v>
      </c>
      <c r="W1953" s="4" t="s">
        <v>491</v>
      </c>
      <c r="X1953" s="4" t="s">
        <v>97</v>
      </c>
    </row>
    <row r="1954" spans="1:24">
      <c r="A1954" s="4" t="s">
        <v>2442</v>
      </c>
      <c r="B1954" s="8">
        <v>46055</v>
      </c>
      <c r="C1954" s="4" t="s">
        <v>351</v>
      </c>
      <c r="D1954" s="4" t="s">
        <v>174</v>
      </c>
      <c r="E1954" s="4" t="s">
        <v>43</v>
      </c>
      <c r="F1954" s="4" t="s">
        <v>273</v>
      </c>
      <c r="G1954" s="4" t="s">
        <v>257</v>
      </c>
      <c r="H1954" s="9">
        <v>2</v>
      </c>
      <c r="I1954" s="10">
        <v>21.77</v>
      </c>
      <c r="J1954" s="10">
        <v>43.54</v>
      </c>
      <c r="K1954" s="5">
        <v>8.0211792498599221E-2</v>
      </c>
      <c r="L1954" s="10">
        <v>3.4924214453890099</v>
      </c>
      <c r="M1954" s="10">
        <v>40.047578554610986</v>
      </c>
      <c r="N1954" s="10">
        <v>13.24</v>
      </c>
      <c r="O1954" s="10">
        <v>26.48</v>
      </c>
      <c r="P1954" s="10">
        <v>13.567578554610986</v>
      </c>
      <c r="Q1954" s="5">
        <v>0.33878648957787849</v>
      </c>
      <c r="R1954" s="5">
        <v>4.4999999999999998E-2</v>
      </c>
      <c r="S1954" s="10">
        <v>1.8021410349574942</v>
      </c>
      <c r="T1954" s="10">
        <v>0.38</v>
      </c>
      <c r="U1954" s="10">
        <v>11.385437519653491</v>
      </c>
      <c r="V1954" s="5">
        <v>0.28429777605973627</v>
      </c>
      <c r="W1954" s="4" t="s">
        <v>493</v>
      </c>
      <c r="X1954" s="4" t="s">
        <v>97</v>
      </c>
    </row>
    <row r="1955" spans="1:24">
      <c r="A1955" s="4" t="s">
        <v>2443</v>
      </c>
      <c r="B1955" s="8">
        <v>46210</v>
      </c>
      <c r="C1955" s="4" t="s">
        <v>335</v>
      </c>
      <c r="D1955" s="4" t="s">
        <v>176</v>
      </c>
      <c r="E1955" s="4" t="s">
        <v>43</v>
      </c>
      <c r="F1955" s="4" t="s">
        <v>276</v>
      </c>
      <c r="G1955" s="4" t="s">
        <v>235</v>
      </c>
      <c r="H1955" s="9">
        <v>168</v>
      </c>
      <c r="I1955" s="10">
        <v>11.85</v>
      </c>
      <c r="J1955" s="10">
        <v>1990.8</v>
      </c>
      <c r="K1955" s="5">
        <v>7.1860336377479739E-2</v>
      </c>
      <c r="L1955" s="10">
        <v>143.05955766028666</v>
      </c>
      <c r="M1955" s="10">
        <v>1847.7404423397134</v>
      </c>
      <c r="N1955" s="10">
        <v>5.74</v>
      </c>
      <c r="O1955" s="10">
        <v>964.32</v>
      </c>
      <c r="P1955" s="10">
        <v>883.4204423397133</v>
      </c>
      <c r="Q1955" s="5">
        <v>0.478108516811526</v>
      </c>
      <c r="R1955" s="5">
        <v>4.4999999999999998E-2</v>
      </c>
      <c r="S1955" s="10">
        <v>83.148319905287096</v>
      </c>
      <c r="T1955" s="10">
        <v>0</v>
      </c>
      <c r="U1955" s="10">
        <v>800.27212243442625</v>
      </c>
      <c r="V1955" s="5">
        <v>0.43310851681152601</v>
      </c>
      <c r="W1955" s="4" t="s">
        <v>491</v>
      </c>
      <c r="X1955" s="4" t="s">
        <v>97</v>
      </c>
    </row>
    <row r="1956" spans="1:24">
      <c r="A1956" s="4" t="s">
        <v>2444</v>
      </c>
      <c r="B1956" s="8">
        <v>45698</v>
      </c>
      <c r="C1956" s="4" t="s">
        <v>339</v>
      </c>
      <c r="D1956" s="4" t="s">
        <v>189</v>
      </c>
      <c r="E1956" s="4" t="s">
        <v>43</v>
      </c>
      <c r="F1956" s="4" t="s">
        <v>273</v>
      </c>
      <c r="G1956" s="4" t="s">
        <v>111</v>
      </c>
      <c r="H1956" s="9">
        <v>26</v>
      </c>
      <c r="I1956" s="10">
        <v>6.91</v>
      </c>
      <c r="J1956" s="10">
        <v>179.66</v>
      </c>
      <c r="K1956" s="5">
        <v>7.2318708008640861E-2</v>
      </c>
      <c r="L1956" s="10">
        <v>12.992779080832417</v>
      </c>
      <c r="M1956" s="10">
        <v>166.66722091916759</v>
      </c>
      <c r="N1956" s="10">
        <v>2.88</v>
      </c>
      <c r="O1956" s="10">
        <v>74.88</v>
      </c>
      <c r="P1956" s="10">
        <v>91.787220919167595</v>
      </c>
      <c r="Q1956" s="5">
        <v>0.55072149408241311</v>
      </c>
      <c r="R1956" s="5">
        <v>4.4999999999999998E-2</v>
      </c>
      <c r="S1956" s="10">
        <v>7.5000249413625415</v>
      </c>
      <c r="T1956" s="10">
        <v>0</v>
      </c>
      <c r="U1956" s="10">
        <v>84.287195977805055</v>
      </c>
      <c r="V1956" s="5">
        <v>0.50572149408241318</v>
      </c>
      <c r="W1956" s="4" t="s">
        <v>491</v>
      </c>
      <c r="X1956" s="4" t="s">
        <v>97</v>
      </c>
    </row>
    <row r="1957" spans="1:24">
      <c r="A1957" s="4" t="s">
        <v>2445</v>
      </c>
      <c r="B1957" s="8">
        <v>46159</v>
      </c>
      <c r="C1957" s="4" t="s">
        <v>232</v>
      </c>
      <c r="D1957" s="4" t="s">
        <v>142</v>
      </c>
      <c r="E1957" s="4" t="s">
        <v>36</v>
      </c>
      <c r="F1957" s="4" t="s">
        <v>234</v>
      </c>
      <c r="G1957" s="4" t="s">
        <v>235</v>
      </c>
      <c r="H1957" s="9">
        <v>62</v>
      </c>
      <c r="I1957" s="10">
        <v>8.5299999999999994</v>
      </c>
      <c r="J1957" s="10">
        <v>528.86</v>
      </c>
      <c r="K1957" s="5">
        <v>0.14717536344294907</v>
      </c>
      <c r="L1957" s="10">
        <v>77.835162710438041</v>
      </c>
      <c r="M1957" s="10">
        <v>451.02483728956196</v>
      </c>
      <c r="N1957" s="10">
        <v>4.3600000000000003</v>
      </c>
      <c r="O1957" s="10">
        <v>270.32</v>
      </c>
      <c r="P1957" s="10">
        <v>180.70483728956197</v>
      </c>
      <c r="Q1957" s="5">
        <v>0.4006538495208144</v>
      </c>
      <c r="R1957" s="5">
        <v>1.7999999999999999E-2</v>
      </c>
      <c r="S1957" s="10">
        <v>8.1184470712121151</v>
      </c>
      <c r="T1957" s="10">
        <v>0</v>
      </c>
      <c r="U1957" s="10">
        <v>172.58639021834986</v>
      </c>
      <c r="V1957" s="5">
        <v>0.38265384952081444</v>
      </c>
      <c r="W1957" s="4" t="s">
        <v>491</v>
      </c>
      <c r="X1957" s="4" t="s">
        <v>97</v>
      </c>
    </row>
    <row r="1958" spans="1:24">
      <c r="A1958" s="4" t="s">
        <v>2446</v>
      </c>
      <c r="B1958" s="8">
        <v>45701</v>
      </c>
      <c r="C1958" s="4" t="s">
        <v>274</v>
      </c>
      <c r="D1958" s="4" t="s">
        <v>154</v>
      </c>
      <c r="E1958" s="4" t="s">
        <v>39</v>
      </c>
      <c r="F1958" s="4" t="s">
        <v>276</v>
      </c>
      <c r="G1958" s="4" t="s">
        <v>235</v>
      </c>
      <c r="H1958" s="9">
        <v>48</v>
      </c>
      <c r="I1958" s="10">
        <v>15.42</v>
      </c>
      <c r="J1958" s="10">
        <v>740.16</v>
      </c>
      <c r="K1958" s="5">
        <v>0.10965473517276852</v>
      </c>
      <c r="L1958" s="10">
        <v>81.162048785476344</v>
      </c>
      <c r="M1958" s="10">
        <v>658.9979512145236</v>
      </c>
      <c r="N1958" s="10">
        <v>8.6</v>
      </c>
      <c r="O1958" s="10">
        <v>412.79999999999995</v>
      </c>
      <c r="P1958" s="10">
        <v>246.19795121452364</v>
      </c>
      <c r="Q1958" s="5">
        <v>0.37359441066665594</v>
      </c>
      <c r="R1958" s="5">
        <v>2.1000000000000001E-2</v>
      </c>
      <c r="S1958" s="10">
        <v>13.838956975504995</v>
      </c>
      <c r="T1958" s="10">
        <v>0</v>
      </c>
      <c r="U1958" s="10">
        <v>232.35899423901864</v>
      </c>
      <c r="V1958" s="5">
        <v>0.35259441066665598</v>
      </c>
      <c r="W1958" s="4" t="s">
        <v>491</v>
      </c>
      <c r="X1958" s="4" t="s">
        <v>97</v>
      </c>
    </row>
    <row r="1959" spans="1:24">
      <c r="A1959" s="4" t="s">
        <v>2447</v>
      </c>
      <c r="B1959" s="8">
        <v>46250</v>
      </c>
      <c r="C1959" s="4" t="s">
        <v>274</v>
      </c>
      <c r="D1959" s="4" t="s">
        <v>168</v>
      </c>
      <c r="E1959" s="4" t="s">
        <v>39</v>
      </c>
      <c r="F1959" s="4" t="s">
        <v>276</v>
      </c>
      <c r="G1959" s="4" t="s">
        <v>235</v>
      </c>
      <c r="H1959" s="9">
        <v>59</v>
      </c>
      <c r="I1959" s="10">
        <v>8.01</v>
      </c>
      <c r="J1959" s="10">
        <v>472.59</v>
      </c>
      <c r="K1959" s="5">
        <v>0.1325650135608141</v>
      </c>
      <c r="L1959" s="10">
        <v>62.648899758705134</v>
      </c>
      <c r="M1959" s="10">
        <v>409.94110024129486</v>
      </c>
      <c r="N1959" s="10">
        <v>4.1500000000000004</v>
      </c>
      <c r="O1959" s="10">
        <v>244.85000000000002</v>
      </c>
      <c r="P1959" s="10">
        <v>165.09110024129484</v>
      </c>
      <c r="Q1959" s="5">
        <v>0.40271907389652023</v>
      </c>
      <c r="R1959" s="5">
        <v>2.1000000000000001E-2</v>
      </c>
      <c r="S1959" s="10">
        <v>8.608763105067192</v>
      </c>
      <c r="T1959" s="10">
        <v>0</v>
      </c>
      <c r="U1959" s="10">
        <v>156.48233713622764</v>
      </c>
      <c r="V1959" s="5">
        <v>0.38171907389652021</v>
      </c>
      <c r="W1959" s="4" t="s">
        <v>491</v>
      </c>
      <c r="X1959" s="4" t="s">
        <v>97</v>
      </c>
    </row>
    <row r="1960" spans="1:24">
      <c r="A1960" s="4" t="s">
        <v>2448</v>
      </c>
      <c r="B1960" s="8">
        <v>46031</v>
      </c>
      <c r="C1960" s="4" t="s">
        <v>337</v>
      </c>
      <c r="D1960" s="4" t="s">
        <v>208</v>
      </c>
      <c r="E1960" s="4" t="s">
        <v>43</v>
      </c>
      <c r="F1960" s="4" t="s">
        <v>270</v>
      </c>
      <c r="G1960" s="4" t="s">
        <v>111</v>
      </c>
      <c r="H1960" s="9">
        <v>85</v>
      </c>
      <c r="I1960" s="10">
        <v>7.47</v>
      </c>
      <c r="J1960" s="10">
        <v>634.94999999999993</v>
      </c>
      <c r="K1960" s="5">
        <v>5.2094310801559358E-2</v>
      </c>
      <c r="L1960" s="10">
        <v>33.077282643450111</v>
      </c>
      <c r="M1960" s="10">
        <v>601.87271735654986</v>
      </c>
      <c r="N1960" s="10">
        <v>4.4800000000000004</v>
      </c>
      <c r="O1960" s="10">
        <v>380.8</v>
      </c>
      <c r="P1960" s="10">
        <v>221.07271735654984</v>
      </c>
      <c r="Q1960" s="5">
        <v>0.36730808853990005</v>
      </c>
      <c r="R1960" s="5">
        <v>4.4999999999999998E-2</v>
      </c>
      <c r="S1960" s="10">
        <v>27.084272281044743</v>
      </c>
      <c r="T1960" s="10">
        <v>0</v>
      </c>
      <c r="U1960" s="10">
        <v>193.9884450755051</v>
      </c>
      <c r="V1960" s="5">
        <v>0.32230808853990001</v>
      </c>
      <c r="W1960" s="4" t="s">
        <v>491</v>
      </c>
      <c r="X1960" s="4" t="s">
        <v>97</v>
      </c>
    </row>
    <row r="1961" spans="1:24">
      <c r="A1961" s="4" t="s">
        <v>2449</v>
      </c>
      <c r="B1961" s="8">
        <v>45774</v>
      </c>
      <c r="C1961" s="4" t="s">
        <v>301</v>
      </c>
      <c r="D1961" s="4" t="s">
        <v>123</v>
      </c>
      <c r="E1961" s="4" t="s">
        <v>41</v>
      </c>
      <c r="F1961" s="4" t="s">
        <v>234</v>
      </c>
      <c r="G1961" s="4" t="s">
        <v>235</v>
      </c>
      <c r="H1961" s="9">
        <v>19</v>
      </c>
      <c r="I1961" s="10">
        <v>4.82</v>
      </c>
      <c r="J1961" s="10">
        <v>91.580000000000013</v>
      </c>
      <c r="K1961" s="5">
        <v>0.15525402359053539</v>
      </c>
      <c r="L1961" s="10">
        <v>14.218163480421232</v>
      </c>
      <c r="M1961" s="10">
        <v>77.361836519578787</v>
      </c>
      <c r="N1961" s="10">
        <v>2.33</v>
      </c>
      <c r="O1961" s="10">
        <v>44.27</v>
      </c>
      <c r="P1961" s="10">
        <v>33.091836519578784</v>
      </c>
      <c r="Q1961" s="5">
        <v>0.42775401940211022</v>
      </c>
      <c r="R1961" s="5">
        <v>2.5999999999999999E-2</v>
      </c>
      <c r="S1961" s="10">
        <v>2.0114077495090483</v>
      </c>
      <c r="T1961" s="10">
        <v>0</v>
      </c>
      <c r="U1961" s="10">
        <v>31.080428770069737</v>
      </c>
      <c r="V1961" s="5">
        <v>0.40175401940211025</v>
      </c>
      <c r="W1961" s="4" t="s">
        <v>491</v>
      </c>
      <c r="X1961" s="4" t="s">
        <v>97</v>
      </c>
    </row>
    <row r="1962" spans="1:24">
      <c r="A1962" s="4" t="s">
        <v>2450</v>
      </c>
      <c r="B1962" s="8">
        <v>46191</v>
      </c>
      <c r="C1962" s="4" t="s">
        <v>361</v>
      </c>
      <c r="D1962" s="4" t="s">
        <v>158</v>
      </c>
      <c r="E1962" s="4" t="s">
        <v>45</v>
      </c>
      <c r="F1962" s="4" t="s">
        <v>234</v>
      </c>
      <c r="G1962" s="4" t="s">
        <v>235</v>
      </c>
      <c r="H1962" s="9">
        <v>73</v>
      </c>
      <c r="I1962" s="10">
        <v>7.82</v>
      </c>
      <c r="J1962" s="10">
        <v>570.86</v>
      </c>
      <c r="K1962" s="5">
        <v>0.23119333955530022</v>
      </c>
      <c r="L1962" s="10">
        <v>131.97902981853869</v>
      </c>
      <c r="M1962" s="10">
        <v>438.88097018146129</v>
      </c>
      <c r="N1962" s="10">
        <v>4.28</v>
      </c>
      <c r="O1962" s="10">
        <v>312.44</v>
      </c>
      <c r="P1962" s="10">
        <v>126.4409701814613</v>
      </c>
      <c r="Q1962" s="5">
        <v>0.28809854783446764</v>
      </c>
      <c r="R1962" s="5">
        <v>1.4999999999999999E-2</v>
      </c>
      <c r="S1962" s="10">
        <v>6.5832145527219188</v>
      </c>
      <c r="T1962" s="10">
        <v>0</v>
      </c>
      <c r="U1962" s="10">
        <v>119.85775562873938</v>
      </c>
      <c r="V1962" s="5">
        <v>0.27309854783446769</v>
      </c>
      <c r="W1962" s="4" t="s">
        <v>491</v>
      </c>
      <c r="X1962" s="4" t="s">
        <v>97</v>
      </c>
    </row>
    <row r="1963" spans="1:24">
      <c r="A1963" s="4" t="s">
        <v>2451</v>
      </c>
      <c r="B1963" s="8">
        <v>45783</v>
      </c>
      <c r="C1963" s="4" t="s">
        <v>305</v>
      </c>
      <c r="D1963" s="4" t="s">
        <v>158</v>
      </c>
      <c r="E1963" s="4" t="s">
        <v>41</v>
      </c>
      <c r="F1963" s="4" t="s">
        <v>242</v>
      </c>
      <c r="G1963" s="4" t="s">
        <v>235</v>
      </c>
      <c r="H1963" s="9">
        <v>49</v>
      </c>
      <c r="I1963" s="10">
        <v>7.62</v>
      </c>
      <c r="J1963" s="10">
        <v>373.38</v>
      </c>
      <c r="K1963" s="5">
        <v>0.18417027080510842</v>
      </c>
      <c r="L1963" s="10">
        <v>68.765495713211379</v>
      </c>
      <c r="M1963" s="10">
        <v>304.61450428678859</v>
      </c>
      <c r="N1963" s="10">
        <v>4.1399999999999997</v>
      </c>
      <c r="O1963" s="10">
        <v>202.85999999999999</v>
      </c>
      <c r="P1963" s="10">
        <v>101.7545042867886</v>
      </c>
      <c r="Q1963" s="5">
        <v>0.33404352995282433</v>
      </c>
      <c r="R1963" s="5">
        <v>2.5999999999999999E-2</v>
      </c>
      <c r="S1963" s="10">
        <v>7.919977111456503</v>
      </c>
      <c r="T1963" s="10">
        <v>6.41</v>
      </c>
      <c r="U1963" s="10">
        <v>87.424527175332102</v>
      </c>
      <c r="V1963" s="5">
        <v>0.28700053984633517</v>
      </c>
      <c r="W1963" s="4" t="s">
        <v>493</v>
      </c>
      <c r="X1963" s="4" t="s">
        <v>97</v>
      </c>
    </row>
    <row r="1964" spans="1:24">
      <c r="A1964" s="4" t="s">
        <v>2452</v>
      </c>
      <c r="B1964" s="8">
        <v>46223</v>
      </c>
      <c r="C1964" s="4" t="s">
        <v>363</v>
      </c>
      <c r="D1964" s="4" t="s">
        <v>204</v>
      </c>
      <c r="E1964" s="4" t="s">
        <v>45</v>
      </c>
      <c r="F1964" s="4" t="s">
        <v>239</v>
      </c>
      <c r="G1964" s="4" t="s">
        <v>235</v>
      </c>
      <c r="H1964" s="9">
        <v>91</v>
      </c>
      <c r="I1964" s="10">
        <v>15.1</v>
      </c>
      <c r="J1964" s="10">
        <v>1374.1</v>
      </c>
      <c r="K1964" s="5">
        <v>0.23270962765433345</v>
      </c>
      <c r="L1964" s="10">
        <v>319.76629935981958</v>
      </c>
      <c r="M1964" s="10">
        <v>1054.3337006401803</v>
      </c>
      <c r="N1964" s="10">
        <v>9.42</v>
      </c>
      <c r="O1964" s="10">
        <v>857.22</v>
      </c>
      <c r="P1964" s="10">
        <v>197.11370064018024</v>
      </c>
      <c r="Q1964" s="5">
        <v>0.18695570531464079</v>
      </c>
      <c r="R1964" s="5">
        <v>1.4999999999999999E-2</v>
      </c>
      <c r="S1964" s="10">
        <v>15.815005509602704</v>
      </c>
      <c r="T1964" s="10">
        <v>0</v>
      </c>
      <c r="U1964" s="10">
        <v>181.29869513057753</v>
      </c>
      <c r="V1964" s="5">
        <v>0.17195570531464077</v>
      </c>
      <c r="W1964" s="4" t="s">
        <v>491</v>
      </c>
      <c r="X1964" s="4" t="s">
        <v>97</v>
      </c>
    </row>
    <row r="1965" spans="1:24">
      <c r="A1965" s="4" t="s">
        <v>2453</v>
      </c>
      <c r="B1965" s="8">
        <v>46091</v>
      </c>
      <c r="C1965" s="4" t="s">
        <v>247</v>
      </c>
      <c r="D1965" s="4" t="s">
        <v>130</v>
      </c>
      <c r="E1965" s="4" t="s">
        <v>36</v>
      </c>
      <c r="F1965" s="4" t="s">
        <v>242</v>
      </c>
      <c r="G1965" s="4" t="s">
        <v>111</v>
      </c>
      <c r="H1965" s="9">
        <v>4</v>
      </c>
      <c r="I1965" s="10">
        <v>6.61</v>
      </c>
      <c r="J1965" s="10">
        <v>26.44</v>
      </c>
      <c r="K1965" s="5">
        <v>0.12027515354087127</v>
      </c>
      <c r="L1965" s="10">
        <v>3.1800750596206369</v>
      </c>
      <c r="M1965" s="10">
        <v>23.259924940379364</v>
      </c>
      <c r="N1965" s="10">
        <v>3.17</v>
      </c>
      <c r="O1965" s="10">
        <v>12.68</v>
      </c>
      <c r="P1965" s="10">
        <v>10.579924940379364</v>
      </c>
      <c r="Q1965" s="5">
        <v>0.45485636636825744</v>
      </c>
      <c r="R1965" s="5">
        <v>1.7999999999999999E-2</v>
      </c>
      <c r="S1965" s="10">
        <v>0.41867864892682849</v>
      </c>
      <c r="T1965" s="10">
        <v>0</v>
      </c>
      <c r="U1965" s="10">
        <v>10.161246291452535</v>
      </c>
      <c r="V1965" s="5">
        <v>0.43685636636825742</v>
      </c>
      <c r="W1965" s="4" t="s">
        <v>491</v>
      </c>
      <c r="X1965" s="4" t="s">
        <v>97</v>
      </c>
    </row>
    <row r="1966" spans="1:24">
      <c r="A1966" s="4" t="s">
        <v>2454</v>
      </c>
      <c r="B1966" s="8">
        <v>45699</v>
      </c>
      <c r="C1966" s="4" t="s">
        <v>359</v>
      </c>
      <c r="D1966" s="4" t="s">
        <v>218</v>
      </c>
      <c r="E1966" s="4" t="s">
        <v>43</v>
      </c>
      <c r="F1966" s="4" t="s">
        <v>276</v>
      </c>
      <c r="G1966" s="4" t="s">
        <v>257</v>
      </c>
      <c r="H1966" s="9">
        <v>8</v>
      </c>
      <c r="I1966" s="10">
        <v>7.32</v>
      </c>
      <c r="J1966" s="10">
        <v>58.56</v>
      </c>
      <c r="K1966" s="5">
        <v>3.4690673014951767E-2</v>
      </c>
      <c r="L1966" s="10">
        <v>2.0314858117555756</v>
      </c>
      <c r="M1966" s="10">
        <v>56.528514188244429</v>
      </c>
      <c r="N1966" s="10">
        <v>3.98</v>
      </c>
      <c r="O1966" s="10">
        <v>31.84</v>
      </c>
      <c r="P1966" s="10">
        <v>24.688514188244429</v>
      </c>
      <c r="Q1966" s="5">
        <v>0.43674443849752925</v>
      </c>
      <c r="R1966" s="5">
        <v>4.4999999999999998E-2</v>
      </c>
      <c r="S1966" s="10">
        <v>2.543783138470999</v>
      </c>
      <c r="T1966" s="10">
        <v>0</v>
      </c>
      <c r="U1966" s="10">
        <v>22.14473104977343</v>
      </c>
      <c r="V1966" s="5">
        <v>0.39174443849752927</v>
      </c>
      <c r="W1966" s="4" t="s">
        <v>491</v>
      </c>
      <c r="X1966" s="4" t="s">
        <v>97</v>
      </c>
    </row>
    <row r="1967" spans="1:24">
      <c r="A1967" s="4" t="s">
        <v>2455</v>
      </c>
      <c r="B1967" s="8">
        <v>45667</v>
      </c>
      <c r="C1967" s="4" t="s">
        <v>249</v>
      </c>
      <c r="D1967" s="4" t="s">
        <v>208</v>
      </c>
      <c r="E1967" s="4" t="s">
        <v>36</v>
      </c>
      <c r="F1967" s="4" t="s">
        <v>234</v>
      </c>
      <c r="G1967" s="4" t="s">
        <v>111</v>
      </c>
      <c r="H1967" s="9">
        <v>32</v>
      </c>
      <c r="I1967" s="10">
        <v>7.22</v>
      </c>
      <c r="J1967" s="10">
        <v>231.04</v>
      </c>
      <c r="K1967" s="5">
        <v>0.19723264851693745</v>
      </c>
      <c r="L1967" s="10">
        <v>45.568631113353227</v>
      </c>
      <c r="M1967" s="10">
        <v>185.47136888664676</v>
      </c>
      <c r="N1967" s="10">
        <v>4.2</v>
      </c>
      <c r="O1967" s="10">
        <v>134.4</v>
      </c>
      <c r="P1967" s="10">
        <v>51.071368886646752</v>
      </c>
      <c r="Q1967" s="5">
        <v>0.27535985307715977</v>
      </c>
      <c r="R1967" s="5">
        <v>1.7999999999999999E-2</v>
      </c>
      <c r="S1967" s="10">
        <v>3.3384846399596415</v>
      </c>
      <c r="T1967" s="10">
        <v>1.95</v>
      </c>
      <c r="U1967" s="10">
        <v>45.782884246687111</v>
      </c>
      <c r="V1967" s="5">
        <v>0.24684610094546677</v>
      </c>
      <c r="W1967" s="4" t="s">
        <v>493</v>
      </c>
      <c r="X1967" s="4" t="s">
        <v>97</v>
      </c>
    </row>
    <row r="1968" spans="1:24">
      <c r="A1968" s="4" t="s">
        <v>2456</v>
      </c>
      <c r="B1968" s="8">
        <v>45967</v>
      </c>
      <c r="C1968" s="4" t="s">
        <v>268</v>
      </c>
      <c r="D1968" s="4" t="s">
        <v>216</v>
      </c>
      <c r="E1968" s="4" t="s">
        <v>39</v>
      </c>
      <c r="F1968" s="4" t="s">
        <v>270</v>
      </c>
      <c r="G1968" s="4" t="s">
        <v>235</v>
      </c>
      <c r="H1968" s="9">
        <v>46</v>
      </c>
      <c r="I1968" s="10">
        <v>8.93</v>
      </c>
      <c r="J1968" s="10">
        <v>410.78</v>
      </c>
      <c r="K1968" s="5">
        <v>0.14082209918324412</v>
      </c>
      <c r="L1968" s="10">
        <v>57.846901902493016</v>
      </c>
      <c r="M1968" s="10">
        <v>352.93309809750696</v>
      </c>
      <c r="N1968" s="10">
        <v>4.37</v>
      </c>
      <c r="O1968" s="10">
        <v>201.02</v>
      </c>
      <c r="P1968" s="10">
        <v>151.91309809750695</v>
      </c>
      <c r="Q1968" s="5">
        <v>0.43043029660974724</v>
      </c>
      <c r="R1968" s="5">
        <v>2.1000000000000001E-2</v>
      </c>
      <c r="S1968" s="10">
        <v>7.4115950600476461</v>
      </c>
      <c r="T1968" s="10">
        <v>0</v>
      </c>
      <c r="U1968" s="10">
        <v>144.50150303745929</v>
      </c>
      <c r="V1968" s="5">
        <v>0.40943029660974722</v>
      </c>
      <c r="W1968" s="4" t="s">
        <v>491</v>
      </c>
      <c r="X1968" s="4" t="s">
        <v>97</v>
      </c>
    </row>
    <row r="1969" spans="1:24">
      <c r="A1969" s="4" t="s">
        <v>2457</v>
      </c>
      <c r="B1969" s="8">
        <v>46011</v>
      </c>
      <c r="C1969" s="4" t="s">
        <v>264</v>
      </c>
      <c r="D1969" s="4" t="s">
        <v>214</v>
      </c>
      <c r="E1969" s="4" t="s">
        <v>36</v>
      </c>
      <c r="F1969" s="4" t="s">
        <v>239</v>
      </c>
      <c r="G1969" s="4" t="s">
        <v>257</v>
      </c>
      <c r="H1969" s="9">
        <v>2</v>
      </c>
      <c r="I1969" s="10">
        <v>5.81</v>
      </c>
      <c r="J1969" s="10">
        <v>11.62</v>
      </c>
      <c r="K1969" s="5">
        <v>0.12690962224504593</v>
      </c>
      <c r="L1969" s="10">
        <v>1.4746898104874335</v>
      </c>
      <c r="M1969" s="10">
        <v>10.145310189512566</v>
      </c>
      <c r="N1969" s="10">
        <v>2.91</v>
      </c>
      <c r="O1969" s="10">
        <v>5.82</v>
      </c>
      <c r="P1969" s="10">
        <v>4.3253101895125656</v>
      </c>
      <c r="Q1969" s="5">
        <v>0.426335923566313</v>
      </c>
      <c r="R1969" s="5">
        <v>1.7999999999999999E-2</v>
      </c>
      <c r="S1969" s="10">
        <v>0.18261558341122616</v>
      </c>
      <c r="T1969" s="10">
        <v>0</v>
      </c>
      <c r="U1969" s="10">
        <v>4.1426946061013394</v>
      </c>
      <c r="V1969" s="5">
        <v>0.40833592356631299</v>
      </c>
      <c r="W1969" s="4" t="s">
        <v>491</v>
      </c>
      <c r="X1969" s="4" t="s">
        <v>97</v>
      </c>
    </row>
    <row r="1970" spans="1:24">
      <c r="A1970" s="4" t="s">
        <v>2458</v>
      </c>
      <c r="B1970" s="8">
        <v>45904</v>
      </c>
      <c r="C1970" s="4" t="s">
        <v>347</v>
      </c>
      <c r="D1970" s="4" t="s">
        <v>183</v>
      </c>
      <c r="E1970" s="4" t="s">
        <v>43</v>
      </c>
      <c r="F1970" s="4" t="s">
        <v>276</v>
      </c>
      <c r="G1970" s="4" t="s">
        <v>111</v>
      </c>
      <c r="H1970" s="9">
        <v>105</v>
      </c>
      <c r="I1970" s="10">
        <v>8.65</v>
      </c>
      <c r="J1970" s="10">
        <v>908.25</v>
      </c>
      <c r="K1970" s="5">
        <v>8.230057287285901E-2</v>
      </c>
      <c r="L1970" s="10">
        <v>74.749495311774197</v>
      </c>
      <c r="M1970" s="10">
        <v>833.50050468822576</v>
      </c>
      <c r="N1970" s="10">
        <v>4.22</v>
      </c>
      <c r="O1970" s="10">
        <v>443.09999999999997</v>
      </c>
      <c r="P1970" s="10">
        <v>390.40050468822579</v>
      </c>
      <c r="Q1970" s="5">
        <v>0.46838664462987539</v>
      </c>
      <c r="R1970" s="5">
        <v>4.4999999999999998E-2</v>
      </c>
      <c r="S1970" s="10">
        <v>37.507522710970157</v>
      </c>
      <c r="T1970" s="10">
        <v>0</v>
      </c>
      <c r="U1970" s="10">
        <v>352.89298197725566</v>
      </c>
      <c r="V1970" s="5">
        <v>0.42338664462987541</v>
      </c>
      <c r="W1970" s="4" t="s">
        <v>491</v>
      </c>
      <c r="X1970" s="4" t="s">
        <v>97</v>
      </c>
    </row>
    <row r="1971" spans="1:24">
      <c r="A1971" s="4" t="s">
        <v>2459</v>
      </c>
      <c r="B1971" s="8">
        <v>46133</v>
      </c>
      <c r="C1971" s="4" t="s">
        <v>264</v>
      </c>
      <c r="D1971" s="4" t="s">
        <v>116</v>
      </c>
      <c r="E1971" s="4" t="s">
        <v>36</v>
      </c>
      <c r="F1971" s="4" t="s">
        <v>239</v>
      </c>
      <c r="G1971" s="4" t="s">
        <v>257</v>
      </c>
      <c r="H1971" s="9">
        <v>16</v>
      </c>
      <c r="I1971" s="10">
        <v>5.35</v>
      </c>
      <c r="J1971" s="10">
        <v>85.6</v>
      </c>
      <c r="K1971" s="5">
        <v>0.15259113068522406</v>
      </c>
      <c r="L1971" s="10">
        <v>13.061800786655178</v>
      </c>
      <c r="M1971" s="10">
        <v>72.538199213344811</v>
      </c>
      <c r="N1971" s="10">
        <v>2.89</v>
      </c>
      <c r="O1971" s="10">
        <v>46.24</v>
      </c>
      <c r="P1971" s="10">
        <v>26.298199213344809</v>
      </c>
      <c r="Q1971" s="5">
        <v>0.36254276365474958</v>
      </c>
      <c r="R1971" s="5">
        <v>1.7999999999999999E-2</v>
      </c>
      <c r="S1971" s="10">
        <v>1.3056875858402064</v>
      </c>
      <c r="T1971" s="10">
        <v>0</v>
      </c>
      <c r="U1971" s="10">
        <v>24.992511627504602</v>
      </c>
      <c r="V1971" s="5">
        <v>0.34454276365474956</v>
      </c>
      <c r="W1971" s="4" t="s">
        <v>491</v>
      </c>
      <c r="X1971" s="4" t="s">
        <v>97</v>
      </c>
    </row>
    <row r="1972" spans="1:24">
      <c r="A1972" s="4" t="s">
        <v>2460</v>
      </c>
      <c r="B1972" s="8">
        <v>45765</v>
      </c>
      <c r="C1972" s="4" t="s">
        <v>375</v>
      </c>
      <c r="D1972" s="4" t="s">
        <v>120</v>
      </c>
      <c r="E1972" s="4" t="s">
        <v>45</v>
      </c>
      <c r="F1972" s="4" t="s">
        <v>239</v>
      </c>
      <c r="G1972" s="4" t="s">
        <v>111</v>
      </c>
      <c r="H1972" s="9">
        <v>51</v>
      </c>
      <c r="I1972" s="10">
        <v>8.14</v>
      </c>
      <c r="J1972" s="10">
        <v>415.14000000000004</v>
      </c>
      <c r="K1972" s="5">
        <v>0.2043364044015038</v>
      </c>
      <c r="L1972" s="10">
        <v>84.828214923240296</v>
      </c>
      <c r="M1972" s="10">
        <v>330.31178507675975</v>
      </c>
      <c r="N1972" s="10">
        <v>4.07</v>
      </c>
      <c r="O1972" s="10">
        <v>207.57000000000002</v>
      </c>
      <c r="P1972" s="10">
        <v>122.74178507675973</v>
      </c>
      <c r="Q1972" s="5">
        <v>0.37159372030348931</v>
      </c>
      <c r="R1972" s="5">
        <v>1.4999999999999999E-2</v>
      </c>
      <c r="S1972" s="10">
        <v>4.9546767761513957</v>
      </c>
      <c r="T1972" s="10">
        <v>0</v>
      </c>
      <c r="U1972" s="10">
        <v>117.78710830060832</v>
      </c>
      <c r="V1972" s="5">
        <v>0.35659372030348924</v>
      </c>
      <c r="W1972" s="4" t="s">
        <v>491</v>
      </c>
      <c r="X1972" s="4" t="s">
        <v>97</v>
      </c>
    </row>
    <row r="1973" spans="1:24">
      <c r="A1973" s="4" t="s">
        <v>2461</v>
      </c>
      <c r="B1973" s="8">
        <v>46131</v>
      </c>
      <c r="C1973" s="4" t="s">
        <v>369</v>
      </c>
      <c r="D1973" s="4" t="s">
        <v>106</v>
      </c>
      <c r="E1973" s="4" t="s">
        <v>45</v>
      </c>
      <c r="F1973" s="4" t="s">
        <v>239</v>
      </c>
      <c r="G1973" s="4" t="s">
        <v>111</v>
      </c>
      <c r="H1973" s="9">
        <v>108</v>
      </c>
      <c r="I1973" s="10">
        <v>10.94</v>
      </c>
      <c r="J1973" s="10">
        <v>1181.52</v>
      </c>
      <c r="K1973" s="5">
        <v>0.21218552327192397</v>
      </c>
      <c r="L1973" s="10">
        <v>250.70143945624361</v>
      </c>
      <c r="M1973" s="10">
        <v>930.81856054375635</v>
      </c>
      <c r="N1973" s="10">
        <v>5.85</v>
      </c>
      <c r="O1973" s="10">
        <v>631.79999999999995</v>
      </c>
      <c r="P1973" s="10">
        <v>299.01856054375639</v>
      </c>
      <c r="Q1973" s="5">
        <v>0.32124258498786135</v>
      </c>
      <c r="R1973" s="5">
        <v>1.4999999999999999E-2</v>
      </c>
      <c r="S1973" s="10">
        <v>13.962278408156346</v>
      </c>
      <c r="T1973" s="10">
        <v>0</v>
      </c>
      <c r="U1973" s="10">
        <v>285.05628213560004</v>
      </c>
      <c r="V1973" s="5">
        <v>0.30624258498786133</v>
      </c>
      <c r="W1973" s="4" t="s">
        <v>491</v>
      </c>
      <c r="X1973" s="4" t="s">
        <v>97</v>
      </c>
    </row>
    <row r="1974" spans="1:24">
      <c r="A1974" s="4" t="s">
        <v>2462</v>
      </c>
      <c r="B1974" s="8">
        <v>45716</v>
      </c>
      <c r="C1974" s="4" t="s">
        <v>335</v>
      </c>
      <c r="D1974" s="4" t="s">
        <v>168</v>
      </c>
      <c r="E1974" s="4" t="s">
        <v>43</v>
      </c>
      <c r="F1974" s="4" t="s">
        <v>276</v>
      </c>
      <c r="G1974" s="4" t="s">
        <v>235</v>
      </c>
      <c r="H1974" s="9">
        <v>47</v>
      </c>
      <c r="I1974" s="10">
        <v>7.69</v>
      </c>
      <c r="J1974" s="10">
        <v>361.43</v>
      </c>
      <c r="K1974" s="5">
        <v>8.8114009665167317E-2</v>
      </c>
      <c r="L1974" s="10">
        <v>31.847046513281423</v>
      </c>
      <c r="M1974" s="10">
        <v>329.58295348671857</v>
      </c>
      <c r="N1974" s="10">
        <v>3.89</v>
      </c>
      <c r="O1974" s="10">
        <v>182.83</v>
      </c>
      <c r="P1974" s="10">
        <v>146.75295348671855</v>
      </c>
      <c r="Q1974" s="5">
        <v>0.44526864006221234</v>
      </c>
      <c r="R1974" s="5">
        <v>4.4999999999999998E-2</v>
      </c>
      <c r="S1974" s="10">
        <v>14.831232906902335</v>
      </c>
      <c r="T1974" s="10">
        <v>3.99</v>
      </c>
      <c r="U1974" s="10">
        <v>127.93172057981623</v>
      </c>
      <c r="V1974" s="5">
        <v>0.38816243141947443</v>
      </c>
      <c r="W1974" s="4" t="s">
        <v>493</v>
      </c>
      <c r="X1974" s="4" t="s">
        <v>97</v>
      </c>
    </row>
    <row r="1975" spans="1:24">
      <c r="A1975" s="4" t="s">
        <v>2463</v>
      </c>
      <c r="B1975" s="8">
        <v>45931</v>
      </c>
      <c r="C1975" s="4" t="s">
        <v>249</v>
      </c>
      <c r="D1975" s="4" t="s">
        <v>106</v>
      </c>
      <c r="E1975" s="4" t="s">
        <v>36</v>
      </c>
      <c r="F1975" s="4" t="s">
        <v>234</v>
      </c>
      <c r="G1975" s="4" t="s">
        <v>111</v>
      </c>
      <c r="H1975" s="9">
        <v>45</v>
      </c>
      <c r="I1975" s="10">
        <v>10.39</v>
      </c>
      <c r="J1975" s="10">
        <v>467.55</v>
      </c>
      <c r="K1975" s="5">
        <v>0.17261130213390213</v>
      </c>
      <c r="L1975" s="10">
        <v>80.70441431270595</v>
      </c>
      <c r="M1975" s="10">
        <v>386.84558568729403</v>
      </c>
      <c r="N1975" s="10">
        <v>5.61</v>
      </c>
      <c r="O1975" s="10">
        <v>252.45000000000002</v>
      </c>
      <c r="P1975" s="10">
        <v>134.39558568729402</v>
      </c>
      <c r="Q1975" s="5">
        <v>0.34741403459087794</v>
      </c>
      <c r="R1975" s="5">
        <v>1.7999999999999999E-2</v>
      </c>
      <c r="S1975" s="10">
        <v>6.9632205423712925</v>
      </c>
      <c r="T1975" s="10">
        <v>6.76</v>
      </c>
      <c r="U1975" s="10">
        <v>120.67236514492272</v>
      </c>
      <c r="V1975" s="5">
        <v>0.31193936187879373</v>
      </c>
      <c r="W1975" s="4" t="s">
        <v>493</v>
      </c>
      <c r="X1975" s="4" t="s">
        <v>97</v>
      </c>
    </row>
    <row r="1976" spans="1:24">
      <c r="A1976" s="4" t="s">
        <v>2464</v>
      </c>
      <c r="B1976" s="8">
        <v>46222</v>
      </c>
      <c r="C1976" s="4" t="s">
        <v>245</v>
      </c>
      <c r="D1976" s="4" t="s">
        <v>183</v>
      </c>
      <c r="E1976" s="4" t="s">
        <v>36</v>
      </c>
      <c r="F1976" s="4" t="s">
        <v>239</v>
      </c>
      <c r="G1976" s="4" t="s">
        <v>111</v>
      </c>
      <c r="H1976" s="9">
        <v>43</v>
      </c>
      <c r="I1976" s="10">
        <v>9.09</v>
      </c>
      <c r="J1976" s="10">
        <v>390.87</v>
      </c>
      <c r="K1976" s="5">
        <v>0.16026105972405094</v>
      </c>
      <c r="L1976" s="10">
        <v>62.641240414339791</v>
      </c>
      <c r="M1976" s="10">
        <v>328.22875958566021</v>
      </c>
      <c r="N1976" s="10">
        <v>4.42</v>
      </c>
      <c r="O1976" s="10">
        <v>190.06</v>
      </c>
      <c r="P1976" s="10">
        <v>138.16875958566021</v>
      </c>
      <c r="Q1976" s="5">
        <v>0.42095262998915034</v>
      </c>
      <c r="R1976" s="5">
        <v>1.7999999999999999E-2</v>
      </c>
      <c r="S1976" s="10">
        <v>5.9081176725418834</v>
      </c>
      <c r="T1976" s="10">
        <v>0</v>
      </c>
      <c r="U1976" s="10">
        <v>132.26064191311832</v>
      </c>
      <c r="V1976" s="5">
        <v>0.40295262998915032</v>
      </c>
      <c r="W1976" s="4" t="s">
        <v>491</v>
      </c>
      <c r="X1976" s="4" t="s">
        <v>97</v>
      </c>
    </row>
    <row r="1977" spans="1:24">
      <c r="A1977" s="4" t="s">
        <v>2465</v>
      </c>
      <c r="B1977" s="8">
        <v>46240</v>
      </c>
      <c r="C1977" s="4" t="s">
        <v>297</v>
      </c>
      <c r="D1977" s="4" t="s">
        <v>123</v>
      </c>
      <c r="E1977" s="4" t="s">
        <v>39</v>
      </c>
      <c r="F1977" s="4" t="s">
        <v>273</v>
      </c>
      <c r="G1977" s="4" t="s">
        <v>257</v>
      </c>
      <c r="H1977" s="9">
        <v>12</v>
      </c>
      <c r="I1977" s="10">
        <v>5.04</v>
      </c>
      <c r="J1977" s="10">
        <v>60.480000000000004</v>
      </c>
      <c r="K1977" s="5">
        <v>0.10833545475070157</v>
      </c>
      <c r="L1977" s="10">
        <v>6.5521283033224309</v>
      </c>
      <c r="M1977" s="10">
        <v>53.92787169667757</v>
      </c>
      <c r="N1977" s="10">
        <v>2.39</v>
      </c>
      <c r="O1977" s="10">
        <v>28.68</v>
      </c>
      <c r="P1977" s="10">
        <v>25.247871696677571</v>
      </c>
      <c r="Q1977" s="5">
        <v>0.46817852999440845</v>
      </c>
      <c r="R1977" s="5">
        <v>2.1000000000000001E-2</v>
      </c>
      <c r="S1977" s="10">
        <v>1.1324853056302291</v>
      </c>
      <c r="T1977" s="10">
        <v>0</v>
      </c>
      <c r="U1977" s="10">
        <v>24.115386391047341</v>
      </c>
      <c r="V1977" s="5">
        <v>0.44717852999440844</v>
      </c>
      <c r="W1977" s="4" t="s">
        <v>491</v>
      </c>
      <c r="X1977" s="4" t="s">
        <v>97</v>
      </c>
    </row>
    <row r="1978" spans="1:24">
      <c r="A1978" s="4" t="s">
        <v>2466</v>
      </c>
      <c r="B1978" s="8">
        <v>45862</v>
      </c>
      <c r="C1978" s="4" t="s">
        <v>363</v>
      </c>
      <c r="D1978" s="4" t="s">
        <v>156</v>
      </c>
      <c r="E1978" s="4" t="s">
        <v>45</v>
      </c>
      <c r="F1978" s="4" t="s">
        <v>239</v>
      </c>
      <c r="G1978" s="4" t="s">
        <v>235</v>
      </c>
      <c r="H1978" s="9">
        <v>16</v>
      </c>
      <c r="I1978" s="10">
        <v>4.97</v>
      </c>
      <c r="J1978" s="10">
        <v>79.52</v>
      </c>
      <c r="K1978" s="5">
        <v>0.22998040745857365</v>
      </c>
      <c r="L1978" s="10">
        <v>18.288042001105776</v>
      </c>
      <c r="M1978" s="10">
        <v>61.231957998894217</v>
      </c>
      <c r="N1978" s="10">
        <v>2.77</v>
      </c>
      <c r="O1978" s="10">
        <v>44.32</v>
      </c>
      <c r="P1978" s="10">
        <v>16.911957998894216</v>
      </c>
      <c r="Q1978" s="5">
        <v>0.276194956875291</v>
      </c>
      <c r="R1978" s="5">
        <v>1.4999999999999999E-2</v>
      </c>
      <c r="S1978" s="10">
        <v>0.91847936998341317</v>
      </c>
      <c r="T1978" s="10">
        <v>0</v>
      </c>
      <c r="U1978" s="10">
        <v>15.993478628910804</v>
      </c>
      <c r="V1978" s="5">
        <v>0.26119495687529098</v>
      </c>
      <c r="W1978" s="4" t="s">
        <v>491</v>
      </c>
      <c r="X1978" s="4" t="s">
        <v>97</v>
      </c>
    </row>
    <row r="1979" spans="1:24">
      <c r="A1979" s="4" t="s">
        <v>2467</v>
      </c>
      <c r="B1979" s="8">
        <v>45946</v>
      </c>
      <c r="C1979" s="4" t="s">
        <v>373</v>
      </c>
      <c r="D1979" s="4" t="s">
        <v>116</v>
      </c>
      <c r="E1979" s="4" t="s">
        <v>45</v>
      </c>
      <c r="F1979" s="4" t="s">
        <v>234</v>
      </c>
      <c r="G1979" s="4" t="s">
        <v>111</v>
      </c>
      <c r="H1979" s="9">
        <v>59</v>
      </c>
      <c r="I1979" s="10">
        <v>5.19</v>
      </c>
      <c r="J1979" s="10">
        <v>306.21000000000004</v>
      </c>
      <c r="K1979" s="5">
        <v>0.1482231919627357</v>
      </c>
      <c r="L1979" s="10">
        <v>45.387423610909302</v>
      </c>
      <c r="M1979" s="10">
        <v>260.82257638909073</v>
      </c>
      <c r="N1979" s="10">
        <v>2.75</v>
      </c>
      <c r="O1979" s="10">
        <v>162.25</v>
      </c>
      <c r="P1979" s="10">
        <v>98.572576389090727</v>
      </c>
      <c r="Q1979" s="5">
        <v>0.37792961695939165</v>
      </c>
      <c r="R1979" s="5">
        <v>1.4999999999999999E-2</v>
      </c>
      <c r="S1979" s="10">
        <v>3.9123386458363609</v>
      </c>
      <c r="T1979" s="10">
        <v>0</v>
      </c>
      <c r="U1979" s="10">
        <v>94.66023774325437</v>
      </c>
      <c r="V1979" s="5">
        <v>0.36292961695939169</v>
      </c>
      <c r="W1979" s="4" t="s">
        <v>491</v>
      </c>
      <c r="X1979" s="4" t="s">
        <v>97</v>
      </c>
    </row>
    <row r="1980" spans="1:24">
      <c r="A1980" s="4" t="s">
        <v>2468</v>
      </c>
      <c r="B1980" s="8">
        <v>45923</v>
      </c>
      <c r="C1980" s="4" t="s">
        <v>381</v>
      </c>
      <c r="D1980" s="4" t="s">
        <v>168</v>
      </c>
      <c r="E1980" s="4" t="s">
        <v>45</v>
      </c>
      <c r="F1980" s="4" t="s">
        <v>239</v>
      </c>
      <c r="G1980" s="4" t="s">
        <v>257</v>
      </c>
      <c r="H1980" s="9">
        <v>28</v>
      </c>
      <c r="I1980" s="10">
        <v>7.68</v>
      </c>
      <c r="J1980" s="10">
        <v>215.04</v>
      </c>
      <c r="K1980" s="5">
        <v>0.20734611868209327</v>
      </c>
      <c r="L1980" s="10">
        <v>44.587709361397337</v>
      </c>
      <c r="M1980" s="10">
        <v>170.45229063860265</v>
      </c>
      <c r="N1980" s="10">
        <v>3.92</v>
      </c>
      <c r="O1980" s="10">
        <v>109.75999999999999</v>
      </c>
      <c r="P1980" s="10">
        <v>60.692290638602657</v>
      </c>
      <c r="Q1980" s="5">
        <v>0.35606614854642243</v>
      </c>
      <c r="R1980" s="5">
        <v>1.4999999999999999E-2</v>
      </c>
      <c r="S1980" s="10">
        <v>2.5567843595790398</v>
      </c>
      <c r="T1980" s="10">
        <v>2.29</v>
      </c>
      <c r="U1980" s="10">
        <v>55.845506279023617</v>
      </c>
      <c r="V1980" s="5">
        <v>0.32763130416022807</v>
      </c>
      <c r="W1980" s="4" t="s">
        <v>493</v>
      </c>
      <c r="X1980" s="4" t="s">
        <v>97</v>
      </c>
    </row>
    <row r="1981" spans="1:24">
      <c r="A1981" s="4" t="s">
        <v>2469</v>
      </c>
      <c r="B1981" s="8">
        <v>45915</v>
      </c>
      <c r="C1981" s="4" t="s">
        <v>361</v>
      </c>
      <c r="D1981" s="4" t="s">
        <v>154</v>
      </c>
      <c r="E1981" s="4" t="s">
        <v>45</v>
      </c>
      <c r="F1981" s="4" t="s">
        <v>234</v>
      </c>
      <c r="G1981" s="4" t="s">
        <v>235</v>
      </c>
      <c r="H1981" s="9">
        <v>137</v>
      </c>
      <c r="I1981" s="10">
        <v>15.66</v>
      </c>
      <c r="J1981" s="10">
        <v>2145.42</v>
      </c>
      <c r="K1981" s="5">
        <v>0.24242876724990869</v>
      </c>
      <c r="L1981" s="10">
        <v>520.11152583329908</v>
      </c>
      <c r="M1981" s="10">
        <v>1625.308474166701</v>
      </c>
      <c r="N1981" s="10">
        <v>8.4499999999999993</v>
      </c>
      <c r="O1981" s="10">
        <v>1157.6499999999999</v>
      </c>
      <c r="P1981" s="10">
        <v>467.65847416670113</v>
      </c>
      <c r="Q1981" s="5">
        <v>0.28773520940784525</v>
      </c>
      <c r="R1981" s="5">
        <v>1.4999999999999999E-2</v>
      </c>
      <c r="S1981" s="10">
        <v>24.379627112500515</v>
      </c>
      <c r="T1981" s="10">
        <v>27.56</v>
      </c>
      <c r="U1981" s="10">
        <v>415.71884705420058</v>
      </c>
      <c r="V1981" s="5">
        <v>0.25577842831794778</v>
      </c>
      <c r="W1981" s="4" t="s">
        <v>493</v>
      </c>
      <c r="X1981" s="4" t="s">
        <v>97</v>
      </c>
    </row>
    <row r="1982" spans="1:24">
      <c r="A1982" s="4" t="s">
        <v>2470</v>
      </c>
      <c r="B1982" s="8">
        <v>46125</v>
      </c>
      <c r="C1982" s="4" t="s">
        <v>395</v>
      </c>
      <c r="D1982" s="4" t="s">
        <v>176</v>
      </c>
      <c r="E1982" s="4" t="s">
        <v>47</v>
      </c>
      <c r="F1982" s="4" t="s">
        <v>276</v>
      </c>
      <c r="G1982" s="4" t="s">
        <v>235</v>
      </c>
      <c r="H1982" s="9">
        <v>19</v>
      </c>
      <c r="I1982" s="10">
        <v>11.88</v>
      </c>
      <c r="J1982" s="10">
        <v>225.72000000000003</v>
      </c>
      <c r="K1982" s="5">
        <v>9.5129922228765151E-2</v>
      </c>
      <c r="L1982" s="10">
        <v>21.472726045476872</v>
      </c>
      <c r="M1982" s="10">
        <v>204.24727395452317</v>
      </c>
      <c r="N1982" s="10">
        <v>5.73</v>
      </c>
      <c r="O1982" s="10">
        <v>108.87</v>
      </c>
      <c r="P1982" s="10">
        <v>95.377273954523162</v>
      </c>
      <c r="Q1982" s="5">
        <v>0.46696963003657743</v>
      </c>
      <c r="R1982" s="5">
        <v>2.3E-2</v>
      </c>
      <c r="S1982" s="10">
        <v>4.6976873009540325</v>
      </c>
      <c r="T1982" s="10">
        <v>0</v>
      </c>
      <c r="U1982" s="10">
        <v>90.679586653569132</v>
      </c>
      <c r="V1982" s="5">
        <v>0.44396963003657747</v>
      </c>
      <c r="W1982" s="4" t="s">
        <v>491</v>
      </c>
      <c r="X1982" s="4" t="s">
        <v>97</v>
      </c>
    </row>
    <row r="1983" spans="1:24">
      <c r="A1983" s="4" t="s">
        <v>2471</v>
      </c>
      <c r="B1983" s="8">
        <v>45925</v>
      </c>
      <c r="C1983" s="4" t="s">
        <v>251</v>
      </c>
      <c r="D1983" s="4" t="s">
        <v>189</v>
      </c>
      <c r="E1983" s="4" t="s">
        <v>36</v>
      </c>
      <c r="F1983" s="4" t="s">
        <v>239</v>
      </c>
      <c r="G1983" s="4" t="s">
        <v>111</v>
      </c>
      <c r="H1983" s="9">
        <v>18</v>
      </c>
      <c r="I1983" s="10">
        <v>7</v>
      </c>
      <c r="J1983" s="10">
        <v>126</v>
      </c>
      <c r="K1983" s="5">
        <v>0.1492650937298225</v>
      </c>
      <c r="L1983" s="10">
        <v>18.807401809957636</v>
      </c>
      <c r="M1983" s="10">
        <v>107.19259819004236</v>
      </c>
      <c r="N1983" s="10">
        <v>2.91</v>
      </c>
      <c r="O1983" s="10">
        <v>52.38</v>
      </c>
      <c r="P1983" s="10">
        <v>54.812598190042358</v>
      </c>
      <c r="Q1983" s="5">
        <v>0.51134685711101802</v>
      </c>
      <c r="R1983" s="5">
        <v>1.7999999999999999E-2</v>
      </c>
      <c r="S1983" s="10">
        <v>1.9294667674207624</v>
      </c>
      <c r="T1983" s="10">
        <v>1.87</v>
      </c>
      <c r="U1983" s="10">
        <v>51.013131422621598</v>
      </c>
      <c r="V1983" s="5">
        <v>0.4759016227238016</v>
      </c>
      <c r="W1983" s="4" t="s">
        <v>493</v>
      </c>
      <c r="X1983" s="4" t="s">
        <v>97</v>
      </c>
    </row>
    <row r="1984" spans="1:24">
      <c r="A1984" s="4" t="s">
        <v>2472</v>
      </c>
      <c r="B1984" s="8">
        <v>45781</v>
      </c>
      <c r="C1984" s="4" t="s">
        <v>232</v>
      </c>
      <c r="D1984" s="4" t="s">
        <v>123</v>
      </c>
      <c r="E1984" s="4" t="s">
        <v>36</v>
      </c>
      <c r="F1984" s="4" t="s">
        <v>234</v>
      </c>
      <c r="G1984" s="4" t="s">
        <v>235</v>
      </c>
      <c r="H1984" s="9">
        <v>30</v>
      </c>
      <c r="I1984" s="10">
        <v>4.75</v>
      </c>
      <c r="J1984" s="10">
        <v>142.5</v>
      </c>
      <c r="K1984" s="5">
        <v>0.12688127469039917</v>
      </c>
      <c r="L1984" s="10">
        <v>18.080581643381883</v>
      </c>
      <c r="M1984" s="10">
        <v>124.41941835661811</v>
      </c>
      <c r="N1984" s="10">
        <v>2.2999999999999998</v>
      </c>
      <c r="O1984" s="10">
        <v>69</v>
      </c>
      <c r="P1984" s="10">
        <v>55.41941835661811</v>
      </c>
      <c r="Q1984" s="5">
        <v>0.44542418770815806</v>
      </c>
      <c r="R1984" s="5">
        <v>1.7999999999999999E-2</v>
      </c>
      <c r="S1984" s="10">
        <v>2.2395495304191257</v>
      </c>
      <c r="T1984" s="10">
        <v>0</v>
      </c>
      <c r="U1984" s="10">
        <v>53.179868826198984</v>
      </c>
      <c r="V1984" s="5">
        <v>0.42742418770815804</v>
      </c>
      <c r="W1984" s="4" t="s">
        <v>491</v>
      </c>
      <c r="X1984" s="4" t="s">
        <v>97</v>
      </c>
    </row>
    <row r="1985" spans="1:24">
      <c r="A1985" s="4" t="s">
        <v>2473</v>
      </c>
      <c r="B1985" s="8">
        <v>45865</v>
      </c>
      <c r="C1985" s="4" t="s">
        <v>365</v>
      </c>
      <c r="D1985" s="4" t="s">
        <v>222</v>
      </c>
      <c r="E1985" s="4" t="s">
        <v>45</v>
      </c>
      <c r="F1985" s="4" t="s">
        <v>242</v>
      </c>
      <c r="G1985" s="4" t="s">
        <v>235</v>
      </c>
      <c r="H1985" s="9">
        <v>10</v>
      </c>
      <c r="I1985" s="10">
        <v>13.2</v>
      </c>
      <c r="J1985" s="10">
        <v>132</v>
      </c>
      <c r="K1985" s="5">
        <v>0.16200461336989644</v>
      </c>
      <c r="L1985" s="10">
        <v>21.384608964826331</v>
      </c>
      <c r="M1985" s="10">
        <v>110.61539103517367</v>
      </c>
      <c r="N1985" s="10">
        <v>8.07</v>
      </c>
      <c r="O1985" s="10">
        <v>80.7</v>
      </c>
      <c r="P1985" s="10">
        <v>29.91539103517367</v>
      </c>
      <c r="Q1985" s="5">
        <v>0.27044510492812995</v>
      </c>
      <c r="R1985" s="5">
        <v>1.4999999999999999E-2</v>
      </c>
      <c r="S1985" s="10">
        <v>1.6592308655276051</v>
      </c>
      <c r="T1985" s="10">
        <v>0</v>
      </c>
      <c r="U1985" s="10">
        <v>28.256160169646066</v>
      </c>
      <c r="V1985" s="5">
        <v>0.25544510492812994</v>
      </c>
      <c r="W1985" s="4" t="s">
        <v>491</v>
      </c>
      <c r="X1985" s="4" t="s">
        <v>97</v>
      </c>
    </row>
    <row r="1986" spans="1:24">
      <c r="A1986" s="4" t="s">
        <v>2474</v>
      </c>
      <c r="B1986" s="8">
        <v>45730</v>
      </c>
      <c r="C1986" s="4" t="s">
        <v>393</v>
      </c>
      <c r="D1986" s="4" t="s">
        <v>218</v>
      </c>
      <c r="E1986" s="4" t="s">
        <v>47</v>
      </c>
      <c r="F1986" s="4" t="s">
        <v>273</v>
      </c>
      <c r="G1986" s="4" t="s">
        <v>235</v>
      </c>
      <c r="H1986" s="9">
        <v>16</v>
      </c>
      <c r="I1986" s="10">
        <v>7.4</v>
      </c>
      <c r="J1986" s="10">
        <v>118.4</v>
      </c>
      <c r="K1986" s="5">
        <v>0.12338703200670753</v>
      </c>
      <c r="L1986" s="10">
        <v>14.609024589594172</v>
      </c>
      <c r="M1986" s="10">
        <v>103.79097541040584</v>
      </c>
      <c r="N1986" s="10">
        <v>4.0199999999999996</v>
      </c>
      <c r="O1986" s="10">
        <v>64.319999999999993</v>
      </c>
      <c r="P1986" s="10">
        <v>39.470975410405842</v>
      </c>
      <c r="Q1986" s="5">
        <v>0.3802929421785603</v>
      </c>
      <c r="R1986" s="5">
        <v>2.3E-2</v>
      </c>
      <c r="S1986" s="10">
        <v>2.387192434439334</v>
      </c>
      <c r="T1986" s="10">
        <v>0</v>
      </c>
      <c r="U1986" s="10">
        <v>37.083782975966507</v>
      </c>
      <c r="V1986" s="5">
        <v>0.35729294217856034</v>
      </c>
      <c r="W1986" s="4" t="s">
        <v>491</v>
      </c>
      <c r="X1986" s="4" t="s">
        <v>97</v>
      </c>
    </row>
    <row r="1987" spans="1:24">
      <c r="A1987" s="4" t="s">
        <v>2475</v>
      </c>
      <c r="B1987" s="8">
        <v>46219</v>
      </c>
      <c r="C1987" s="4" t="s">
        <v>331</v>
      </c>
      <c r="D1987" s="4" t="s">
        <v>185</v>
      </c>
      <c r="E1987" s="4" t="s">
        <v>43</v>
      </c>
      <c r="F1987" s="4" t="s">
        <v>270</v>
      </c>
      <c r="G1987" s="4" t="s">
        <v>235</v>
      </c>
      <c r="H1987" s="9">
        <v>12</v>
      </c>
      <c r="I1987" s="10">
        <v>5.31</v>
      </c>
      <c r="J1987" s="10">
        <v>63.72</v>
      </c>
      <c r="K1987" s="5">
        <v>0.10249201273921063</v>
      </c>
      <c r="L1987" s="10">
        <v>6.5307910517425016</v>
      </c>
      <c r="M1987" s="10">
        <v>57.189208948257495</v>
      </c>
      <c r="N1987" s="10">
        <v>2.3199999999999998</v>
      </c>
      <c r="O1987" s="10">
        <v>27.839999999999996</v>
      </c>
      <c r="P1987" s="10">
        <v>29.349208948257498</v>
      </c>
      <c r="Q1987" s="5">
        <v>0.51319487518723128</v>
      </c>
      <c r="R1987" s="5">
        <v>4.4999999999999998E-2</v>
      </c>
      <c r="S1987" s="10">
        <v>2.573514402671587</v>
      </c>
      <c r="T1987" s="10">
        <v>0</v>
      </c>
      <c r="U1987" s="10">
        <v>26.77569454558591</v>
      </c>
      <c r="V1987" s="5">
        <v>0.4681948751872313</v>
      </c>
      <c r="W1987" s="4" t="s">
        <v>491</v>
      </c>
      <c r="X1987" s="4" t="s">
        <v>97</v>
      </c>
    </row>
    <row r="1988" spans="1:24">
      <c r="A1988" s="4" t="s">
        <v>2476</v>
      </c>
      <c r="B1988" s="8">
        <v>45973</v>
      </c>
      <c r="C1988" s="4" t="s">
        <v>232</v>
      </c>
      <c r="D1988" s="4" t="s">
        <v>193</v>
      </c>
      <c r="E1988" s="4" t="s">
        <v>36</v>
      </c>
      <c r="F1988" s="4" t="s">
        <v>234</v>
      </c>
      <c r="G1988" s="4" t="s">
        <v>235</v>
      </c>
      <c r="H1988" s="9">
        <v>50</v>
      </c>
      <c r="I1988" s="10">
        <v>8.81</v>
      </c>
      <c r="J1988" s="10">
        <v>440.5</v>
      </c>
      <c r="K1988" s="5">
        <v>0.16558682664848814</v>
      </c>
      <c r="L1988" s="10">
        <v>72.940997138659029</v>
      </c>
      <c r="M1988" s="10">
        <v>367.55900286134096</v>
      </c>
      <c r="N1988" s="10">
        <v>4.16</v>
      </c>
      <c r="O1988" s="10">
        <v>208</v>
      </c>
      <c r="P1988" s="10">
        <v>159.55900286134096</v>
      </c>
      <c r="Q1988" s="5">
        <v>0.43410446110480244</v>
      </c>
      <c r="R1988" s="5">
        <v>1.7999999999999999E-2</v>
      </c>
      <c r="S1988" s="10">
        <v>6.6160620515041364</v>
      </c>
      <c r="T1988" s="10">
        <v>0</v>
      </c>
      <c r="U1988" s="10">
        <v>152.94294080983681</v>
      </c>
      <c r="V1988" s="5">
        <v>0.41610446110480243</v>
      </c>
      <c r="W1988" s="4" t="s">
        <v>491</v>
      </c>
      <c r="X1988" s="4" t="s">
        <v>97</v>
      </c>
    </row>
    <row r="1989" spans="1:24">
      <c r="A1989" s="4" t="s">
        <v>2477</v>
      </c>
      <c r="B1989" s="8">
        <v>45915</v>
      </c>
      <c r="C1989" s="4" t="s">
        <v>395</v>
      </c>
      <c r="D1989" s="4" t="s">
        <v>116</v>
      </c>
      <c r="E1989" s="4" t="s">
        <v>47</v>
      </c>
      <c r="F1989" s="4" t="s">
        <v>276</v>
      </c>
      <c r="G1989" s="4" t="s">
        <v>235</v>
      </c>
      <c r="H1989" s="9">
        <v>41</v>
      </c>
      <c r="I1989" s="10">
        <v>5.19</v>
      </c>
      <c r="J1989" s="10">
        <v>212.79000000000002</v>
      </c>
      <c r="K1989" s="5">
        <v>0.11464897499593396</v>
      </c>
      <c r="L1989" s="10">
        <v>24.396155389384791</v>
      </c>
      <c r="M1989" s="10">
        <v>188.39384461061522</v>
      </c>
      <c r="N1989" s="10">
        <v>2.78</v>
      </c>
      <c r="O1989" s="10">
        <v>113.97999999999999</v>
      </c>
      <c r="P1989" s="10">
        <v>74.413844610615229</v>
      </c>
      <c r="Q1989" s="5">
        <v>0.39499084890177094</v>
      </c>
      <c r="R1989" s="5">
        <v>2.3E-2</v>
      </c>
      <c r="S1989" s="10">
        <v>4.3330584260441496</v>
      </c>
      <c r="T1989" s="10">
        <v>0</v>
      </c>
      <c r="U1989" s="10">
        <v>70.080786184571082</v>
      </c>
      <c r="V1989" s="5">
        <v>0.37199084890177098</v>
      </c>
      <c r="W1989" s="4" t="s">
        <v>491</v>
      </c>
      <c r="X1989" s="4" t="s">
        <v>97</v>
      </c>
    </row>
    <row r="1990" spans="1:24">
      <c r="A1990" s="4" t="s">
        <v>2478</v>
      </c>
      <c r="B1990" s="8">
        <v>46144</v>
      </c>
      <c r="C1990" s="4" t="s">
        <v>301</v>
      </c>
      <c r="D1990" s="4" t="s">
        <v>183</v>
      </c>
      <c r="E1990" s="4" t="s">
        <v>41</v>
      </c>
      <c r="F1990" s="4" t="s">
        <v>234</v>
      </c>
      <c r="G1990" s="4" t="s">
        <v>235</v>
      </c>
      <c r="H1990" s="9">
        <v>26</v>
      </c>
      <c r="I1990" s="10">
        <v>8.9499999999999993</v>
      </c>
      <c r="J1990" s="10">
        <v>232.7</v>
      </c>
      <c r="K1990" s="5">
        <v>0.17418712131121789</v>
      </c>
      <c r="L1990" s="10">
        <v>40.533343129120396</v>
      </c>
      <c r="M1990" s="10">
        <v>192.16665687087959</v>
      </c>
      <c r="N1990" s="10">
        <v>4.5199999999999996</v>
      </c>
      <c r="O1990" s="10">
        <v>117.51999999999998</v>
      </c>
      <c r="P1990" s="10">
        <v>74.64665687087961</v>
      </c>
      <c r="Q1990" s="5">
        <v>0.38844749701315828</v>
      </c>
      <c r="R1990" s="5">
        <v>2.5999999999999999E-2</v>
      </c>
      <c r="S1990" s="10">
        <v>4.996333078642869</v>
      </c>
      <c r="T1990" s="10">
        <v>2.4</v>
      </c>
      <c r="U1990" s="10">
        <v>67.250323792236742</v>
      </c>
      <c r="V1990" s="5">
        <v>0.34995833766012541</v>
      </c>
      <c r="W1990" s="4" t="s">
        <v>493</v>
      </c>
      <c r="X1990" s="4" t="s">
        <v>97</v>
      </c>
    </row>
    <row r="1991" spans="1:24">
      <c r="A1991" s="4" t="s">
        <v>2479</v>
      </c>
      <c r="B1991" s="8">
        <v>45873</v>
      </c>
      <c r="C1991" s="4" t="s">
        <v>240</v>
      </c>
      <c r="D1991" s="4" t="s">
        <v>130</v>
      </c>
      <c r="E1991" s="4" t="s">
        <v>36</v>
      </c>
      <c r="F1991" s="4" t="s">
        <v>242</v>
      </c>
      <c r="G1991" s="4" t="s">
        <v>235</v>
      </c>
      <c r="H1991" s="9">
        <v>37</v>
      </c>
      <c r="I1991" s="10">
        <v>6.44</v>
      </c>
      <c r="J1991" s="10">
        <v>238.28</v>
      </c>
      <c r="K1991" s="5">
        <v>0.13847800459949428</v>
      </c>
      <c r="L1991" s="10">
        <v>32.996538935967493</v>
      </c>
      <c r="M1991" s="10">
        <v>205.28346106403251</v>
      </c>
      <c r="N1991" s="10">
        <v>2.96</v>
      </c>
      <c r="O1991" s="10">
        <v>109.52</v>
      </c>
      <c r="P1991" s="10">
        <v>95.763461064032512</v>
      </c>
      <c r="Q1991" s="5">
        <v>0.46649379627402981</v>
      </c>
      <c r="R1991" s="5">
        <v>1.7999999999999999E-2</v>
      </c>
      <c r="S1991" s="10">
        <v>3.6951022991525848</v>
      </c>
      <c r="T1991" s="10">
        <v>0</v>
      </c>
      <c r="U1991" s="10">
        <v>92.068358764879932</v>
      </c>
      <c r="V1991" s="5">
        <v>0.44849379627402985</v>
      </c>
      <c r="W1991" s="4" t="s">
        <v>491</v>
      </c>
      <c r="X1991" s="4" t="s">
        <v>97</v>
      </c>
    </row>
    <row r="1992" spans="1:24">
      <c r="A1992" s="4" t="s">
        <v>2480</v>
      </c>
      <c r="B1992" s="8">
        <v>46079</v>
      </c>
      <c r="C1992" s="4" t="s">
        <v>411</v>
      </c>
      <c r="D1992" s="4" t="s">
        <v>151</v>
      </c>
      <c r="E1992" s="4" t="s">
        <v>47</v>
      </c>
      <c r="F1992" s="4" t="s">
        <v>273</v>
      </c>
      <c r="G1992" s="4" t="s">
        <v>257</v>
      </c>
      <c r="H1992" s="9">
        <v>9</v>
      </c>
      <c r="I1992" s="10">
        <v>10.46</v>
      </c>
      <c r="J1992" s="10">
        <v>94.140000000000015</v>
      </c>
      <c r="K1992" s="5">
        <v>0.11106360508858</v>
      </c>
      <c r="L1992" s="10">
        <v>10.455527783038923</v>
      </c>
      <c r="M1992" s="10">
        <v>83.684472216961098</v>
      </c>
      <c r="N1992" s="10">
        <v>6.11</v>
      </c>
      <c r="O1992" s="10">
        <v>54.99</v>
      </c>
      <c r="P1992" s="10">
        <v>28.694472216961096</v>
      </c>
      <c r="Q1992" s="5">
        <v>0.34288884731886166</v>
      </c>
      <c r="R1992" s="5">
        <v>2.3E-2</v>
      </c>
      <c r="S1992" s="10">
        <v>1.9247428609901052</v>
      </c>
      <c r="T1992" s="10">
        <v>0.77</v>
      </c>
      <c r="U1992" s="10">
        <v>25.999729355970992</v>
      </c>
      <c r="V1992" s="5">
        <v>0.31068761823058244</v>
      </c>
      <c r="W1992" s="4" t="s">
        <v>493</v>
      </c>
      <c r="X1992" s="4" t="s">
        <v>97</v>
      </c>
    </row>
    <row r="1993" spans="1:24">
      <c r="A1993" s="4" t="s">
        <v>2481</v>
      </c>
      <c r="B1993" s="8">
        <v>45851</v>
      </c>
      <c r="C1993" s="4" t="s">
        <v>345</v>
      </c>
      <c r="D1993" s="4" t="s">
        <v>170</v>
      </c>
      <c r="E1993" s="4" t="s">
        <v>43</v>
      </c>
      <c r="F1993" s="4" t="s">
        <v>273</v>
      </c>
      <c r="G1993" s="4" t="s">
        <v>111</v>
      </c>
      <c r="H1993" s="9">
        <v>9</v>
      </c>
      <c r="I1993" s="10">
        <v>7.87</v>
      </c>
      <c r="J1993" s="10">
        <v>70.83</v>
      </c>
      <c r="K1993" s="5">
        <v>3.991178291638444E-2</v>
      </c>
      <c r="L1993" s="10">
        <v>2.8269515839675097</v>
      </c>
      <c r="M1993" s="10">
        <v>68.003048416032485</v>
      </c>
      <c r="N1993" s="10">
        <v>4.05</v>
      </c>
      <c r="O1993" s="10">
        <v>36.449999999999996</v>
      </c>
      <c r="P1993" s="10">
        <v>31.553048416032489</v>
      </c>
      <c r="Q1993" s="5">
        <v>0.46399461716768425</v>
      </c>
      <c r="R1993" s="5">
        <v>4.4999999999999998E-2</v>
      </c>
      <c r="S1993" s="10">
        <v>3.0601371787214617</v>
      </c>
      <c r="T1993" s="10">
        <v>0</v>
      </c>
      <c r="U1993" s="10">
        <v>28.492911237311027</v>
      </c>
      <c r="V1993" s="5">
        <v>0.41899461716768427</v>
      </c>
      <c r="W1993" s="4" t="s">
        <v>491</v>
      </c>
      <c r="X1993" s="4" t="s">
        <v>97</v>
      </c>
    </row>
    <row r="1994" spans="1:24">
      <c r="A1994" s="4" t="s">
        <v>2482</v>
      </c>
      <c r="B1994" s="8">
        <v>46085</v>
      </c>
      <c r="C1994" s="4" t="s">
        <v>371</v>
      </c>
      <c r="D1994" s="4" t="s">
        <v>187</v>
      </c>
      <c r="E1994" s="4" t="s">
        <v>45</v>
      </c>
      <c r="F1994" s="4" t="s">
        <v>242</v>
      </c>
      <c r="G1994" s="4" t="s">
        <v>111</v>
      </c>
      <c r="H1994" s="9">
        <v>22</v>
      </c>
      <c r="I1994" s="10">
        <v>8.31</v>
      </c>
      <c r="J1994" s="10">
        <v>182.82000000000002</v>
      </c>
      <c r="K1994" s="5">
        <v>0.19229461357043104</v>
      </c>
      <c r="L1994" s="10">
        <v>35.155301252946209</v>
      </c>
      <c r="M1994" s="10">
        <v>147.66469874705382</v>
      </c>
      <c r="N1994" s="10">
        <v>3.65</v>
      </c>
      <c r="O1994" s="10">
        <v>80.3</v>
      </c>
      <c r="P1994" s="10">
        <v>67.364698747053822</v>
      </c>
      <c r="Q1994" s="5">
        <v>0.45620042785207571</v>
      </c>
      <c r="R1994" s="5">
        <v>1.4999999999999999E-2</v>
      </c>
      <c r="S1994" s="10">
        <v>2.2149704812058073</v>
      </c>
      <c r="T1994" s="10">
        <v>0</v>
      </c>
      <c r="U1994" s="10">
        <v>65.149728265848012</v>
      </c>
      <c r="V1994" s="5">
        <v>0.44120042785207569</v>
      </c>
      <c r="W1994" s="4" t="s">
        <v>491</v>
      </c>
      <c r="X1994" s="4" t="s">
        <v>97</v>
      </c>
    </row>
    <row r="1995" spans="1:24">
      <c r="A1995" s="4" t="s">
        <v>2483</v>
      </c>
      <c r="B1995" s="8">
        <v>45920</v>
      </c>
      <c r="C1995" s="4" t="s">
        <v>315</v>
      </c>
      <c r="D1995" s="4" t="s">
        <v>185</v>
      </c>
      <c r="E1995" s="4" t="s">
        <v>41</v>
      </c>
      <c r="F1995" s="4" t="s">
        <v>239</v>
      </c>
      <c r="G1995" s="4" t="s">
        <v>111</v>
      </c>
      <c r="H1995" s="9">
        <v>16</v>
      </c>
      <c r="I1995" s="10">
        <v>5.13</v>
      </c>
      <c r="J1995" s="10">
        <v>82.08</v>
      </c>
      <c r="K1995" s="5">
        <v>0.19534018025659683</v>
      </c>
      <c r="L1995" s="10">
        <v>16.033521995461467</v>
      </c>
      <c r="M1995" s="10">
        <v>66.046478004538528</v>
      </c>
      <c r="N1995" s="10">
        <v>2.2000000000000002</v>
      </c>
      <c r="O1995" s="10">
        <v>35.200000000000003</v>
      </c>
      <c r="P1995" s="10">
        <v>30.846478004538525</v>
      </c>
      <c r="Q1995" s="5">
        <v>0.46704198219954807</v>
      </c>
      <c r="R1995" s="5">
        <v>2.5999999999999999E-2</v>
      </c>
      <c r="S1995" s="10">
        <v>1.7172084281180016</v>
      </c>
      <c r="T1995" s="10">
        <v>1.35</v>
      </c>
      <c r="U1995" s="10">
        <v>27.779269576420521</v>
      </c>
      <c r="V1995" s="5">
        <v>0.42060183094867842</v>
      </c>
      <c r="W1995" s="4" t="s">
        <v>493</v>
      </c>
      <c r="X1995" s="4" t="s">
        <v>97</v>
      </c>
    </row>
    <row r="1996" spans="1:24">
      <c r="A1996" s="4" t="s">
        <v>2484</v>
      </c>
      <c r="B1996" s="8">
        <v>46081</v>
      </c>
      <c r="C1996" s="4" t="s">
        <v>274</v>
      </c>
      <c r="D1996" s="4" t="s">
        <v>127</v>
      </c>
      <c r="E1996" s="4" t="s">
        <v>39</v>
      </c>
      <c r="F1996" s="4" t="s">
        <v>276</v>
      </c>
      <c r="G1996" s="4" t="s">
        <v>235</v>
      </c>
      <c r="H1996" s="9">
        <v>7</v>
      </c>
      <c r="I1996" s="10">
        <v>7.6</v>
      </c>
      <c r="J1996" s="10">
        <v>53.199999999999996</v>
      </c>
      <c r="K1996" s="5">
        <v>0.13470913443881935</v>
      </c>
      <c r="L1996" s="10">
        <v>7.1665259521451885</v>
      </c>
      <c r="M1996" s="10">
        <v>46.03347404785481</v>
      </c>
      <c r="N1996" s="10">
        <v>3.77</v>
      </c>
      <c r="O1996" s="10">
        <v>26.39</v>
      </c>
      <c r="P1996" s="10">
        <v>19.643474047854809</v>
      </c>
      <c r="Q1996" s="5">
        <v>0.42672152067936764</v>
      </c>
      <c r="R1996" s="5">
        <v>2.1000000000000001E-2</v>
      </c>
      <c r="S1996" s="10">
        <v>0.96670295500495107</v>
      </c>
      <c r="T1996" s="10">
        <v>0.81</v>
      </c>
      <c r="U1996" s="10">
        <v>17.866771092849859</v>
      </c>
      <c r="V1996" s="5">
        <v>0.3881256294990072</v>
      </c>
      <c r="W1996" s="4" t="s">
        <v>493</v>
      </c>
      <c r="X1996" s="4" t="s">
        <v>97</v>
      </c>
    </row>
    <row r="1997" spans="1:24">
      <c r="A1997" s="4" t="s">
        <v>2485</v>
      </c>
      <c r="B1997" s="8">
        <v>46166</v>
      </c>
      <c r="C1997" s="4" t="s">
        <v>331</v>
      </c>
      <c r="D1997" s="4" t="s">
        <v>164</v>
      </c>
      <c r="E1997" s="4" t="s">
        <v>43</v>
      </c>
      <c r="F1997" s="4" t="s">
        <v>270</v>
      </c>
      <c r="G1997" s="4" t="s">
        <v>235</v>
      </c>
      <c r="H1997" s="9">
        <v>56</v>
      </c>
      <c r="I1997" s="10">
        <v>6.24</v>
      </c>
      <c r="J1997" s="10">
        <v>349.44</v>
      </c>
      <c r="K1997" s="5">
        <v>6.5676371929843103E-2</v>
      </c>
      <c r="L1997" s="10">
        <v>22.949951407164374</v>
      </c>
      <c r="M1997" s="10">
        <v>326.49004859283565</v>
      </c>
      <c r="N1997" s="10">
        <v>2.95</v>
      </c>
      <c r="O1997" s="10">
        <v>165.20000000000002</v>
      </c>
      <c r="P1997" s="10">
        <v>161.29004859283563</v>
      </c>
      <c r="Q1997" s="5">
        <v>0.4940121430591588</v>
      </c>
      <c r="R1997" s="5">
        <v>4.4999999999999998E-2</v>
      </c>
      <c r="S1997" s="10">
        <v>14.692052186677603</v>
      </c>
      <c r="T1997" s="10">
        <v>0</v>
      </c>
      <c r="U1997" s="10">
        <v>146.59799640615802</v>
      </c>
      <c r="V1997" s="5">
        <v>0.44901214305915876</v>
      </c>
      <c r="W1997" s="4" t="s">
        <v>491</v>
      </c>
      <c r="X1997" s="4" t="s">
        <v>97</v>
      </c>
    </row>
    <row r="1998" spans="1:24">
      <c r="A1998" s="4" t="s">
        <v>2486</v>
      </c>
      <c r="B1998" s="8">
        <v>45836</v>
      </c>
      <c r="C1998" s="4" t="s">
        <v>317</v>
      </c>
      <c r="D1998" s="4" t="s">
        <v>216</v>
      </c>
      <c r="E1998" s="4" t="s">
        <v>41</v>
      </c>
      <c r="F1998" s="4" t="s">
        <v>242</v>
      </c>
      <c r="G1998" s="4" t="s">
        <v>111</v>
      </c>
      <c r="H1998" s="9">
        <v>47</v>
      </c>
      <c r="I1998" s="10">
        <v>8.84</v>
      </c>
      <c r="J1998" s="10">
        <v>415.48</v>
      </c>
      <c r="K1998" s="5">
        <v>0.17267193160475669</v>
      </c>
      <c r="L1998" s="10">
        <v>71.741734143144313</v>
      </c>
      <c r="M1998" s="10">
        <v>343.73826585685572</v>
      </c>
      <c r="N1998" s="10">
        <v>4.4000000000000004</v>
      </c>
      <c r="O1998" s="10">
        <v>206.8</v>
      </c>
      <c r="P1998" s="10">
        <v>136.93826585685571</v>
      </c>
      <c r="Q1998" s="5">
        <v>0.39837946326837365</v>
      </c>
      <c r="R1998" s="5">
        <v>2.5999999999999999E-2</v>
      </c>
      <c r="S1998" s="10">
        <v>8.9371949122782475</v>
      </c>
      <c r="T1998" s="10">
        <v>0</v>
      </c>
      <c r="U1998" s="10">
        <v>128.00107094457746</v>
      </c>
      <c r="V1998" s="5">
        <v>0.37237946326837368</v>
      </c>
      <c r="W1998" s="4" t="s">
        <v>491</v>
      </c>
      <c r="X1998" s="4" t="s">
        <v>97</v>
      </c>
    </row>
    <row r="1999" spans="1:24">
      <c r="A1999" s="4" t="s">
        <v>2487</v>
      </c>
      <c r="B1999" s="8">
        <v>46237</v>
      </c>
      <c r="C1999" s="4" t="s">
        <v>365</v>
      </c>
      <c r="D1999" s="4" t="s">
        <v>158</v>
      </c>
      <c r="E1999" s="4" t="s">
        <v>45</v>
      </c>
      <c r="F1999" s="4" t="s">
        <v>242</v>
      </c>
      <c r="G1999" s="4" t="s">
        <v>235</v>
      </c>
      <c r="H1999" s="9">
        <v>25</v>
      </c>
      <c r="I1999" s="10">
        <v>7.84</v>
      </c>
      <c r="J1999" s="10">
        <v>196</v>
      </c>
      <c r="K1999" s="5">
        <v>0.17614058830452148</v>
      </c>
      <c r="L1999" s="10">
        <v>34.523555307686209</v>
      </c>
      <c r="M1999" s="10">
        <v>161.47644469231381</v>
      </c>
      <c r="N1999" s="10">
        <v>4.28</v>
      </c>
      <c r="O1999" s="10">
        <v>107</v>
      </c>
      <c r="P1999" s="10">
        <v>54.476444692313805</v>
      </c>
      <c r="Q1999" s="5">
        <v>0.33736465275858812</v>
      </c>
      <c r="R1999" s="5">
        <v>1.4999999999999999E-2</v>
      </c>
      <c r="S1999" s="10">
        <v>2.422146670384707</v>
      </c>
      <c r="T1999" s="10">
        <v>0</v>
      </c>
      <c r="U1999" s="10">
        <v>52.0542980219291</v>
      </c>
      <c r="V1999" s="5">
        <v>0.32236465275858811</v>
      </c>
      <c r="W1999" s="4" t="s">
        <v>491</v>
      </c>
      <c r="X1999" s="4" t="s">
        <v>97</v>
      </c>
    </row>
    <row r="2000" spans="1:24">
      <c r="A2000" s="4" t="s">
        <v>2488</v>
      </c>
      <c r="B2000" s="8">
        <v>46033</v>
      </c>
      <c r="C2000" s="4" t="s">
        <v>297</v>
      </c>
      <c r="D2000" s="4" t="s">
        <v>151</v>
      </c>
      <c r="E2000" s="4" t="s">
        <v>39</v>
      </c>
      <c r="F2000" s="4" t="s">
        <v>273</v>
      </c>
      <c r="G2000" s="4" t="s">
        <v>257</v>
      </c>
      <c r="H2000" s="9">
        <v>12</v>
      </c>
      <c r="I2000" s="10">
        <v>10.35</v>
      </c>
      <c r="J2000" s="10">
        <v>124.19999999999999</v>
      </c>
      <c r="K2000" s="5">
        <v>8.9917299854111357E-2</v>
      </c>
      <c r="L2000" s="10">
        <v>11.167728641880629</v>
      </c>
      <c r="M2000" s="10">
        <v>113.03227135811936</v>
      </c>
      <c r="N2000" s="10">
        <v>6.07</v>
      </c>
      <c r="O2000" s="10">
        <v>72.84</v>
      </c>
      <c r="P2000" s="10">
        <v>40.192271358119356</v>
      </c>
      <c r="Q2000" s="5">
        <v>0.35558226757010358</v>
      </c>
      <c r="R2000" s="5">
        <v>2.1000000000000001E-2</v>
      </c>
      <c r="S2000" s="10">
        <v>2.3736776985205066</v>
      </c>
      <c r="T2000" s="10">
        <v>0</v>
      </c>
      <c r="U2000" s="10">
        <v>37.818593659598847</v>
      </c>
      <c r="V2000" s="5">
        <v>0.33458226757010356</v>
      </c>
      <c r="W2000" s="4" t="s">
        <v>491</v>
      </c>
      <c r="X2000" s="4" t="s">
        <v>97</v>
      </c>
    </row>
    <row r="2001" spans="1:24">
      <c r="A2001" s="4" t="s">
        <v>2489</v>
      </c>
      <c r="B2001" s="8">
        <v>46064</v>
      </c>
      <c r="C2001" s="4" t="s">
        <v>317</v>
      </c>
      <c r="D2001" s="4" t="s">
        <v>156</v>
      </c>
      <c r="E2001" s="4" t="s">
        <v>41</v>
      </c>
      <c r="F2001" s="4" t="s">
        <v>242</v>
      </c>
      <c r="G2001" s="4" t="s">
        <v>111</v>
      </c>
      <c r="H2001" s="9">
        <v>25</v>
      </c>
      <c r="I2001" s="10">
        <v>5.04</v>
      </c>
      <c r="J2001" s="10">
        <v>126</v>
      </c>
      <c r="K2001" s="5">
        <v>0.18008717116553632</v>
      </c>
      <c r="L2001" s="10">
        <v>22.690983566857575</v>
      </c>
      <c r="M2001" s="10">
        <v>103.30901643314243</v>
      </c>
      <c r="N2001" s="10">
        <v>2.84</v>
      </c>
      <c r="O2001" s="10">
        <v>71</v>
      </c>
      <c r="P2001" s="10">
        <v>32.309016433142432</v>
      </c>
      <c r="Q2001" s="5">
        <v>0.31274149680876662</v>
      </c>
      <c r="R2001" s="5">
        <v>2.5999999999999999E-2</v>
      </c>
      <c r="S2001" s="10">
        <v>2.6860344272617032</v>
      </c>
      <c r="T2001" s="10">
        <v>0</v>
      </c>
      <c r="U2001" s="10">
        <v>29.622982005880729</v>
      </c>
      <c r="V2001" s="5">
        <v>0.28674149680876665</v>
      </c>
      <c r="W2001" s="4" t="s">
        <v>491</v>
      </c>
      <c r="X2001" s="4" t="s">
        <v>97</v>
      </c>
    </row>
    <row r="2002" spans="1:24">
      <c r="A2002" s="4" t="s">
        <v>2490</v>
      </c>
      <c r="B2002" s="8">
        <v>45992</v>
      </c>
      <c r="C2002" s="4" t="s">
        <v>260</v>
      </c>
      <c r="D2002" s="4" t="s">
        <v>172</v>
      </c>
      <c r="E2002" s="4" t="s">
        <v>36</v>
      </c>
      <c r="F2002" s="4" t="s">
        <v>242</v>
      </c>
      <c r="G2002" s="4" t="s">
        <v>257</v>
      </c>
      <c r="H2002" s="9">
        <v>6</v>
      </c>
      <c r="I2002" s="10">
        <v>13.88</v>
      </c>
      <c r="J2002" s="10">
        <v>83.28</v>
      </c>
      <c r="K2002" s="5">
        <v>0.13496808429293722</v>
      </c>
      <c r="L2002" s="10">
        <v>11.240142059915812</v>
      </c>
      <c r="M2002" s="10">
        <v>72.03985794008419</v>
      </c>
      <c r="N2002" s="10">
        <v>7.56</v>
      </c>
      <c r="O2002" s="10">
        <v>45.36</v>
      </c>
      <c r="P2002" s="10">
        <v>26.67985794008419</v>
      </c>
      <c r="Q2002" s="5">
        <v>0.37034856401679644</v>
      </c>
      <c r="R2002" s="5">
        <v>1.7999999999999999E-2</v>
      </c>
      <c r="S2002" s="10">
        <v>1.2967174429215154</v>
      </c>
      <c r="T2002" s="10">
        <v>0</v>
      </c>
      <c r="U2002" s="10">
        <v>25.383140497162675</v>
      </c>
      <c r="V2002" s="5">
        <v>0.35234856401679643</v>
      </c>
      <c r="W2002" s="4" t="s">
        <v>491</v>
      </c>
      <c r="X2002" s="4" t="s">
        <v>97</v>
      </c>
    </row>
    <row r="2003" spans="1:24">
      <c r="A2003" s="4" t="s">
        <v>2491</v>
      </c>
      <c r="B2003" s="8">
        <v>45722</v>
      </c>
      <c r="C2003" s="4" t="s">
        <v>347</v>
      </c>
      <c r="D2003" s="4" t="s">
        <v>183</v>
      </c>
      <c r="E2003" s="4" t="s">
        <v>43</v>
      </c>
      <c r="F2003" s="4" t="s">
        <v>276</v>
      </c>
      <c r="G2003" s="4" t="s">
        <v>111</v>
      </c>
      <c r="H2003" s="9">
        <v>103</v>
      </c>
      <c r="I2003" s="10">
        <v>8.64</v>
      </c>
      <c r="J2003" s="10">
        <v>889.92000000000007</v>
      </c>
      <c r="K2003" s="5">
        <v>0.11224056818829035</v>
      </c>
      <c r="L2003" s="10">
        <v>99.885126442123365</v>
      </c>
      <c r="M2003" s="10">
        <v>790.03487355787672</v>
      </c>
      <c r="N2003" s="10">
        <v>4.2699999999999996</v>
      </c>
      <c r="O2003" s="10">
        <v>439.80999999999995</v>
      </c>
      <c r="P2003" s="10">
        <v>350.22487355787678</v>
      </c>
      <c r="Q2003" s="5">
        <v>0.44330305570013528</v>
      </c>
      <c r="R2003" s="5">
        <v>4.4999999999999998E-2</v>
      </c>
      <c r="S2003" s="10">
        <v>35.551569310104448</v>
      </c>
      <c r="T2003" s="10">
        <v>21.32</v>
      </c>
      <c r="U2003" s="10">
        <v>293.35330424777231</v>
      </c>
      <c r="V2003" s="5">
        <v>0.37131690519770671</v>
      </c>
      <c r="W2003" s="4" t="s">
        <v>493</v>
      </c>
      <c r="X2003" s="4" t="s">
        <v>97</v>
      </c>
    </row>
  </sheetData>
  <mergeCells count="1">
    <mergeCell ref="A1:X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93"/>
  <sheetViews>
    <sheetView workbookViewId="0">
      <selection sqref="A1:L1"/>
    </sheetView>
  </sheetViews>
  <sheetFormatPr baseColWidth="10" defaultColWidth="8.83203125" defaultRowHeight="15"/>
  <cols>
    <col min="1" max="1" width="12" customWidth="1"/>
    <col min="2" max="2" width="32" customWidth="1"/>
    <col min="3" max="3" width="22" customWidth="1"/>
    <col min="4" max="4" width="12" customWidth="1"/>
    <col min="5" max="5" width="18" customWidth="1"/>
    <col min="6" max="6" width="16" customWidth="1"/>
    <col min="7" max="7" width="14" customWidth="1"/>
    <col min="8" max="8" width="18" customWidth="1"/>
    <col min="9" max="9" width="12" customWidth="1"/>
    <col min="10" max="10" width="18" customWidth="1"/>
    <col min="11" max="11" width="22" customWidth="1"/>
    <col min="12" max="12" width="20" customWidth="1"/>
  </cols>
  <sheetData>
    <row r="1" spans="1:12" ht="37.25" customHeight="1">
      <c r="A1" s="61" t="s">
        <v>2492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</row>
    <row r="2" spans="1:12">
      <c r="A2" s="72" t="s">
        <v>2493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</row>
    <row r="3" spans="1:12" ht="32">
      <c r="A3" s="3" t="s">
        <v>87</v>
      </c>
      <c r="B3" s="3" t="s">
        <v>227</v>
      </c>
      <c r="C3" s="3" t="s">
        <v>32</v>
      </c>
      <c r="D3" s="3" t="s">
        <v>229</v>
      </c>
      <c r="E3" s="3" t="s">
        <v>479</v>
      </c>
      <c r="F3" s="3" t="s">
        <v>478</v>
      </c>
      <c r="G3" s="3" t="s">
        <v>2494</v>
      </c>
      <c r="H3" s="3" t="s">
        <v>482</v>
      </c>
      <c r="I3" s="3" t="s">
        <v>2495</v>
      </c>
      <c r="J3" s="3" t="s">
        <v>2496</v>
      </c>
      <c r="K3" s="3" t="s">
        <v>487</v>
      </c>
      <c r="L3" s="3" t="s">
        <v>488</v>
      </c>
    </row>
    <row r="4" spans="1:12">
      <c r="A4" s="11" t="s">
        <v>331</v>
      </c>
      <c r="B4" s="11" t="s">
        <v>332</v>
      </c>
      <c r="C4" s="11" t="s">
        <v>43</v>
      </c>
      <c r="D4" s="11" t="s">
        <v>235</v>
      </c>
      <c r="E4" s="12">
        <v>29695.55</v>
      </c>
      <c r="F4" s="12">
        <v>2373.27</v>
      </c>
      <c r="G4" s="13">
        <v>7.3999999999999996E-2</v>
      </c>
      <c r="H4" s="12">
        <v>13186.69</v>
      </c>
      <c r="I4" s="13">
        <v>0.44409999999999999</v>
      </c>
      <c r="J4" s="12">
        <v>1376.16</v>
      </c>
      <c r="K4" s="12">
        <v>11810.53</v>
      </c>
      <c r="L4" s="13">
        <v>0.3977</v>
      </c>
    </row>
    <row r="5" spans="1:12">
      <c r="A5" s="11" t="s">
        <v>333</v>
      </c>
      <c r="B5" s="11" t="s">
        <v>334</v>
      </c>
      <c r="C5" s="11" t="s">
        <v>43</v>
      </c>
      <c r="D5" s="11" t="s">
        <v>235</v>
      </c>
      <c r="E5" s="12">
        <v>28448</v>
      </c>
      <c r="F5" s="12">
        <v>2530.9499999999998</v>
      </c>
      <c r="G5" s="13">
        <v>8.1699999999999995E-2</v>
      </c>
      <c r="H5" s="12">
        <v>12079.36</v>
      </c>
      <c r="I5" s="13">
        <v>0.42459999999999998</v>
      </c>
      <c r="J5" s="12">
        <v>1326.48</v>
      </c>
      <c r="K5" s="12">
        <v>10752.88</v>
      </c>
      <c r="L5" s="13">
        <v>0.378</v>
      </c>
    </row>
    <row r="6" spans="1:12">
      <c r="A6" s="11" t="s">
        <v>393</v>
      </c>
      <c r="B6" s="11" t="s">
        <v>394</v>
      </c>
      <c r="C6" s="11" t="s">
        <v>47</v>
      </c>
      <c r="D6" s="11" t="s">
        <v>235</v>
      </c>
      <c r="E6" s="12">
        <v>23824.36</v>
      </c>
      <c r="F6" s="12">
        <v>3359.4</v>
      </c>
      <c r="G6" s="13">
        <v>0.1236</v>
      </c>
      <c r="H6" s="12">
        <v>9469.6200000000008</v>
      </c>
      <c r="I6" s="13">
        <v>0.39750000000000002</v>
      </c>
      <c r="J6" s="12">
        <v>673.37</v>
      </c>
      <c r="K6" s="12">
        <v>8796.25</v>
      </c>
      <c r="L6" s="13">
        <v>0.36919999999999997</v>
      </c>
    </row>
    <row r="7" spans="1:12">
      <c r="A7" s="11" t="s">
        <v>232</v>
      </c>
      <c r="B7" s="11" t="s">
        <v>233</v>
      </c>
      <c r="C7" s="11" t="s">
        <v>36</v>
      </c>
      <c r="D7" s="11" t="s">
        <v>235</v>
      </c>
      <c r="E7" s="12">
        <v>23314.54</v>
      </c>
      <c r="F7" s="12">
        <v>4596.2</v>
      </c>
      <c r="G7" s="13">
        <v>0.16470000000000001</v>
      </c>
      <c r="H7" s="12">
        <v>8771.86</v>
      </c>
      <c r="I7" s="13">
        <v>0.37619999999999998</v>
      </c>
      <c r="J7" s="12">
        <v>538.59</v>
      </c>
      <c r="K7" s="12">
        <v>8233.27</v>
      </c>
      <c r="L7" s="13">
        <v>0.35310000000000002</v>
      </c>
    </row>
    <row r="8" spans="1:12">
      <c r="A8" s="11" t="s">
        <v>335</v>
      </c>
      <c r="B8" s="11" t="s">
        <v>336</v>
      </c>
      <c r="C8" s="11" t="s">
        <v>43</v>
      </c>
      <c r="D8" s="11" t="s">
        <v>235</v>
      </c>
      <c r="E8" s="12">
        <v>20694.21</v>
      </c>
      <c r="F8" s="12">
        <v>1891.79</v>
      </c>
      <c r="G8" s="13">
        <v>8.3799999999999999E-2</v>
      </c>
      <c r="H8" s="12">
        <v>9143.6</v>
      </c>
      <c r="I8" s="13">
        <v>0.44180000000000003</v>
      </c>
      <c r="J8" s="12">
        <v>1068.3800000000001</v>
      </c>
      <c r="K8" s="12">
        <v>8075.22</v>
      </c>
      <c r="L8" s="13">
        <v>0.39019999999999999</v>
      </c>
    </row>
    <row r="9" spans="1:12">
      <c r="A9" s="11" t="s">
        <v>274</v>
      </c>
      <c r="B9" s="11" t="s">
        <v>275</v>
      </c>
      <c r="C9" s="11" t="s">
        <v>39</v>
      </c>
      <c r="D9" s="11" t="s">
        <v>235</v>
      </c>
      <c r="E9" s="12">
        <v>20045.68</v>
      </c>
      <c r="F9" s="12">
        <v>3146.25</v>
      </c>
      <c r="G9" s="13">
        <v>0.13569999999999999</v>
      </c>
      <c r="H9" s="12">
        <v>8185.65</v>
      </c>
      <c r="I9" s="13">
        <v>0.4083</v>
      </c>
      <c r="J9" s="12">
        <v>519.51</v>
      </c>
      <c r="K9" s="12">
        <v>7666.14</v>
      </c>
      <c r="L9" s="13">
        <v>0.38240000000000002</v>
      </c>
    </row>
    <row r="10" spans="1:12">
      <c r="A10" s="11" t="s">
        <v>395</v>
      </c>
      <c r="B10" s="11" t="s">
        <v>396</v>
      </c>
      <c r="C10" s="11" t="s">
        <v>47</v>
      </c>
      <c r="D10" s="11" t="s">
        <v>235</v>
      </c>
      <c r="E10" s="12">
        <v>19839.5</v>
      </c>
      <c r="F10" s="12">
        <v>2585.81</v>
      </c>
      <c r="G10" s="13">
        <v>0.1153</v>
      </c>
      <c r="H10" s="12">
        <v>7949.65</v>
      </c>
      <c r="I10" s="13">
        <v>0.4007</v>
      </c>
      <c r="J10" s="12">
        <v>496.64</v>
      </c>
      <c r="K10" s="12">
        <v>7453.01</v>
      </c>
      <c r="L10" s="13">
        <v>0.37569999999999998</v>
      </c>
    </row>
    <row r="11" spans="1:12">
      <c r="A11" s="11" t="s">
        <v>301</v>
      </c>
      <c r="B11" s="11" t="s">
        <v>302</v>
      </c>
      <c r="C11" s="11" t="s">
        <v>41</v>
      </c>
      <c r="D11" s="11" t="s">
        <v>235</v>
      </c>
      <c r="E11" s="12">
        <v>21393.98</v>
      </c>
      <c r="F11" s="12">
        <v>4485.42</v>
      </c>
      <c r="G11" s="13">
        <v>0.17330000000000001</v>
      </c>
      <c r="H11" s="12">
        <v>8060.27</v>
      </c>
      <c r="I11" s="13">
        <v>0.37680000000000002</v>
      </c>
      <c r="J11" s="12">
        <v>761.83</v>
      </c>
      <c r="K11" s="12">
        <v>7298.43</v>
      </c>
      <c r="L11" s="13">
        <v>0.34110000000000001</v>
      </c>
    </row>
    <row r="12" spans="1:12">
      <c r="A12" s="11" t="s">
        <v>271</v>
      </c>
      <c r="B12" s="11" t="s">
        <v>272</v>
      </c>
      <c r="C12" s="11" t="s">
        <v>39</v>
      </c>
      <c r="D12" s="11" t="s">
        <v>235</v>
      </c>
      <c r="E12" s="12">
        <v>19566.79</v>
      </c>
      <c r="F12" s="12">
        <v>2828.5</v>
      </c>
      <c r="G12" s="13">
        <v>0.1263</v>
      </c>
      <c r="H12" s="12">
        <v>7588.89</v>
      </c>
      <c r="I12" s="13">
        <v>0.38779999999999998</v>
      </c>
      <c r="J12" s="12">
        <v>435.84</v>
      </c>
      <c r="K12" s="12">
        <v>7153.05</v>
      </c>
      <c r="L12" s="13">
        <v>0.36559999999999998</v>
      </c>
    </row>
    <row r="13" spans="1:12">
      <c r="A13" s="11" t="s">
        <v>303</v>
      </c>
      <c r="B13" s="11" t="s">
        <v>304</v>
      </c>
      <c r="C13" s="11" t="s">
        <v>41</v>
      </c>
      <c r="D13" s="11" t="s">
        <v>235</v>
      </c>
      <c r="E13" s="12">
        <v>20627.810000000001</v>
      </c>
      <c r="F13" s="12">
        <v>4282.95</v>
      </c>
      <c r="G13" s="13">
        <v>0.1719</v>
      </c>
      <c r="H13" s="12">
        <v>7451.06</v>
      </c>
      <c r="I13" s="13">
        <v>0.36120000000000002</v>
      </c>
      <c r="J13" s="12">
        <v>616.4</v>
      </c>
      <c r="K13" s="12">
        <v>6834.65</v>
      </c>
      <c r="L13" s="13">
        <v>0.33129999999999998</v>
      </c>
    </row>
    <row r="14" spans="1:12">
      <c r="A14" s="11" t="s">
        <v>268</v>
      </c>
      <c r="B14" s="11" t="s">
        <v>269</v>
      </c>
      <c r="C14" s="11" t="s">
        <v>39</v>
      </c>
      <c r="D14" s="11" t="s">
        <v>235</v>
      </c>
      <c r="E14" s="12">
        <v>17060.87</v>
      </c>
      <c r="F14" s="12">
        <v>2566.29</v>
      </c>
      <c r="G14" s="13">
        <v>0.1308</v>
      </c>
      <c r="H14" s="12">
        <v>7131.68</v>
      </c>
      <c r="I14" s="13">
        <v>0.41799999999999998</v>
      </c>
      <c r="J14" s="12">
        <v>408.83</v>
      </c>
      <c r="K14" s="12">
        <v>6722.85</v>
      </c>
      <c r="L14" s="13">
        <v>0.39410000000000001</v>
      </c>
    </row>
    <row r="15" spans="1:12">
      <c r="A15" s="11" t="s">
        <v>305</v>
      </c>
      <c r="B15" s="11" t="s">
        <v>306</v>
      </c>
      <c r="C15" s="11" t="s">
        <v>41</v>
      </c>
      <c r="D15" s="11" t="s">
        <v>235</v>
      </c>
      <c r="E15" s="12">
        <v>21060.26</v>
      </c>
      <c r="F15" s="12">
        <v>4610.84</v>
      </c>
      <c r="G15" s="13">
        <v>0.17960000000000001</v>
      </c>
      <c r="H15" s="12">
        <v>7309.75</v>
      </c>
      <c r="I15" s="13">
        <v>0.34710000000000002</v>
      </c>
      <c r="J15" s="12">
        <v>659.78</v>
      </c>
      <c r="K15" s="12">
        <v>6649.98</v>
      </c>
      <c r="L15" s="13">
        <v>0.31580000000000003</v>
      </c>
    </row>
    <row r="16" spans="1:12">
      <c r="A16" s="11" t="s">
        <v>240</v>
      </c>
      <c r="B16" s="11" t="s">
        <v>241</v>
      </c>
      <c r="C16" s="11" t="s">
        <v>36</v>
      </c>
      <c r="D16" s="11" t="s">
        <v>235</v>
      </c>
      <c r="E16" s="12">
        <v>17864.189999999999</v>
      </c>
      <c r="F16" s="12">
        <v>3224.22</v>
      </c>
      <c r="G16" s="13">
        <v>0.15290000000000001</v>
      </c>
      <c r="H16" s="12">
        <v>6596.96</v>
      </c>
      <c r="I16" s="13">
        <v>0.36930000000000002</v>
      </c>
      <c r="J16" s="12">
        <v>447.54</v>
      </c>
      <c r="K16" s="12">
        <v>6149.43</v>
      </c>
      <c r="L16" s="13">
        <v>0.34420000000000001</v>
      </c>
    </row>
    <row r="17" spans="1:12">
      <c r="A17" s="11" t="s">
        <v>365</v>
      </c>
      <c r="B17" s="11" t="s">
        <v>366</v>
      </c>
      <c r="C17" s="11" t="s">
        <v>45</v>
      </c>
      <c r="D17" s="11" t="s">
        <v>235</v>
      </c>
      <c r="E17" s="12">
        <v>17977.78</v>
      </c>
      <c r="F17" s="12">
        <v>4477.2</v>
      </c>
      <c r="G17" s="13">
        <v>0.19939999999999999</v>
      </c>
      <c r="H17" s="12">
        <v>6234.3</v>
      </c>
      <c r="I17" s="13">
        <v>0.3468</v>
      </c>
      <c r="J17" s="12">
        <v>285.05</v>
      </c>
      <c r="K17" s="12">
        <v>5949.25</v>
      </c>
      <c r="L17" s="13">
        <v>0.33090000000000003</v>
      </c>
    </row>
    <row r="18" spans="1:12">
      <c r="A18" s="11" t="s">
        <v>361</v>
      </c>
      <c r="B18" s="11" t="s">
        <v>362</v>
      </c>
      <c r="C18" s="11" t="s">
        <v>45</v>
      </c>
      <c r="D18" s="11" t="s">
        <v>235</v>
      </c>
      <c r="E18" s="12">
        <v>16715.16</v>
      </c>
      <c r="F18" s="12">
        <v>4417.3500000000004</v>
      </c>
      <c r="G18" s="13">
        <v>0.20899999999999999</v>
      </c>
      <c r="H18" s="12">
        <v>6015.06</v>
      </c>
      <c r="I18" s="13">
        <v>0.3599</v>
      </c>
      <c r="J18" s="12">
        <v>340.41</v>
      </c>
      <c r="K18" s="12">
        <v>5674.66</v>
      </c>
      <c r="L18" s="13">
        <v>0.33950000000000002</v>
      </c>
    </row>
    <row r="19" spans="1:12">
      <c r="A19" s="11" t="s">
        <v>391</v>
      </c>
      <c r="B19" s="11" t="s">
        <v>392</v>
      </c>
      <c r="C19" s="11" t="s">
        <v>47</v>
      </c>
      <c r="D19" s="11" t="s">
        <v>235</v>
      </c>
      <c r="E19" s="12">
        <v>14475.6</v>
      </c>
      <c r="F19" s="12">
        <v>1884.91</v>
      </c>
      <c r="G19" s="13">
        <v>0.1152</v>
      </c>
      <c r="H19" s="12">
        <v>5923.03</v>
      </c>
      <c r="I19" s="13">
        <v>0.40920000000000001</v>
      </c>
      <c r="J19" s="12">
        <v>365.08</v>
      </c>
      <c r="K19" s="12">
        <v>5557.95</v>
      </c>
      <c r="L19" s="13">
        <v>0.38400000000000001</v>
      </c>
    </row>
    <row r="20" spans="1:12">
      <c r="A20" s="11" t="s">
        <v>363</v>
      </c>
      <c r="B20" s="11" t="s">
        <v>364</v>
      </c>
      <c r="C20" s="11" t="s">
        <v>45</v>
      </c>
      <c r="D20" s="11" t="s">
        <v>235</v>
      </c>
      <c r="E20" s="12">
        <v>15578.15</v>
      </c>
      <c r="F20" s="12">
        <v>3674.92</v>
      </c>
      <c r="G20" s="13">
        <v>0.19089999999999999</v>
      </c>
      <c r="H20" s="12">
        <v>5057.87</v>
      </c>
      <c r="I20" s="13">
        <v>0.32469999999999999</v>
      </c>
      <c r="J20" s="12">
        <v>255.45</v>
      </c>
      <c r="K20" s="12">
        <v>4802.42</v>
      </c>
      <c r="L20" s="13">
        <v>0.30830000000000002</v>
      </c>
    </row>
    <row r="21" spans="1:12">
      <c r="A21" s="11" t="s">
        <v>405</v>
      </c>
      <c r="B21" s="11" t="s">
        <v>406</v>
      </c>
      <c r="C21" s="11" t="s">
        <v>47</v>
      </c>
      <c r="D21" s="11" t="s">
        <v>111</v>
      </c>
      <c r="E21" s="12">
        <v>10685.04</v>
      </c>
      <c r="F21" s="12">
        <v>1181.1400000000001</v>
      </c>
      <c r="G21" s="13">
        <v>9.9500000000000005E-2</v>
      </c>
      <c r="H21" s="12">
        <v>4329.7</v>
      </c>
      <c r="I21" s="13">
        <v>0.4052</v>
      </c>
      <c r="J21" s="12">
        <v>272.11</v>
      </c>
      <c r="K21" s="12">
        <v>4057.6</v>
      </c>
      <c r="L21" s="13">
        <v>0.37969999999999998</v>
      </c>
    </row>
    <row r="22" spans="1:12">
      <c r="A22" s="11" t="s">
        <v>369</v>
      </c>
      <c r="B22" s="11" t="s">
        <v>370</v>
      </c>
      <c r="C22" s="11" t="s">
        <v>45</v>
      </c>
      <c r="D22" s="11" t="s">
        <v>111</v>
      </c>
      <c r="E22" s="12">
        <v>10028.11</v>
      </c>
      <c r="F22" s="12">
        <v>2032.48</v>
      </c>
      <c r="G22" s="13">
        <v>0.16850000000000001</v>
      </c>
      <c r="H22" s="12">
        <v>3958.59</v>
      </c>
      <c r="I22" s="13">
        <v>0.3947</v>
      </c>
      <c r="J22" s="12">
        <v>159.34</v>
      </c>
      <c r="K22" s="12">
        <v>3799.25</v>
      </c>
      <c r="L22" s="13">
        <v>0.37890000000000001</v>
      </c>
    </row>
    <row r="23" spans="1:12">
      <c r="A23" s="11" t="s">
        <v>341</v>
      </c>
      <c r="B23" s="11" t="s">
        <v>342</v>
      </c>
      <c r="C23" s="11" t="s">
        <v>43</v>
      </c>
      <c r="D23" s="11" t="s">
        <v>111</v>
      </c>
      <c r="E23" s="12">
        <v>9100.42</v>
      </c>
      <c r="F23" s="12">
        <v>615.34</v>
      </c>
      <c r="G23" s="13">
        <v>6.3299999999999995E-2</v>
      </c>
      <c r="H23" s="12">
        <v>3990.99</v>
      </c>
      <c r="I23" s="13">
        <v>0.43859999999999999</v>
      </c>
      <c r="J23" s="12">
        <v>409.52</v>
      </c>
      <c r="K23" s="12">
        <v>3581.47</v>
      </c>
      <c r="L23" s="13">
        <v>0.39360000000000001</v>
      </c>
    </row>
    <row r="24" spans="1:12">
      <c r="A24" s="11" t="s">
        <v>277</v>
      </c>
      <c r="B24" s="11" t="s">
        <v>278</v>
      </c>
      <c r="C24" s="11" t="s">
        <v>39</v>
      </c>
      <c r="D24" s="11" t="s">
        <v>111</v>
      </c>
      <c r="E24" s="12">
        <v>8880.5499999999993</v>
      </c>
      <c r="F24" s="12">
        <v>1177.77</v>
      </c>
      <c r="G24" s="13">
        <v>0.1171</v>
      </c>
      <c r="H24" s="12">
        <v>3464.99</v>
      </c>
      <c r="I24" s="13">
        <v>0.39019999999999999</v>
      </c>
      <c r="J24" s="12">
        <v>234.8</v>
      </c>
      <c r="K24" s="12">
        <v>3230.19</v>
      </c>
      <c r="L24" s="13">
        <v>0.36370000000000002</v>
      </c>
    </row>
    <row r="25" spans="1:12">
      <c r="A25" s="11" t="s">
        <v>313</v>
      </c>
      <c r="B25" s="11" t="s">
        <v>314</v>
      </c>
      <c r="C25" s="11" t="s">
        <v>41</v>
      </c>
      <c r="D25" s="11" t="s">
        <v>111</v>
      </c>
      <c r="E25" s="12">
        <v>9511.58</v>
      </c>
      <c r="F25" s="12">
        <v>1726.8</v>
      </c>
      <c r="G25" s="13">
        <v>0.1537</v>
      </c>
      <c r="H25" s="12">
        <v>3480.99</v>
      </c>
      <c r="I25" s="13">
        <v>0.36599999999999999</v>
      </c>
      <c r="J25" s="12">
        <v>291.08</v>
      </c>
      <c r="K25" s="12">
        <v>3189.91</v>
      </c>
      <c r="L25" s="13">
        <v>0.33539999999999998</v>
      </c>
    </row>
    <row r="26" spans="1:12">
      <c r="A26" s="11" t="s">
        <v>243</v>
      </c>
      <c r="B26" s="11" t="s">
        <v>244</v>
      </c>
      <c r="C26" s="11" t="s">
        <v>36</v>
      </c>
      <c r="D26" s="11" t="s">
        <v>111</v>
      </c>
      <c r="E26" s="12">
        <v>7719.04</v>
      </c>
      <c r="F26" s="12">
        <v>1283.9100000000001</v>
      </c>
      <c r="G26" s="13">
        <v>0.1426</v>
      </c>
      <c r="H26" s="12">
        <v>3245.29</v>
      </c>
      <c r="I26" s="13">
        <v>0.4204</v>
      </c>
      <c r="J26" s="12">
        <v>161.69</v>
      </c>
      <c r="K26" s="12">
        <v>3083.6</v>
      </c>
      <c r="L26" s="13">
        <v>0.39950000000000002</v>
      </c>
    </row>
    <row r="27" spans="1:12">
      <c r="A27" s="11" t="s">
        <v>339</v>
      </c>
      <c r="B27" s="11" t="s">
        <v>340</v>
      </c>
      <c r="C27" s="11" t="s">
        <v>43</v>
      </c>
      <c r="D27" s="11" t="s">
        <v>111</v>
      </c>
      <c r="E27" s="12">
        <v>7997.41</v>
      </c>
      <c r="F27" s="12">
        <v>592.54999999999995</v>
      </c>
      <c r="G27" s="13">
        <v>6.9000000000000006E-2</v>
      </c>
      <c r="H27" s="12">
        <v>3393.69</v>
      </c>
      <c r="I27" s="13">
        <v>0.42430000000000001</v>
      </c>
      <c r="J27" s="12">
        <v>374.52</v>
      </c>
      <c r="K27" s="12">
        <v>3019.17</v>
      </c>
      <c r="L27" s="13">
        <v>0.3775</v>
      </c>
    </row>
    <row r="28" spans="1:12">
      <c r="A28" s="11" t="s">
        <v>367</v>
      </c>
      <c r="B28" s="11" t="s">
        <v>368</v>
      </c>
      <c r="C28" s="11" t="s">
        <v>45</v>
      </c>
      <c r="D28" s="11" t="s">
        <v>111</v>
      </c>
      <c r="E28" s="12">
        <v>8063.26</v>
      </c>
      <c r="F28" s="12">
        <v>1758.59</v>
      </c>
      <c r="G28" s="13">
        <v>0.17899999999999999</v>
      </c>
      <c r="H28" s="12">
        <v>3089.57</v>
      </c>
      <c r="I28" s="13">
        <v>0.38319999999999999</v>
      </c>
      <c r="J28" s="12">
        <v>135.12</v>
      </c>
      <c r="K28" s="12">
        <v>2954.46</v>
      </c>
      <c r="L28" s="13">
        <v>0.3664</v>
      </c>
    </row>
    <row r="29" spans="1:12">
      <c r="A29" s="11" t="s">
        <v>403</v>
      </c>
      <c r="B29" s="11" t="s">
        <v>404</v>
      </c>
      <c r="C29" s="11" t="s">
        <v>47</v>
      </c>
      <c r="D29" s="11" t="s">
        <v>111</v>
      </c>
      <c r="E29" s="12">
        <v>7609.85</v>
      </c>
      <c r="F29" s="12">
        <v>834.32</v>
      </c>
      <c r="G29" s="13">
        <v>9.8799999999999999E-2</v>
      </c>
      <c r="H29" s="12">
        <v>3125.28</v>
      </c>
      <c r="I29" s="13">
        <v>0.41070000000000001</v>
      </c>
      <c r="J29" s="12">
        <v>186.49</v>
      </c>
      <c r="K29" s="12">
        <v>2938.79</v>
      </c>
      <c r="L29" s="13">
        <v>0.38619999999999999</v>
      </c>
    </row>
    <row r="30" spans="1:12">
      <c r="A30" s="11" t="s">
        <v>285</v>
      </c>
      <c r="B30" s="11" t="s">
        <v>286</v>
      </c>
      <c r="C30" s="11" t="s">
        <v>39</v>
      </c>
      <c r="D30" s="11" t="s">
        <v>111</v>
      </c>
      <c r="E30" s="12">
        <v>7846</v>
      </c>
      <c r="F30" s="12">
        <v>1006.35</v>
      </c>
      <c r="G30" s="13">
        <v>0.1137</v>
      </c>
      <c r="H30" s="12">
        <v>3104.71</v>
      </c>
      <c r="I30" s="13">
        <v>0.3957</v>
      </c>
      <c r="J30" s="12">
        <v>173.77</v>
      </c>
      <c r="K30" s="12">
        <v>2930.95</v>
      </c>
      <c r="L30" s="13">
        <v>0.37359999999999999</v>
      </c>
    </row>
    <row r="31" spans="1:12">
      <c r="A31" s="11" t="s">
        <v>279</v>
      </c>
      <c r="B31" s="11" t="s">
        <v>280</v>
      </c>
      <c r="C31" s="11" t="s">
        <v>39</v>
      </c>
      <c r="D31" s="11" t="s">
        <v>111</v>
      </c>
      <c r="E31" s="12">
        <v>7397.35</v>
      </c>
      <c r="F31" s="12">
        <v>871.16</v>
      </c>
      <c r="G31" s="13">
        <v>0.10539999999999999</v>
      </c>
      <c r="H31" s="12">
        <v>3082.25</v>
      </c>
      <c r="I31" s="13">
        <v>0.41670000000000001</v>
      </c>
      <c r="J31" s="12">
        <v>155.77000000000001</v>
      </c>
      <c r="K31" s="12">
        <v>2926.47</v>
      </c>
      <c r="L31" s="13">
        <v>0.39560000000000001</v>
      </c>
    </row>
    <row r="32" spans="1:12">
      <c r="A32" s="11" t="s">
        <v>245</v>
      </c>
      <c r="B32" s="11" t="s">
        <v>246</v>
      </c>
      <c r="C32" s="11" t="s">
        <v>36</v>
      </c>
      <c r="D32" s="11" t="s">
        <v>111</v>
      </c>
      <c r="E32" s="12">
        <v>8163.71</v>
      </c>
      <c r="F32" s="12">
        <v>1279.69</v>
      </c>
      <c r="G32" s="13">
        <v>0.13550000000000001</v>
      </c>
      <c r="H32" s="12">
        <v>3047.9</v>
      </c>
      <c r="I32" s="13">
        <v>0.37330000000000002</v>
      </c>
      <c r="J32" s="12">
        <v>163.44999999999999</v>
      </c>
      <c r="K32" s="12">
        <v>2884.45</v>
      </c>
      <c r="L32" s="13">
        <v>0.3533</v>
      </c>
    </row>
    <row r="33" spans="1:12">
      <c r="A33" s="11" t="s">
        <v>343</v>
      </c>
      <c r="B33" s="11" t="s">
        <v>344</v>
      </c>
      <c r="C33" s="11" t="s">
        <v>43</v>
      </c>
      <c r="D33" s="11" t="s">
        <v>111</v>
      </c>
      <c r="E33" s="12">
        <v>7139.01</v>
      </c>
      <c r="F33" s="12">
        <v>372.96</v>
      </c>
      <c r="G33" s="13">
        <v>4.9599999999999998E-2</v>
      </c>
      <c r="H33" s="12">
        <v>3157.84</v>
      </c>
      <c r="I33" s="13">
        <v>0.44230000000000003</v>
      </c>
      <c r="J33" s="12">
        <v>323.13</v>
      </c>
      <c r="K33" s="12">
        <v>2834.72</v>
      </c>
      <c r="L33" s="13">
        <v>0.39710000000000001</v>
      </c>
    </row>
    <row r="34" spans="1:12">
      <c r="A34" s="11" t="s">
        <v>287</v>
      </c>
      <c r="B34" s="11" t="s">
        <v>288</v>
      </c>
      <c r="C34" s="11" t="s">
        <v>39</v>
      </c>
      <c r="D34" s="11" t="s">
        <v>111</v>
      </c>
      <c r="E34" s="12">
        <v>6859.02</v>
      </c>
      <c r="F34" s="12">
        <v>847.79</v>
      </c>
      <c r="G34" s="13">
        <v>0.11</v>
      </c>
      <c r="H34" s="12">
        <v>2934.43</v>
      </c>
      <c r="I34" s="13">
        <v>0.42780000000000001</v>
      </c>
      <c r="J34" s="12">
        <v>148.22999999999999</v>
      </c>
      <c r="K34" s="12">
        <v>2786.2</v>
      </c>
      <c r="L34" s="13">
        <v>0.40620000000000001</v>
      </c>
    </row>
    <row r="35" spans="1:12">
      <c r="A35" s="11" t="s">
        <v>237</v>
      </c>
      <c r="B35" s="11" t="s">
        <v>238</v>
      </c>
      <c r="C35" s="11" t="s">
        <v>36</v>
      </c>
      <c r="D35" s="11" t="s">
        <v>235</v>
      </c>
      <c r="E35" s="12">
        <v>7430.52</v>
      </c>
      <c r="F35" s="12">
        <v>1321.29</v>
      </c>
      <c r="G35" s="13">
        <v>0.151</v>
      </c>
      <c r="H35" s="12">
        <v>2913.58</v>
      </c>
      <c r="I35" s="13">
        <v>0.3921</v>
      </c>
      <c r="J35" s="12">
        <v>146.19999999999999</v>
      </c>
      <c r="K35" s="12">
        <v>2767.38</v>
      </c>
      <c r="L35" s="13">
        <v>0.37240000000000001</v>
      </c>
    </row>
    <row r="36" spans="1:12">
      <c r="A36" s="11" t="s">
        <v>311</v>
      </c>
      <c r="B36" s="11" t="s">
        <v>312</v>
      </c>
      <c r="C36" s="11" t="s">
        <v>41</v>
      </c>
      <c r="D36" s="11" t="s">
        <v>111</v>
      </c>
      <c r="E36" s="12">
        <v>7072.34</v>
      </c>
      <c r="F36" s="12">
        <v>1209.5999999999999</v>
      </c>
      <c r="G36" s="13">
        <v>0.14610000000000001</v>
      </c>
      <c r="H36" s="12">
        <v>2853.11</v>
      </c>
      <c r="I36" s="13">
        <v>0.40339999999999998</v>
      </c>
      <c r="J36" s="12">
        <v>219.17</v>
      </c>
      <c r="K36" s="12">
        <v>2633.94</v>
      </c>
      <c r="L36" s="13">
        <v>0.37240000000000001</v>
      </c>
    </row>
    <row r="37" spans="1:12">
      <c r="A37" s="11" t="s">
        <v>407</v>
      </c>
      <c r="B37" s="11" t="s">
        <v>408</v>
      </c>
      <c r="C37" s="11" t="s">
        <v>47</v>
      </c>
      <c r="D37" s="11" t="s">
        <v>111</v>
      </c>
      <c r="E37" s="12">
        <v>6258.61</v>
      </c>
      <c r="F37" s="12">
        <v>719.78</v>
      </c>
      <c r="G37" s="13">
        <v>0.1031</v>
      </c>
      <c r="H37" s="12">
        <v>2714.44</v>
      </c>
      <c r="I37" s="13">
        <v>0.43369999999999997</v>
      </c>
      <c r="J37" s="12">
        <v>143.94999999999999</v>
      </c>
      <c r="K37" s="12">
        <v>2570.4899999999998</v>
      </c>
      <c r="L37" s="13">
        <v>0.41070000000000001</v>
      </c>
    </row>
    <row r="38" spans="1:12">
      <c r="A38" s="11" t="s">
        <v>251</v>
      </c>
      <c r="B38" s="11" t="s">
        <v>252</v>
      </c>
      <c r="C38" s="11" t="s">
        <v>36</v>
      </c>
      <c r="D38" s="11" t="s">
        <v>111</v>
      </c>
      <c r="E38" s="12">
        <v>7043.65</v>
      </c>
      <c r="F38" s="12">
        <v>1262.69</v>
      </c>
      <c r="G38" s="13">
        <v>0.152</v>
      </c>
      <c r="H38" s="12">
        <v>2710.76</v>
      </c>
      <c r="I38" s="13">
        <v>0.38490000000000002</v>
      </c>
      <c r="J38" s="12">
        <v>160.85</v>
      </c>
      <c r="K38" s="12">
        <v>2549.92</v>
      </c>
      <c r="L38" s="13">
        <v>0.36199999999999999</v>
      </c>
    </row>
    <row r="39" spans="1:12">
      <c r="A39" s="11" t="s">
        <v>347</v>
      </c>
      <c r="B39" s="11" t="s">
        <v>348</v>
      </c>
      <c r="C39" s="11" t="s">
        <v>43</v>
      </c>
      <c r="D39" s="11" t="s">
        <v>111</v>
      </c>
      <c r="E39" s="12">
        <v>6026.38</v>
      </c>
      <c r="F39" s="12">
        <v>507.4</v>
      </c>
      <c r="G39" s="13">
        <v>7.7700000000000005E-2</v>
      </c>
      <c r="H39" s="12">
        <v>2775.99</v>
      </c>
      <c r="I39" s="13">
        <v>0.46060000000000001</v>
      </c>
      <c r="J39" s="12">
        <v>295.18</v>
      </c>
      <c r="K39" s="12">
        <v>2480.81</v>
      </c>
      <c r="L39" s="13">
        <v>0.41170000000000001</v>
      </c>
    </row>
    <row r="40" spans="1:12">
      <c r="A40" s="11" t="s">
        <v>337</v>
      </c>
      <c r="B40" s="11" t="s">
        <v>338</v>
      </c>
      <c r="C40" s="11" t="s">
        <v>43</v>
      </c>
      <c r="D40" s="11" t="s">
        <v>111</v>
      </c>
      <c r="E40" s="12">
        <v>6342.33</v>
      </c>
      <c r="F40" s="12">
        <v>491.94</v>
      </c>
      <c r="G40" s="13">
        <v>7.1999999999999995E-2</v>
      </c>
      <c r="H40" s="12">
        <v>2787.69</v>
      </c>
      <c r="I40" s="13">
        <v>0.4395</v>
      </c>
      <c r="J40" s="12">
        <v>331.75</v>
      </c>
      <c r="K40" s="12">
        <v>2455.94</v>
      </c>
      <c r="L40" s="13">
        <v>0.38719999999999999</v>
      </c>
    </row>
    <row r="41" spans="1:12">
      <c r="A41" s="11" t="s">
        <v>345</v>
      </c>
      <c r="B41" s="11" t="s">
        <v>346</v>
      </c>
      <c r="C41" s="11" t="s">
        <v>43</v>
      </c>
      <c r="D41" s="11" t="s">
        <v>111</v>
      </c>
      <c r="E41" s="12">
        <v>5956.61</v>
      </c>
      <c r="F41" s="12">
        <v>427.87</v>
      </c>
      <c r="G41" s="13">
        <v>6.7000000000000004E-2</v>
      </c>
      <c r="H41" s="12">
        <v>2670.29</v>
      </c>
      <c r="I41" s="13">
        <v>0.44829999999999998</v>
      </c>
      <c r="J41" s="12">
        <v>284.38</v>
      </c>
      <c r="K41" s="12">
        <v>2385.91</v>
      </c>
      <c r="L41" s="13">
        <v>0.40050000000000002</v>
      </c>
    </row>
    <row r="42" spans="1:12">
      <c r="A42" s="11" t="s">
        <v>309</v>
      </c>
      <c r="B42" s="11" t="s">
        <v>310</v>
      </c>
      <c r="C42" s="11" t="s">
        <v>41</v>
      </c>
      <c r="D42" s="11" t="s">
        <v>111</v>
      </c>
      <c r="E42" s="12">
        <v>6072.51</v>
      </c>
      <c r="F42" s="12">
        <v>1174.79</v>
      </c>
      <c r="G42" s="13">
        <v>0.16209999999999999</v>
      </c>
      <c r="H42" s="12">
        <v>2422.9899999999998</v>
      </c>
      <c r="I42" s="13">
        <v>0.39900000000000002</v>
      </c>
      <c r="J42" s="12">
        <v>183.6</v>
      </c>
      <c r="K42" s="12">
        <v>2239.4</v>
      </c>
      <c r="L42" s="13">
        <v>0.36880000000000002</v>
      </c>
    </row>
    <row r="43" spans="1:12">
      <c r="A43" s="11" t="s">
        <v>397</v>
      </c>
      <c r="B43" s="11" t="s">
        <v>398</v>
      </c>
      <c r="C43" s="11" t="s">
        <v>47</v>
      </c>
      <c r="D43" s="11" t="s">
        <v>111</v>
      </c>
      <c r="E43" s="12">
        <v>6550.46</v>
      </c>
      <c r="F43" s="12">
        <v>817.9</v>
      </c>
      <c r="G43" s="13">
        <v>0.111</v>
      </c>
      <c r="H43" s="12">
        <v>2394.15</v>
      </c>
      <c r="I43" s="13">
        <v>0.36549999999999999</v>
      </c>
      <c r="J43" s="12">
        <v>178.31</v>
      </c>
      <c r="K43" s="12">
        <v>2215.84</v>
      </c>
      <c r="L43" s="13">
        <v>0.33829999999999999</v>
      </c>
    </row>
    <row r="44" spans="1:12">
      <c r="A44" s="11" t="s">
        <v>401</v>
      </c>
      <c r="B44" s="11" t="s">
        <v>402</v>
      </c>
      <c r="C44" s="11" t="s">
        <v>47</v>
      </c>
      <c r="D44" s="11" t="s">
        <v>111</v>
      </c>
      <c r="E44" s="12">
        <v>5873.66</v>
      </c>
      <c r="F44" s="12">
        <v>754.51</v>
      </c>
      <c r="G44" s="13">
        <v>0.1138</v>
      </c>
      <c r="H44" s="12">
        <v>2379.7600000000002</v>
      </c>
      <c r="I44" s="13">
        <v>0.4052</v>
      </c>
      <c r="J44" s="12">
        <v>169.3</v>
      </c>
      <c r="K44" s="12">
        <v>2210.4499999999998</v>
      </c>
      <c r="L44" s="13">
        <v>0.37630000000000002</v>
      </c>
    </row>
    <row r="45" spans="1:12">
      <c r="A45" s="11" t="s">
        <v>281</v>
      </c>
      <c r="B45" s="11" t="s">
        <v>282</v>
      </c>
      <c r="C45" s="11" t="s">
        <v>39</v>
      </c>
      <c r="D45" s="11" t="s">
        <v>111</v>
      </c>
      <c r="E45" s="12">
        <v>5884.42</v>
      </c>
      <c r="F45" s="12">
        <v>779.02</v>
      </c>
      <c r="G45" s="13">
        <v>0.1169</v>
      </c>
      <c r="H45" s="12">
        <v>2242.14</v>
      </c>
      <c r="I45" s="13">
        <v>0.38100000000000001</v>
      </c>
      <c r="J45" s="12">
        <v>134.66999999999999</v>
      </c>
      <c r="K45" s="12">
        <v>2107.46</v>
      </c>
      <c r="L45" s="13">
        <v>0.35809999999999997</v>
      </c>
    </row>
    <row r="46" spans="1:12">
      <c r="A46" s="11" t="s">
        <v>375</v>
      </c>
      <c r="B46" s="11" t="s">
        <v>376</v>
      </c>
      <c r="C46" s="11" t="s">
        <v>45</v>
      </c>
      <c r="D46" s="11" t="s">
        <v>111</v>
      </c>
      <c r="E46" s="12">
        <v>6320.37</v>
      </c>
      <c r="F46" s="12">
        <v>1409.17</v>
      </c>
      <c r="G46" s="13">
        <v>0.18229999999999999</v>
      </c>
      <c r="H46" s="12">
        <v>2185.16</v>
      </c>
      <c r="I46" s="13">
        <v>0.34570000000000001</v>
      </c>
      <c r="J46" s="12">
        <v>109.29</v>
      </c>
      <c r="K46" s="12">
        <v>2075.87</v>
      </c>
      <c r="L46" s="13">
        <v>0.32840000000000003</v>
      </c>
    </row>
    <row r="47" spans="1:12">
      <c r="A47" s="11" t="s">
        <v>399</v>
      </c>
      <c r="B47" s="11" t="s">
        <v>400</v>
      </c>
      <c r="C47" s="11" t="s">
        <v>47</v>
      </c>
      <c r="D47" s="11" t="s">
        <v>111</v>
      </c>
      <c r="E47" s="12">
        <v>5398.57</v>
      </c>
      <c r="F47" s="12">
        <v>627.26</v>
      </c>
      <c r="G47" s="13">
        <v>0.1041</v>
      </c>
      <c r="H47" s="12">
        <v>2196.14</v>
      </c>
      <c r="I47" s="13">
        <v>0.40679999999999999</v>
      </c>
      <c r="J47" s="12">
        <v>138.32</v>
      </c>
      <c r="K47" s="12">
        <v>2057.8200000000002</v>
      </c>
      <c r="L47" s="13">
        <v>0.38119999999999998</v>
      </c>
    </row>
    <row r="48" spans="1:12">
      <c r="A48" s="11" t="s">
        <v>373</v>
      </c>
      <c r="B48" s="11" t="s">
        <v>374</v>
      </c>
      <c r="C48" s="11" t="s">
        <v>45</v>
      </c>
      <c r="D48" s="11" t="s">
        <v>111</v>
      </c>
      <c r="E48" s="12">
        <v>6329.29</v>
      </c>
      <c r="F48" s="12">
        <v>1474.44</v>
      </c>
      <c r="G48" s="13">
        <v>0.18890000000000001</v>
      </c>
      <c r="H48" s="12">
        <v>2154.84</v>
      </c>
      <c r="I48" s="13">
        <v>0.34050000000000002</v>
      </c>
      <c r="J48" s="12">
        <v>112.41</v>
      </c>
      <c r="K48" s="12">
        <v>2042.43</v>
      </c>
      <c r="L48" s="13">
        <v>0.32269999999999999</v>
      </c>
    </row>
    <row r="49" spans="1:12">
      <c r="A49" s="11" t="s">
        <v>317</v>
      </c>
      <c r="B49" s="11" t="s">
        <v>318</v>
      </c>
      <c r="C49" s="11" t="s">
        <v>41</v>
      </c>
      <c r="D49" s="11" t="s">
        <v>111</v>
      </c>
      <c r="E49" s="12">
        <v>5568.08</v>
      </c>
      <c r="F49" s="12">
        <v>1069.3800000000001</v>
      </c>
      <c r="G49" s="13">
        <v>0.16109999999999999</v>
      </c>
      <c r="H49" s="12">
        <v>2057.4299999999998</v>
      </c>
      <c r="I49" s="13">
        <v>0.3695</v>
      </c>
      <c r="J49" s="12">
        <v>167.3</v>
      </c>
      <c r="K49" s="12">
        <v>1890.13</v>
      </c>
      <c r="L49" s="13">
        <v>0.33950000000000002</v>
      </c>
    </row>
    <row r="50" spans="1:12">
      <c r="A50" s="11" t="s">
        <v>377</v>
      </c>
      <c r="B50" s="11" t="s">
        <v>378</v>
      </c>
      <c r="C50" s="11" t="s">
        <v>45</v>
      </c>
      <c r="D50" s="11" t="s">
        <v>111</v>
      </c>
      <c r="E50" s="12">
        <v>5297.47</v>
      </c>
      <c r="F50" s="12">
        <v>1259.1099999999999</v>
      </c>
      <c r="G50" s="13">
        <v>0.192</v>
      </c>
      <c r="H50" s="12">
        <v>1962.52</v>
      </c>
      <c r="I50" s="13">
        <v>0.3705</v>
      </c>
      <c r="J50" s="12">
        <v>100.85</v>
      </c>
      <c r="K50" s="12">
        <v>1861.67</v>
      </c>
      <c r="L50" s="13">
        <v>0.35139999999999999</v>
      </c>
    </row>
    <row r="51" spans="1:12">
      <c r="A51" s="11" t="s">
        <v>371</v>
      </c>
      <c r="B51" s="11" t="s">
        <v>372</v>
      </c>
      <c r="C51" s="11" t="s">
        <v>45</v>
      </c>
      <c r="D51" s="11" t="s">
        <v>111</v>
      </c>
      <c r="E51" s="12">
        <v>5574.29</v>
      </c>
      <c r="F51" s="12">
        <v>1214.6400000000001</v>
      </c>
      <c r="G51" s="13">
        <v>0.1789</v>
      </c>
      <c r="H51" s="12">
        <v>1951.06</v>
      </c>
      <c r="I51" s="13">
        <v>0.35</v>
      </c>
      <c r="J51" s="12">
        <v>106.3</v>
      </c>
      <c r="K51" s="12">
        <v>1844.76</v>
      </c>
      <c r="L51" s="13">
        <v>0.33090000000000003</v>
      </c>
    </row>
    <row r="52" spans="1:12">
      <c r="A52" s="11" t="s">
        <v>249</v>
      </c>
      <c r="B52" s="11" t="s">
        <v>250</v>
      </c>
      <c r="C52" s="11" t="s">
        <v>36</v>
      </c>
      <c r="D52" s="11" t="s">
        <v>111</v>
      </c>
      <c r="E52" s="12">
        <v>5114.62</v>
      </c>
      <c r="F52" s="12">
        <v>883.51</v>
      </c>
      <c r="G52" s="13">
        <v>0.14729999999999999</v>
      </c>
      <c r="H52" s="12">
        <v>1863.92</v>
      </c>
      <c r="I52" s="13">
        <v>0.3644</v>
      </c>
      <c r="J52" s="12">
        <v>117.6</v>
      </c>
      <c r="K52" s="12">
        <v>1746.32</v>
      </c>
      <c r="L52" s="13">
        <v>0.34139999999999998</v>
      </c>
    </row>
    <row r="53" spans="1:12">
      <c r="A53" s="11" t="s">
        <v>283</v>
      </c>
      <c r="B53" s="11" t="s">
        <v>284</v>
      </c>
      <c r="C53" s="11" t="s">
        <v>39</v>
      </c>
      <c r="D53" s="11" t="s">
        <v>111</v>
      </c>
      <c r="E53" s="12">
        <v>4581.37</v>
      </c>
      <c r="F53" s="12">
        <v>601.42999999999995</v>
      </c>
      <c r="G53" s="13">
        <v>0.11600000000000001</v>
      </c>
      <c r="H53" s="12">
        <v>1832.13</v>
      </c>
      <c r="I53" s="13">
        <v>0.39989999999999998</v>
      </c>
      <c r="J53" s="12">
        <v>106.21</v>
      </c>
      <c r="K53" s="12">
        <v>1725.92</v>
      </c>
      <c r="L53" s="13">
        <v>0.37669999999999998</v>
      </c>
    </row>
    <row r="54" spans="1:12">
      <c r="A54" s="11" t="s">
        <v>307</v>
      </c>
      <c r="B54" s="11" t="s">
        <v>308</v>
      </c>
      <c r="C54" s="11" t="s">
        <v>41</v>
      </c>
      <c r="D54" s="11" t="s">
        <v>111</v>
      </c>
      <c r="E54" s="12">
        <v>4694.18</v>
      </c>
      <c r="F54" s="12">
        <v>989.91</v>
      </c>
      <c r="G54" s="13">
        <v>0.17419999999999999</v>
      </c>
      <c r="H54" s="12">
        <v>1785.82</v>
      </c>
      <c r="I54" s="13">
        <v>0.38040000000000002</v>
      </c>
      <c r="J54" s="12">
        <v>164.41</v>
      </c>
      <c r="K54" s="12">
        <v>1621.42</v>
      </c>
      <c r="L54" s="13">
        <v>0.34539999999999998</v>
      </c>
    </row>
    <row r="55" spans="1:12">
      <c r="A55" s="11" t="s">
        <v>247</v>
      </c>
      <c r="B55" s="11" t="s">
        <v>248</v>
      </c>
      <c r="C55" s="11" t="s">
        <v>36</v>
      </c>
      <c r="D55" s="11" t="s">
        <v>111</v>
      </c>
      <c r="E55" s="12">
        <v>4555.34</v>
      </c>
      <c r="F55" s="12">
        <v>759.38</v>
      </c>
      <c r="G55" s="13">
        <v>0.1429</v>
      </c>
      <c r="H55" s="12">
        <v>1702.77</v>
      </c>
      <c r="I55" s="13">
        <v>0.37380000000000002</v>
      </c>
      <c r="J55" s="12">
        <v>106.49</v>
      </c>
      <c r="K55" s="12">
        <v>1596.29</v>
      </c>
      <c r="L55" s="13">
        <v>0.35039999999999999</v>
      </c>
    </row>
    <row r="56" spans="1:12">
      <c r="A56" s="11" t="s">
        <v>315</v>
      </c>
      <c r="B56" s="11" t="s">
        <v>316</v>
      </c>
      <c r="C56" s="11" t="s">
        <v>41</v>
      </c>
      <c r="D56" s="11" t="s">
        <v>111</v>
      </c>
      <c r="E56" s="12">
        <v>4666.66</v>
      </c>
      <c r="F56" s="12">
        <v>922.05</v>
      </c>
      <c r="G56" s="13">
        <v>0.16500000000000001</v>
      </c>
      <c r="H56" s="12">
        <v>1680.88</v>
      </c>
      <c r="I56" s="13">
        <v>0.36020000000000002</v>
      </c>
      <c r="J56" s="12">
        <v>150.83000000000001</v>
      </c>
      <c r="K56" s="12">
        <v>1530.05</v>
      </c>
      <c r="L56" s="13">
        <v>0.32790000000000002</v>
      </c>
    </row>
    <row r="57" spans="1:12">
      <c r="A57" s="11" t="s">
        <v>359</v>
      </c>
      <c r="B57" s="11" t="s">
        <v>360</v>
      </c>
      <c r="C57" s="11" t="s">
        <v>43</v>
      </c>
      <c r="D57" s="11" t="s">
        <v>257</v>
      </c>
      <c r="E57" s="12">
        <v>2128.2399999999998</v>
      </c>
      <c r="F57" s="12">
        <v>98.03</v>
      </c>
      <c r="G57" s="13">
        <v>4.3999999999999997E-2</v>
      </c>
      <c r="H57" s="12">
        <v>959.17</v>
      </c>
      <c r="I57" s="13">
        <v>0.45069999999999999</v>
      </c>
      <c r="J57" s="12">
        <v>99.53</v>
      </c>
      <c r="K57" s="12">
        <v>859.64</v>
      </c>
      <c r="L57" s="13">
        <v>0.40389999999999998</v>
      </c>
    </row>
    <row r="58" spans="1:12">
      <c r="A58" s="11" t="s">
        <v>253</v>
      </c>
      <c r="B58" s="11" t="s">
        <v>254</v>
      </c>
      <c r="C58" s="11" t="s">
        <v>36</v>
      </c>
      <c r="D58" s="11" t="s">
        <v>111</v>
      </c>
      <c r="E58" s="12">
        <v>2126.67</v>
      </c>
      <c r="F58" s="12">
        <v>315.98</v>
      </c>
      <c r="G58" s="13">
        <v>0.12939999999999999</v>
      </c>
      <c r="H58" s="12">
        <v>819.64</v>
      </c>
      <c r="I58" s="13">
        <v>0.38540000000000002</v>
      </c>
      <c r="J58" s="12">
        <v>39.76</v>
      </c>
      <c r="K58" s="12">
        <v>779.88</v>
      </c>
      <c r="L58" s="13">
        <v>0.36670000000000003</v>
      </c>
    </row>
    <row r="59" spans="1:12">
      <c r="A59" s="11" t="s">
        <v>419</v>
      </c>
      <c r="B59" s="11" t="s">
        <v>420</v>
      </c>
      <c r="C59" s="11" t="s">
        <v>47</v>
      </c>
      <c r="D59" s="11" t="s">
        <v>257</v>
      </c>
      <c r="E59" s="12">
        <v>1631.62</v>
      </c>
      <c r="F59" s="12">
        <v>169.99</v>
      </c>
      <c r="G59" s="13">
        <v>9.4399999999999998E-2</v>
      </c>
      <c r="H59" s="12">
        <v>673.86</v>
      </c>
      <c r="I59" s="13">
        <v>0.41299999999999998</v>
      </c>
      <c r="J59" s="12">
        <v>37.53</v>
      </c>
      <c r="K59" s="12">
        <v>636.33000000000004</v>
      </c>
      <c r="L59" s="13">
        <v>0.39</v>
      </c>
    </row>
    <row r="60" spans="1:12">
      <c r="A60" s="11" t="s">
        <v>291</v>
      </c>
      <c r="B60" s="11" t="s">
        <v>292</v>
      </c>
      <c r="C60" s="11" t="s">
        <v>39</v>
      </c>
      <c r="D60" s="11" t="s">
        <v>257</v>
      </c>
      <c r="E60" s="12">
        <v>1530.73</v>
      </c>
      <c r="F60" s="12">
        <v>146.34</v>
      </c>
      <c r="G60" s="13">
        <v>8.7300000000000003E-2</v>
      </c>
      <c r="H60" s="12">
        <v>652.04999999999995</v>
      </c>
      <c r="I60" s="13">
        <v>0.42599999999999999</v>
      </c>
      <c r="J60" s="12">
        <v>32.15</v>
      </c>
      <c r="K60" s="12">
        <v>619.91</v>
      </c>
      <c r="L60" s="13">
        <v>0.40500000000000003</v>
      </c>
    </row>
    <row r="61" spans="1:12">
      <c r="A61" s="11" t="s">
        <v>299</v>
      </c>
      <c r="B61" s="11" t="s">
        <v>300</v>
      </c>
      <c r="C61" s="11" t="s">
        <v>39</v>
      </c>
      <c r="D61" s="11" t="s">
        <v>257</v>
      </c>
      <c r="E61" s="12">
        <v>1361.8</v>
      </c>
      <c r="F61" s="12">
        <v>130.66</v>
      </c>
      <c r="G61" s="13">
        <v>8.7499999999999994E-2</v>
      </c>
      <c r="H61" s="12">
        <v>595.65</v>
      </c>
      <c r="I61" s="13">
        <v>0.43740000000000001</v>
      </c>
      <c r="J61" s="12">
        <v>28.6</v>
      </c>
      <c r="K61" s="12">
        <v>567.04999999999995</v>
      </c>
      <c r="L61" s="13">
        <v>0.41639999999999999</v>
      </c>
    </row>
    <row r="62" spans="1:12">
      <c r="A62" s="11" t="s">
        <v>415</v>
      </c>
      <c r="B62" s="11" t="s">
        <v>416</v>
      </c>
      <c r="C62" s="11" t="s">
        <v>47</v>
      </c>
      <c r="D62" s="11" t="s">
        <v>257</v>
      </c>
      <c r="E62" s="12">
        <v>1390.22</v>
      </c>
      <c r="F62" s="12">
        <v>137.66999999999999</v>
      </c>
      <c r="G62" s="13">
        <v>9.01E-2</v>
      </c>
      <c r="H62" s="12">
        <v>580.30999999999995</v>
      </c>
      <c r="I62" s="13">
        <v>0.41739999999999999</v>
      </c>
      <c r="J62" s="12">
        <v>37.75</v>
      </c>
      <c r="K62" s="12">
        <v>542.55999999999995</v>
      </c>
      <c r="L62" s="13">
        <v>0.39029999999999998</v>
      </c>
    </row>
    <row r="63" spans="1:12">
      <c r="A63" s="11" t="s">
        <v>289</v>
      </c>
      <c r="B63" s="11" t="s">
        <v>290</v>
      </c>
      <c r="C63" s="11" t="s">
        <v>39</v>
      </c>
      <c r="D63" s="11" t="s">
        <v>257</v>
      </c>
      <c r="E63" s="12">
        <v>1408.63</v>
      </c>
      <c r="F63" s="12">
        <v>158.79</v>
      </c>
      <c r="G63" s="13">
        <v>0.1013</v>
      </c>
      <c r="H63" s="12">
        <v>566.39</v>
      </c>
      <c r="I63" s="13">
        <v>0.40210000000000001</v>
      </c>
      <c r="J63" s="12">
        <v>32.07</v>
      </c>
      <c r="K63" s="12">
        <v>534.32000000000005</v>
      </c>
      <c r="L63" s="13">
        <v>0.37930000000000003</v>
      </c>
    </row>
    <row r="64" spans="1:12">
      <c r="A64" s="11" t="s">
        <v>353</v>
      </c>
      <c r="B64" s="11" t="s">
        <v>354</v>
      </c>
      <c r="C64" s="11" t="s">
        <v>43</v>
      </c>
      <c r="D64" s="11" t="s">
        <v>257</v>
      </c>
      <c r="E64" s="12">
        <v>1340.21</v>
      </c>
      <c r="F64" s="12">
        <v>67.3</v>
      </c>
      <c r="G64" s="13">
        <v>4.7800000000000002E-2</v>
      </c>
      <c r="H64" s="12">
        <v>598.35</v>
      </c>
      <c r="I64" s="13">
        <v>0.44650000000000001</v>
      </c>
      <c r="J64" s="12">
        <v>64.55</v>
      </c>
      <c r="K64" s="12">
        <v>533.79999999999995</v>
      </c>
      <c r="L64" s="13">
        <v>0.39829999999999999</v>
      </c>
    </row>
    <row r="65" spans="1:12">
      <c r="A65" s="11" t="s">
        <v>295</v>
      </c>
      <c r="B65" s="11" t="s">
        <v>296</v>
      </c>
      <c r="C65" s="11" t="s">
        <v>39</v>
      </c>
      <c r="D65" s="11" t="s">
        <v>257</v>
      </c>
      <c r="E65" s="12">
        <v>1280.6199999999999</v>
      </c>
      <c r="F65" s="12">
        <v>142.58000000000001</v>
      </c>
      <c r="G65" s="13">
        <v>0.1002</v>
      </c>
      <c r="H65" s="12">
        <v>558.33000000000004</v>
      </c>
      <c r="I65" s="13">
        <v>0.436</v>
      </c>
      <c r="J65" s="12">
        <v>32.950000000000003</v>
      </c>
      <c r="K65" s="12">
        <v>525.38</v>
      </c>
      <c r="L65" s="13">
        <v>0.4103</v>
      </c>
    </row>
    <row r="66" spans="1:12">
      <c r="A66" s="11" t="s">
        <v>297</v>
      </c>
      <c r="B66" s="11" t="s">
        <v>298</v>
      </c>
      <c r="C66" s="11" t="s">
        <v>39</v>
      </c>
      <c r="D66" s="11" t="s">
        <v>257</v>
      </c>
      <c r="E66" s="12">
        <v>1316.45</v>
      </c>
      <c r="F66" s="12">
        <v>166.31</v>
      </c>
      <c r="G66" s="13">
        <v>0.11219999999999999</v>
      </c>
      <c r="H66" s="12">
        <v>532.5</v>
      </c>
      <c r="I66" s="13">
        <v>0.40450000000000003</v>
      </c>
      <c r="J66" s="12">
        <v>36.83</v>
      </c>
      <c r="K66" s="12">
        <v>495.67</v>
      </c>
      <c r="L66" s="13">
        <v>0.3765</v>
      </c>
    </row>
    <row r="67" spans="1:12">
      <c r="A67" s="11" t="s">
        <v>258</v>
      </c>
      <c r="B67" s="11" t="s">
        <v>259</v>
      </c>
      <c r="C67" s="11" t="s">
        <v>36</v>
      </c>
      <c r="D67" s="11" t="s">
        <v>257</v>
      </c>
      <c r="E67" s="12">
        <v>1260.4000000000001</v>
      </c>
      <c r="F67" s="12">
        <v>177.18</v>
      </c>
      <c r="G67" s="13">
        <v>0.12330000000000001</v>
      </c>
      <c r="H67" s="12">
        <v>512.29999999999995</v>
      </c>
      <c r="I67" s="13">
        <v>0.40649999999999997</v>
      </c>
      <c r="J67" s="12">
        <v>26.43</v>
      </c>
      <c r="K67" s="12">
        <v>485.87</v>
      </c>
      <c r="L67" s="13">
        <v>0.38550000000000001</v>
      </c>
    </row>
    <row r="68" spans="1:12">
      <c r="A68" s="11" t="s">
        <v>355</v>
      </c>
      <c r="B68" s="11" t="s">
        <v>356</v>
      </c>
      <c r="C68" s="11" t="s">
        <v>43</v>
      </c>
      <c r="D68" s="11" t="s">
        <v>257</v>
      </c>
      <c r="E68" s="12">
        <v>1143.19</v>
      </c>
      <c r="F68" s="12">
        <v>66.650000000000006</v>
      </c>
      <c r="G68" s="13">
        <v>5.5100000000000003E-2</v>
      </c>
      <c r="H68" s="12">
        <v>507.3</v>
      </c>
      <c r="I68" s="13">
        <v>0.44379999999999997</v>
      </c>
      <c r="J68" s="12">
        <v>51.77</v>
      </c>
      <c r="K68" s="12">
        <v>455.52</v>
      </c>
      <c r="L68" s="13">
        <v>0.39850000000000002</v>
      </c>
    </row>
    <row r="69" spans="1:12">
      <c r="A69" s="11" t="s">
        <v>264</v>
      </c>
      <c r="B69" s="11" t="s">
        <v>265</v>
      </c>
      <c r="C69" s="11" t="s">
        <v>36</v>
      </c>
      <c r="D69" s="11" t="s">
        <v>257</v>
      </c>
      <c r="E69" s="12">
        <v>1261.67</v>
      </c>
      <c r="F69" s="12">
        <v>186.4</v>
      </c>
      <c r="G69" s="13">
        <v>0.12870000000000001</v>
      </c>
      <c r="H69" s="12">
        <v>481.32</v>
      </c>
      <c r="I69" s="13">
        <v>0.38150000000000001</v>
      </c>
      <c r="J69" s="12">
        <v>26.83</v>
      </c>
      <c r="K69" s="12">
        <v>454.49</v>
      </c>
      <c r="L69" s="13">
        <v>0.36020000000000002</v>
      </c>
    </row>
    <row r="70" spans="1:12">
      <c r="A70" s="11" t="s">
        <v>381</v>
      </c>
      <c r="B70" s="11" t="s">
        <v>382</v>
      </c>
      <c r="C70" s="11" t="s">
        <v>45</v>
      </c>
      <c r="D70" s="11" t="s">
        <v>257</v>
      </c>
      <c r="E70" s="12">
        <v>1149.5899999999999</v>
      </c>
      <c r="F70" s="12">
        <v>239.68</v>
      </c>
      <c r="G70" s="13">
        <v>0.17249999999999999</v>
      </c>
      <c r="H70" s="12">
        <v>454.61</v>
      </c>
      <c r="I70" s="13">
        <v>0.39550000000000002</v>
      </c>
      <c r="J70" s="12">
        <v>19.53</v>
      </c>
      <c r="K70" s="12">
        <v>435.08</v>
      </c>
      <c r="L70" s="13">
        <v>0.3785</v>
      </c>
    </row>
    <row r="71" spans="1:12">
      <c r="A71" s="11" t="s">
        <v>417</v>
      </c>
      <c r="B71" s="11" t="s">
        <v>418</v>
      </c>
      <c r="C71" s="11" t="s">
        <v>47</v>
      </c>
      <c r="D71" s="11" t="s">
        <v>257</v>
      </c>
      <c r="E71" s="12">
        <v>1152.78</v>
      </c>
      <c r="F71" s="12">
        <v>113.79</v>
      </c>
      <c r="G71" s="13">
        <v>8.9800000000000005E-2</v>
      </c>
      <c r="H71" s="12">
        <v>459.35</v>
      </c>
      <c r="I71" s="13">
        <v>0.39850000000000002</v>
      </c>
      <c r="J71" s="12">
        <v>26.51</v>
      </c>
      <c r="K71" s="12">
        <v>432.84</v>
      </c>
      <c r="L71" s="13">
        <v>0.3755</v>
      </c>
    </row>
    <row r="72" spans="1:12">
      <c r="A72" s="11" t="s">
        <v>349</v>
      </c>
      <c r="B72" s="11" t="s">
        <v>350</v>
      </c>
      <c r="C72" s="11" t="s">
        <v>43</v>
      </c>
      <c r="D72" s="11" t="s">
        <v>257</v>
      </c>
      <c r="E72" s="12">
        <v>1125.25</v>
      </c>
      <c r="F72" s="12">
        <v>48.59</v>
      </c>
      <c r="G72" s="13">
        <v>4.1399999999999999E-2</v>
      </c>
      <c r="H72" s="12">
        <v>475.66</v>
      </c>
      <c r="I72" s="13">
        <v>0.42270000000000002</v>
      </c>
      <c r="J72" s="12">
        <v>51.24</v>
      </c>
      <c r="K72" s="12">
        <v>424.43</v>
      </c>
      <c r="L72" s="13">
        <v>0.37719999999999998</v>
      </c>
    </row>
    <row r="73" spans="1:12">
      <c r="A73" s="11" t="s">
        <v>387</v>
      </c>
      <c r="B73" s="11" t="s">
        <v>388</v>
      </c>
      <c r="C73" s="11" t="s">
        <v>45</v>
      </c>
      <c r="D73" s="11" t="s">
        <v>257</v>
      </c>
      <c r="E73" s="12">
        <v>1355.36</v>
      </c>
      <c r="F73" s="12">
        <v>289.63</v>
      </c>
      <c r="G73" s="13">
        <v>0.17610000000000001</v>
      </c>
      <c r="H73" s="12">
        <v>446.21</v>
      </c>
      <c r="I73" s="13">
        <v>0.32919999999999999</v>
      </c>
      <c r="J73" s="12">
        <v>24.65</v>
      </c>
      <c r="K73" s="12">
        <v>421.56</v>
      </c>
      <c r="L73" s="13">
        <v>0.311</v>
      </c>
    </row>
    <row r="74" spans="1:12">
      <c r="A74" s="11" t="s">
        <v>260</v>
      </c>
      <c r="B74" s="11" t="s">
        <v>261</v>
      </c>
      <c r="C74" s="11" t="s">
        <v>36</v>
      </c>
      <c r="D74" s="11" t="s">
        <v>257</v>
      </c>
      <c r="E74" s="12">
        <v>1090.67</v>
      </c>
      <c r="F74" s="12">
        <v>136.6</v>
      </c>
      <c r="G74" s="13">
        <v>0.1113</v>
      </c>
      <c r="H74" s="12">
        <v>441.58</v>
      </c>
      <c r="I74" s="13">
        <v>0.40489999999999998</v>
      </c>
      <c r="J74" s="12">
        <v>21.72</v>
      </c>
      <c r="K74" s="12">
        <v>419.85</v>
      </c>
      <c r="L74" s="13">
        <v>0.38500000000000001</v>
      </c>
    </row>
    <row r="75" spans="1:12">
      <c r="A75" s="11" t="s">
        <v>411</v>
      </c>
      <c r="B75" s="11" t="s">
        <v>412</v>
      </c>
      <c r="C75" s="11" t="s">
        <v>47</v>
      </c>
      <c r="D75" s="11" t="s">
        <v>257</v>
      </c>
      <c r="E75" s="12">
        <v>1050.28</v>
      </c>
      <c r="F75" s="12">
        <v>108.36</v>
      </c>
      <c r="G75" s="13">
        <v>9.35E-2</v>
      </c>
      <c r="H75" s="12">
        <v>434.04</v>
      </c>
      <c r="I75" s="13">
        <v>0.4133</v>
      </c>
      <c r="J75" s="12">
        <v>28.98</v>
      </c>
      <c r="K75" s="12">
        <v>405.07</v>
      </c>
      <c r="L75" s="13">
        <v>0.38569999999999999</v>
      </c>
    </row>
    <row r="76" spans="1:12">
      <c r="A76" s="11" t="s">
        <v>293</v>
      </c>
      <c r="B76" s="11" t="s">
        <v>294</v>
      </c>
      <c r="C76" s="11" t="s">
        <v>39</v>
      </c>
      <c r="D76" s="11" t="s">
        <v>257</v>
      </c>
      <c r="E76" s="12">
        <v>902.37</v>
      </c>
      <c r="F76" s="12">
        <v>96.78</v>
      </c>
      <c r="G76" s="13">
        <v>9.69E-2</v>
      </c>
      <c r="H76" s="12">
        <v>394.59</v>
      </c>
      <c r="I76" s="13">
        <v>0.43730000000000002</v>
      </c>
      <c r="J76" s="12">
        <v>18.95</v>
      </c>
      <c r="K76" s="12">
        <v>375.64</v>
      </c>
      <c r="L76" s="13">
        <v>0.4163</v>
      </c>
    </row>
    <row r="77" spans="1:12">
      <c r="A77" s="11" t="s">
        <v>409</v>
      </c>
      <c r="B77" s="11" t="s">
        <v>410</v>
      </c>
      <c r="C77" s="11" t="s">
        <v>47</v>
      </c>
      <c r="D77" s="11" t="s">
        <v>257</v>
      </c>
      <c r="E77" s="12">
        <v>1048.81</v>
      </c>
      <c r="F77" s="12">
        <v>91.2</v>
      </c>
      <c r="G77" s="13">
        <v>0.08</v>
      </c>
      <c r="H77" s="12">
        <v>394.92</v>
      </c>
      <c r="I77" s="13">
        <v>0.3765</v>
      </c>
      <c r="J77" s="12">
        <v>24.12</v>
      </c>
      <c r="K77" s="12">
        <v>370.79</v>
      </c>
      <c r="L77" s="13">
        <v>0.35349999999999998</v>
      </c>
    </row>
    <row r="78" spans="1:12">
      <c r="A78" s="11" t="s">
        <v>325</v>
      </c>
      <c r="B78" s="11" t="s">
        <v>326</v>
      </c>
      <c r="C78" s="11" t="s">
        <v>41</v>
      </c>
      <c r="D78" s="11" t="s">
        <v>257</v>
      </c>
      <c r="E78" s="12">
        <v>1051.05</v>
      </c>
      <c r="F78" s="12">
        <v>178.21</v>
      </c>
      <c r="G78" s="13">
        <v>0.14499999999999999</v>
      </c>
      <c r="H78" s="12">
        <v>408.43</v>
      </c>
      <c r="I78" s="13">
        <v>0.3886</v>
      </c>
      <c r="J78" s="12">
        <v>39.43</v>
      </c>
      <c r="K78" s="12">
        <v>369.01</v>
      </c>
      <c r="L78" s="13">
        <v>0.35110000000000002</v>
      </c>
    </row>
    <row r="79" spans="1:12">
      <c r="A79" s="11" t="s">
        <v>351</v>
      </c>
      <c r="B79" s="11" t="s">
        <v>352</v>
      </c>
      <c r="C79" s="11" t="s">
        <v>43</v>
      </c>
      <c r="D79" s="11" t="s">
        <v>257</v>
      </c>
      <c r="E79" s="12">
        <v>853.72</v>
      </c>
      <c r="F79" s="12">
        <v>51.31</v>
      </c>
      <c r="G79" s="13">
        <v>5.67E-2</v>
      </c>
      <c r="H79" s="12">
        <v>377.73</v>
      </c>
      <c r="I79" s="13">
        <v>0.4425</v>
      </c>
      <c r="J79" s="12">
        <v>39.5</v>
      </c>
      <c r="K79" s="12">
        <v>338.23</v>
      </c>
      <c r="L79" s="13">
        <v>0.3962</v>
      </c>
    </row>
    <row r="80" spans="1:12">
      <c r="A80" s="11" t="s">
        <v>319</v>
      </c>
      <c r="B80" s="11" t="s">
        <v>320</v>
      </c>
      <c r="C80" s="11" t="s">
        <v>41</v>
      </c>
      <c r="D80" s="11" t="s">
        <v>257</v>
      </c>
      <c r="E80" s="12">
        <v>894.85</v>
      </c>
      <c r="F80" s="12">
        <v>147.58000000000001</v>
      </c>
      <c r="G80" s="13">
        <v>0.1416</v>
      </c>
      <c r="H80" s="12">
        <v>341.15</v>
      </c>
      <c r="I80" s="13">
        <v>0.38119999999999998</v>
      </c>
      <c r="J80" s="12">
        <v>25.61</v>
      </c>
      <c r="K80" s="12">
        <v>315.54000000000002</v>
      </c>
      <c r="L80" s="13">
        <v>0.35260000000000002</v>
      </c>
    </row>
    <row r="81" spans="1:12">
      <c r="A81" s="11" t="s">
        <v>266</v>
      </c>
      <c r="B81" s="11" t="s">
        <v>267</v>
      </c>
      <c r="C81" s="11" t="s">
        <v>36</v>
      </c>
      <c r="D81" s="11" t="s">
        <v>257</v>
      </c>
      <c r="E81" s="12">
        <v>793.87</v>
      </c>
      <c r="F81" s="12">
        <v>106.83</v>
      </c>
      <c r="G81" s="13">
        <v>0.1186</v>
      </c>
      <c r="H81" s="12">
        <v>321.77</v>
      </c>
      <c r="I81" s="13">
        <v>0.40529999999999999</v>
      </c>
      <c r="J81" s="12">
        <v>15.11</v>
      </c>
      <c r="K81" s="12">
        <v>306.66000000000003</v>
      </c>
      <c r="L81" s="13">
        <v>0.38629999999999998</v>
      </c>
    </row>
    <row r="82" spans="1:12">
      <c r="A82" s="11" t="s">
        <v>379</v>
      </c>
      <c r="B82" s="11" t="s">
        <v>380</v>
      </c>
      <c r="C82" s="11" t="s">
        <v>45</v>
      </c>
      <c r="D82" s="11" t="s">
        <v>257</v>
      </c>
      <c r="E82" s="12">
        <v>968.48</v>
      </c>
      <c r="F82" s="12">
        <v>218.64</v>
      </c>
      <c r="G82" s="13">
        <v>0.1842</v>
      </c>
      <c r="H82" s="12">
        <v>308.14999999999998</v>
      </c>
      <c r="I82" s="13">
        <v>0.31819999999999998</v>
      </c>
      <c r="J82" s="12">
        <v>24.28</v>
      </c>
      <c r="K82" s="12">
        <v>283.87</v>
      </c>
      <c r="L82" s="13">
        <v>0.29310000000000003</v>
      </c>
    </row>
    <row r="83" spans="1:12">
      <c r="A83" s="11" t="s">
        <v>383</v>
      </c>
      <c r="B83" s="11" t="s">
        <v>384</v>
      </c>
      <c r="C83" s="11" t="s">
        <v>45</v>
      </c>
      <c r="D83" s="11" t="s">
        <v>257</v>
      </c>
      <c r="E83" s="12">
        <v>744.77</v>
      </c>
      <c r="F83" s="12">
        <v>166.28</v>
      </c>
      <c r="G83" s="13">
        <v>0.1825</v>
      </c>
      <c r="H83" s="12">
        <v>275.06</v>
      </c>
      <c r="I83" s="13">
        <v>0.36930000000000002</v>
      </c>
      <c r="J83" s="12">
        <v>14.03</v>
      </c>
      <c r="K83" s="12">
        <v>261.02</v>
      </c>
      <c r="L83" s="13">
        <v>0.35049999999999998</v>
      </c>
    </row>
    <row r="84" spans="1:12">
      <c r="A84" s="11" t="s">
        <v>385</v>
      </c>
      <c r="B84" s="11" t="s">
        <v>386</v>
      </c>
      <c r="C84" s="11" t="s">
        <v>45</v>
      </c>
      <c r="D84" s="11" t="s">
        <v>257</v>
      </c>
      <c r="E84" s="12">
        <v>721.26</v>
      </c>
      <c r="F84" s="12">
        <v>149.04</v>
      </c>
      <c r="G84" s="13">
        <v>0.17119999999999999</v>
      </c>
      <c r="H84" s="12">
        <v>267.41000000000003</v>
      </c>
      <c r="I84" s="13">
        <v>0.37080000000000002</v>
      </c>
      <c r="J84" s="12">
        <v>13.29</v>
      </c>
      <c r="K84" s="12">
        <v>254.12</v>
      </c>
      <c r="L84" s="13">
        <v>0.3523</v>
      </c>
    </row>
    <row r="85" spans="1:12">
      <c r="A85" s="11" t="s">
        <v>321</v>
      </c>
      <c r="B85" s="11" t="s">
        <v>322</v>
      </c>
      <c r="C85" s="11" t="s">
        <v>41</v>
      </c>
      <c r="D85" s="11" t="s">
        <v>257</v>
      </c>
      <c r="E85" s="12">
        <v>681.15</v>
      </c>
      <c r="F85" s="12">
        <v>111.55</v>
      </c>
      <c r="G85" s="13">
        <v>0.14069999999999999</v>
      </c>
      <c r="H85" s="12">
        <v>272.16000000000003</v>
      </c>
      <c r="I85" s="13">
        <v>0.39960000000000001</v>
      </c>
      <c r="J85" s="12">
        <v>22.57</v>
      </c>
      <c r="K85" s="12">
        <v>249.59</v>
      </c>
      <c r="L85" s="13">
        <v>0.3664</v>
      </c>
    </row>
    <row r="86" spans="1:12">
      <c r="A86" s="11" t="s">
        <v>262</v>
      </c>
      <c r="B86" s="11" t="s">
        <v>263</v>
      </c>
      <c r="C86" s="11" t="s">
        <v>36</v>
      </c>
      <c r="D86" s="11" t="s">
        <v>257</v>
      </c>
      <c r="E86" s="12">
        <v>700.51</v>
      </c>
      <c r="F86" s="12">
        <v>125.08</v>
      </c>
      <c r="G86" s="13">
        <v>0.1515</v>
      </c>
      <c r="H86" s="12">
        <v>263.73</v>
      </c>
      <c r="I86" s="13">
        <v>0.3765</v>
      </c>
      <c r="J86" s="12">
        <v>19.21</v>
      </c>
      <c r="K86" s="12">
        <v>244.52</v>
      </c>
      <c r="L86" s="13">
        <v>0.34910000000000002</v>
      </c>
    </row>
    <row r="87" spans="1:12">
      <c r="A87" s="11" t="s">
        <v>327</v>
      </c>
      <c r="B87" s="11" t="s">
        <v>328</v>
      </c>
      <c r="C87" s="11" t="s">
        <v>41</v>
      </c>
      <c r="D87" s="11" t="s">
        <v>257</v>
      </c>
      <c r="E87" s="12">
        <v>612.86</v>
      </c>
      <c r="F87" s="12">
        <v>105.34</v>
      </c>
      <c r="G87" s="13">
        <v>0.1467</v>
      </c>
      <c r="H87" s="12">
        <v>241.32</v>
      </c>
      <c r="I87" s="13">
        <v>0.39379999999999998</v>
      </c>
      <c r="J87" s="12">
        <v>17.37</v>
      </c>
      <c r="K87" s="12">
        <v>223.95</v>
      </c>
      <c r="L87" s="13">
        <v>0.3654</v>
      </c>
    </row>
    <row r="88" spans="1:12">
      <c r="A88" s="11" t="s">
        <v>323</v>
      </c>
      <c r="B88" s="11" t="s">
        <v>324</v>
      </c>
      <c r="C88" s="11" t="s">
        <v>41</v>
      </c>
      <c r="D88" s="11" t="s">
        <v>257</v>
      </c>
      <c r="E88" s="12">
        <v>654.67999999999995</v>
      </c>
      <c r="F88" s="12">
        <v>113.72</v>
      </c>
      <c r="G88" s="13">
        <v>0.14799999999999999</v>
      </c>
      <c r="H88" s="12">
        <v>246.82</v>
      </c>
      <c r="I88" s="13">
        <v>0.377</v>
      </c>
      <c r="J88" s="12">
        <v>24.86</v>
      </c>
      <c r="K88" s="12">
        <v>221.96</v>
      </c>
      <c r="L88" s="13">
        <v>0.33900000000000002</v>
      </c>
    </row>
    <row r="89" spans="1:12">
      <c r="A89" s="11" t="s">
        <v>413</v>
      </c>
      <c r="B89" s="11" t="s">
        <v>414</v>
      </c>
      <c r="C89" s="11" t="s">
        <v>47</v>
      </c>
      <c r="D89" s="11" t="s">
        <v>257</v>
      </c>
      <c r="E89" s="12">
        <v>433.53</v>
      </c>
      <c r="F89" s="12">
        <v>35.979999999999997</v>
      </c>
      <c r="G89" s="13">
        <v>7.6600000000000001E-2</v>
      </c>
      <c r="H89" s="12">
        <v>191.7</v>
      </c>
      <c r="I89" s="13">
        <v>0.44219999999999998</v>
      </c>
      <c r="J89" s="12">
        <v>9.9700000000000006</v>
      </c>
      <c r="K89" s="12">
        <v>181.73</v>
      </c>
      <c r="L89" s="13">
        <v>0.41920000000000002</v>
      </c>
    </row>
    <row r="90" spans="1:12">
      <c r="A90" s="11" t="s">
        <v>255</v>
      </c>
      <c r="B90" s="11" t="s">
        <v>256</v>
      </c>
      <c r="C90" s="11" t="s">
        <v>36</v>
      </c>
      <c r="D90" s="11" t="s">
        <v>257</v>
      </c>
      <c r="E90" s="12">
        <v>468.04</v>
      </c>
      <c r="F90" s="12">
        <v>63.46</v>
      </c>
      <c r="G90" s="13">
        <v>0.11940000000000001</v>
      </c>
      <c r="H90" s="12">
        <v>188.18</v>
      </c>
      <c r="I90" s="13">
        <v>0.40210000000000001</v>
      </c>
      <c r="J90" s="12">
        <v>11.38</v>
      </c>
      <c r="K90" s="12">
        <v>176.8</v>
      </c>
      <c r="L90" s="13">
        <v>0.37769999999999998</v>
      </c>
    </row>
    <row r="91" spans="1:12">
      <c r="A91" s="11" t="s">
        <v>389</v>
      </c>
      <c r="B91" s="11" t="s">
        <v>390</v>
      </c>
      <c r="C91" s="11" t="s">
        <v>45</v>
      </c>
      <c r="D91" s="11" t="s">
        <v>257</v>
      </c>
      <c r="E91" s="12">
        <v>505.6</v>
      </c>
      <c r="F91" s="12">
        <v>92.95</v>
      </c>
      <c r="G91" s="13">
        <v>0.15529999999999999</v>
      </c>
      <c r="H91" s="12">
        <v>165.38</v>
      </c>
      <c r="I91" s="13">
        <v>0.3271</v>
      </c>
      <c r="J91" s="12">
        <v>7.58</v>
      </c>
      <c r="K91" s="12">
        <v>157.80000000000001</v>
      </c>
      <c r="L91" s="13">
        <v>0.31209999999999999</v>
      </c>
    </row>
    <row r="92" spans="1:12">
      <c r="A92" s="11" t="s">
        <v>357</v>
      </c>
      <c r="B92" s="11" t="s">
        <v>358</v>
      </c>
      <c r="C92" s="11" t="s">
        <v>43</v>
      </c>
      <c r="D92" s="11" t="s">
        <v>257</v>
      </c>
      <c r="E92" s="12">
        <v>377.34</v>
      </c>
      <c r="F92" s="12">
        <v>25.58</v>
      </c>
      <c r="G92" s="13">
        <v>6.3500000000000001E-2</v>
      </c>
      <c r="H92" s="12">
        <v>174.76</v>
      </c>
      <c r="I92" s="13">
        <v>0.46310000000000001</v>
      </c>
      <c r="J92" s="12">
        <v>22.72</v>
      </c>
      <c r="K92" s="12">
        <v>152.04</v>
      </c>
      <c r="L92" s="13">
        <v>0.40289999999999998</v>
      </c>
    </row>
    <row r="93" spans="1:12">
      <c r="A93" s="11" t="s">
        <v>329</v>
      </c>
      <c r="B93" s="11" t="s">
        <v>330</v>
      </c>
      <c r="C93" s="11" t="s">
        <v>41</v>
      </c>
      <c r="D93" s="11" t="s">
        <v>257</v>
      </c>
      <c r="E93" s="12">
        <v>469.64</v>
      </c>
      <c r="F93" s="12">
        <v>73.89</v>
      </c>
      <c r="G93" s="13">
        <v>0.13589999999999999</v>
      </c>
      <c r="H93" s="12">
        <v>156.06</v>
      </c>
      <c r="I93" s="13">
        <v>0.33229999999999998</v>
      </c>
      <c r="J93" s="12">
        <v>12.21</v>
      </c>
      <c r="K93" s="12">
        <v>143.85</v>
      </c>
      <c r="L93" s="13">
        <v>0.30630000000000002</v>
      </c>
    </row>
  </sheetData>
  <mergeCells count="2">
    <mergeCell ref="A1:L1"/>
    <mergeCell ref="A2:L2"/>
  </mergeCells>
  <conditionalFormatting sqref="L4:L93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51"/>
  <sheetViews>
    <sheetView workbookViewId="0">
      <selection sqref="A1:L1"/>
    </sheetView>
  </sheetViews>
  <sheetFormatPr baseColWidth="10" defaultColWidth="8.83203125" defaultRowHeight="15"/>
  <cols>
    <col min="1" max="1" width="12" customWidth="1"/>
    <col min="2" max="2" width="34" customWidth="1"/>
    <col min="3" max="4" width="16" customWidth="1"/>
    <col min="5" max="5" width="18" customWidth="1"/>
    <col min="6" max="6" width="12" customWidth="1"/>
    <col min="7" max="8" width="18" customWidth="1"/>
    <col min="9" max="9" width="12" customWidth="1"/>
    <col min="10" max="10" width="16" customWidth="1"/>
    <col min="11" max="11" width="22" customWidth="1"/>
    <col min="12" max="12" width="20" customWidth="1"/>
  </cols>
  <sheetData>
    <row r="1" spans="1:12" ht="37.25" customHeight="1">
      <c r="A1" s="61" t="s">
        <v>2497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</row>
    <row r="2" spans="1:12">
      <c r="A2" s="72" t="s">
        <v>2493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</row>
    <row r="3" spans="1:12" ht="16">
      <c r="A3" s="3" t="s">
        <v>82</v>
      </c>
      <c r="B3" s="3" t="s">
        <v>101</v>
      </c>
      <c r="C3" s="3" t="s">
        <v>99</v>
      </c>
      <c r="D3" s="3" t="s">
        <v>100</v>
      </c>
      <c r="E3" s="3" t="s">
        <v>479</v>
      </c>
      <c r="F3" s="3" t="s">
        <v>474</v>
      </c>
      <c r="G3" s="3" t="s">
        <v>2498</v>
      </c>
      <c r="H3" s="3" t="s">
        <v>482</v>
      </c>
      <c r="I3" s="3" t="s">
        <v>2495</v>
      </c>
      <c r="J3" s="3" t="s">
        <v>486</v>
      </c>
      <c r="K3" s="3" t="s">
        <v>487</v>
      </c>
      <c r="L3" s="3" t="s">
        <v>488</v>
      </c>
    </row>
    <row r="4" spans="1:12">
      <c r="A4" s="11" t="s">
        <v>179</v>
      </c>
      <c r="B4" s="11" t="s">
        <v>180</v>
      </c>
      <c r="C4" s="11" t="s">
        <v>177</v>
      </c>
      <c r="D4" s="11" t="s">
        <v>108</v>
      </c>
      <c r="E4" s="12">
        <v>53279.74</v>
      </c>
      <c r="F4" s="14">
        <v>3466</v>
      </c>
      <c r="G4" s="15">
        <v>15.37</v>
      </c>
      <c r="H4" s="12">
        <v>23087.21</v>
      </c>
      <c r="I4" s="13">
        <v>0.43330000000000002</v>
      </c>
      <c r="J4" s="12">
        <v>103.59</v>
      </c>
      <c r="K4" s="12">
        <v>21637.14</v>
      </c>
      <c r="L4" s="13">
        <v>0.40610000000000002</v>
      </c>
    </row>
    <row r="5" spans="1:12">
      <c r="A5" s="11" t="s">
        <v>154</v>
      </c>
      <c r="B5" s="11" t="s">
        <v>155</v>
      </c>
      <c r="C5" s="11" t="s">
        <v>152</v>
      </c>
      <c r="D5" s="11" t="s">
        <v>108</v>
      </c>
      <c r="E5" s="12">
        <v>46531.07</v>
      </c>
      <c r="F5" s="14">
        <v>3428</v>
      </c>
      <c r="G5" s="15">
        <v>13.57</v>
      </c>
      <c r="H5" s="12">
        <v>16855.560000000001</v>
      </c>
      <c r="I5" s="13">
        <v>0.36220000000000002</v>
      </c>
      <c r="J5" s="12">
        <v>132.99</v>
      </c>
      <c r="K5" s="12">
        <v>15517.58</v>
      </c>
      <c r="L5" s="13">
        <v>0.33350000000000002</v>
      </c>
    </row>
    <row r="6" spans="1:12">
      <c r="A6" s="11" t="s">
        <v>183</v>
      </c>
      <c r="B6" s="11" t="s">
        <v>184</v>
      </c>
      <c r="C6" s="11" t="s">
        <v>177</v>
      </c>
      <c r="D6" s="11" t="s">
        <v>117</v>
      </c>
      <c r="E6" s="12">
        <v>34065.07</v>
      </c>
      <c r="F6" s="14">
        <v>4431</v>
      </c>
      <c r="G6" s="15">
        <v>7.69</v>
      </c>
      <c r="H6" s="12">
        <v>14878.13</v>
      </c>
      <c r="I6" s="13">
        <v>0.43680000000000002</v>
      </c>
      <c r="J6" s="12">
        <v>194.05</v>
      </c>
      <c r="K6" s="12">
        <v>13760.7</v>
      </c>
      <c r="L6" s="13">
        <v>0.40400000000000003</v>
      </c>
    </row>
    <row r="7" spans="1:12">
      <c r="A7" s="11" t="s">
        <v>176</v>
      </c>
      <c r="B7" s="11" t="s">
        <v>178</v>
      </c>
      <c r="C7" s="11" t="s">
        <v>177</v>
      </c>
      <c r="D7" s="11" t="s">
        <v>108</v>
      </c>
      <c r="E7" s="12">
        <v>34328.82</v>
      </c>
      <c r="F7" s="14">
        <v>3487</v>
      </c>
      <c r="G7" s="15">
        <v>9.84</v>
      </c>
      <c r="H7" s="12">
        <v>14525.29</v>
      </c>
      <c r="I7" s="13">
        <v>0.42309999999999998</v>
      </c>
      <c r="J7" s="12">
        <v>165.8</v>
      </c>
      <c r="K7" s="12">
        <v>13533.55</v>
      </c>
      <c r="L7" s="13">
        <v>0.39419999999999999</v>
      </c>
    </row>
    <row r="8" spans="1:12">
      <c r="A8" s="11" t="s">
        <v>113</v>
      </c>
      <c r="B8" s="11" t="s">
        <v>114</v>
      </c>
      <c r="C8" s="11" t="s">
        <v>107</v>
      </c>
      <c r="D8" s="11" t="s">
        <v>108</v>
      </c>
      <c r="E8" s="12">
        <v>36042.26</v>
      </c>
      <c r="F8" s="14">
        <v>2488</v>
      </c>
      <c r="G8" s="15">
        <v>14.49</v>
      </c>
      <c r="H8" s="12">
        <v>14229.28</v>
      </c>
      <c r="I8" s="13">
        <v>0.39479999999999998</v>
      </c>
      <c r="J8" s="12">
        <v>78.52</v>
      </c>
      <c r="K8" s="12">
        <v>13101.81</v>
      </c>
      <c r="L8" s="13">
        <v>0.36349999999999999</v>
      </c>
    </row>
    <row r="9" spans="1:12">
      <c r="A9" s="11" t="s">
        <v>106</v>
      </c>
      <c r="B9" s="11" t="s">
        <v>109</v>
      </c>
      <c r="C9" s="11" t="s">
        <v>107</v>
      </c>
      <c r="D9" s="11" t="s">
        <v>108</v>
      </c>
      <c r="E9" s="12">
        <v>35430.980000000003</v>
      </c>
      <c r="F9" s="14">
        <v>3864</v>
      </c>
      <c r="G9" s="15">
        <v>9.17</v>
      </c>
      <c r="H9" s="12">
        <v>13615.88</v>
      </c>
      <c r="I9" s="13">
        <v>0.38429999999999997</v>
      </c>
      <c r="J9" s="12">
        <v>88.11</v>
      </c>
      <c r="K9" s="12">
        <v>12637.6</v>
      </c>
      <c r="L9" s="13">
        <v>0.35670000000000002</v>
      </c>
    </row>
    <row r="10" spans="1:12">
      <c r="A10" s="11" t="s">
        <v>204</v>
      </c>
      <c r="B10" s="11" t="s">
        <v>205</v>
      </c>
      <c r="C10" s="11" t="s">
        <v>202</v>
      </c>
      <c r="D10" s="11" t="s">
        <v>108</v>
      </c>
      <c r="E10" s="12">
        <v>37222.21</v>
      </c>
      <c r="F10" s="14">
        <v>2874</v>
      </c>
      <c r="G10" s="15">
        <v>12.95</v>
      </c>
      <c r="H10" s="12">
        <v>10430.42</v>
      </c>
      <c r="I10" s="13">
        <v>0.2802</v>
      </c>
      <c r="J10" s="12">
        <v>99.74</v>
      </c>
      <c r="K10" s="12">
        <v>9465.25</v>
      </c>
      <c r="L10" s="13">
        <v>0.25430000000000003</v>
      </c>
    </row>
    <row r="11" spans="1:12">
      <c r="A11" s="11" t="s">
        <v>201</v>
      </c>
      <c r="B11" s="11" t="s">
        <v>203</v>
      </c>
      <c r="C11" s="11" t="s">
        <v>202</v>
      </c>
      <c r="D11" s="11" t="s">
        <v>108</v>
      </c>
      <c r="E11" s="12">
        <v>29819.919999999998</v>
      </c>
      <c r="F11" s="14">
        <v>3574</v>
      </c>
      <c r="G11" s="15">
        <v>8.34</v>
      </c>
      <c r="H11" s="12">
        <v>9626.8700000000008</v>
      </c>
      <c r="I11" s="13">
        <v>0.32279999999999998</v>
      </c>
      <c r="J11" s="12">
        <v>159.65</v>
      </c>
      <c r="K11" s="12">
        <v>8651.1299999999992</v>
      </c>
      <c r="L11" s="13">
        <v>0.29010000000000002</v>
      </c>
    </row>
    <row r="12" spans="1:12">
      <c r="A12" s="11" t="s">
        <v>120</v>
      </c>
      <c r="B12" s="11" t="s">
        <v>121</v>
      </c>
      <c r="C12" s="11" t="s">
        <v>107</v>
      </c>
      <c r="D12" s="11" t="s">
        <v>117</v>
      </c>
      <c r="E12" s="12">
        <v>21286.1</v>
      </c>
      <c r="F12" s="14">
        <v>3057</v>
      </c>
      <c r="G12" s="15">
        <v>6.96</v>
      </c>
      <c r="H12" s="12">
        <v>8539.65</v>
      </c>
      <c r="I12" s="13">
        <v>0.4012</v>
      </c>
      <c r="J12" s="12">
        <v>111.79</v>
      </c>
      <c r="K12" s="12">
        <v>7956.89</v>
      </c>
      <c r="L12" s="13">
        <v>0.37380000000000002</v>
      </c>
    </row>
    <row r="13" spans="1:12">
      <c r="A13" s="11" t="s">
        <v>151</v>
      </c>
      <c r="B13" s="11" t="s">
        <v>153</v>
      </c>
      <c r="C13" s="11" t="s">
        <v>152</v>
      </c>
      <c r="D13" s="11" t="s">
        <v>108</v>
      </c>
      <c r="E13" s="12">
        <v>25714.65</v>
      </c>
      <c r="F13" s="14">
        <v>2908</v>
      </c>
      <c r="G13" s="15">
        <v>8.84</v>
      </c>
      <c r="H13" s="12">
        <v>8349.2199999999993</v>
      </c>
      <c r="I13" s="13">
        <v>0.32469999999999999</v>
      </c>
      <c r="J13" s="12">
        <v>99.21</v>
      </c>
      <c r="K13" s="12">
        <v>7615.22</v>
      </c>
      <c r="L13" s="13">
        <v>0.29609999999999997</v>
      </c>
    </row>
    <row r="14" spans="1:12">
      <c r="A14" s="11" t="s">
        <v>187</v>
      </c>
      <c r="B14" s="11" t="s">
        <v>188</v>
      </c>
      <c r="C14" s="11" t="s">
        <v>177</v>
      </c>
      <c r="D14" s="11" t="s">
        <v>124</v>
      </c>
      <c r="E14" s="12">
        <v>14568.73</v>
      </c>
      <c r="F14" s="14">
        <v>2041</v>
      </c>
      <c r="G14" s="15">
        <v>7.14</v>
      </c>
      <c r="H14" s="12">
        <v>7306.46</v>
      </c>
      <c r="I14" s="13">
        <v>0.50149999999999995</v>
      </c>
      <c r="J14" s="12">
        <v>56.18</v>
      </c>
      <c r="K14" s="12">
        <v>6855.49</v>
      </c>
      <c r="L14" s="13">
        <v>0.47060000000000002</v>
      </c>
    </row>
    <row r="15" spans="1:12">
      <c r="A15" s="11" t="s">
        <v>116</v>
      </c>
      <c r="B15" s="11" t="s">
        <v>118</v>
      </c>
      <c r="C15" s="11" t="s">
        <v>107</v>
      </c>
      <c r="D15" s="11" t="s">
        <v>117</v>
      </c>
      <c r="E15" s="12">
        <v>17000.32</v>
      </c>
      <c r="F15" s="14">
        <v>3687</v>
      </c>
      <c r="G15" s="15">
        <v>4.6100000000000003</v>
      </c>
      <c r="H15" s="12">
        <v>6676.91</v>
      </c>
      <c r="I15" s="13">
        <v>0.39279999999999998</v>
      </c>
      <c r="J15" s="12">
        <v>18.68</v>
      </c>
      <c r="K15" s="12">
        <v>6205.39</v>
      </c>
      <c r="L15" s="13">
        <v>0.36499999999999999</v>
      </c>
    </row>
    <row r="16" spans="1:12">
      <c r="A16" s="11" t="s">
        <v>191</v>
      </c>
      <c r="B16" s="11" t="s">
        <v>192</v>
      </c>
      <c r="C16" s="11" t="s">
        <v>177</v>
      </c>
      <c r="D16" s="11" t="s">
        <v>131</v>
      </c>
      <c r="E16" s="12">
        <v>11724.79</v>
      </c>
      <c r="F16" s="14">
        <v>1260</v>
      </c>
      <c r="G16" s="15">
        <v>9.31</v>
      </c>
      <c r="H16" s="12">
        <v>5937.84</v>
      </c>
      <c r="I16" s="13">
        <v>0.50639999999999996</v>
      </c>
      <c r="J16" s="12">
        <v>73.03</v>
      </c>
      <c r="K16" s="12">
        <v>5567.52</v>
      </c>
      <c r="L16" s="13">
        <v>0.47489999999999999</v>
      </c>
    </row>
    <row r="17" spans="1:12">
      <c r="A17" s="11" t="s">
        <v>158</v>
      </c>
      <c r="B17" s="11" t="s">
        <v>159</v>
      </c>
      <c r="C17" s="11" t="s">
        <v>152</v>
      </c>
      <c r="D17" s="11" t="s">
        <v>117</v>
      </c>
      <c r="E17" s="12">
        <v>15940.31</v>
      </c>
      <c r="F17" s="14">
        <v>2395</v>
      </c>
      <c r="G17" s="15">
        <v>6.66</v>
      </c>
      <c r="H17" s="12">
        <v>5979.05</v>
      </c>
      <c r="I17" s="13">
        <v>0.37509999999999999</v>
      </c>
      <c r="J17" s="12">
        <v>37.630000000000003</v>
      </c>
      <c r="K17" s="12">
        <v>5554.97</v>
      </c>
      <c r="L17" s="13">
        <v>0.34849999999999998</v>
      </c>
    </row>
    <row r="18" spans="1:12">
      <c r="A18" s="11" t="s">
        <v>208</v>
      </c>
      <c r="B18" s="11" t="s">
        <v>209</v>
      </c>
      <c r="C18" s="11" t="s">
        <v>202</v>
      </c>
      <c r="D18" s="11" t="s">
        <v>117</v>
      </c>
      <c r="E18" s="12">
        <v>17706.12</v>
      </c>
      <c r="F18" s="14">
        <v>2771</v>
      </c>
      <c r="G18" s="15">
        <v>6.39</v>
      </c>
      <c r="H18" s="12">
        <v>5672.37</v>
      </c>
      <c r="I18" s="13">
        <v>0.32040000000000002</v>
      </c>
      <c r="J18" s="12">
        <v>91.36</v>
      </c>
      <c r="K18" s="12">
        <v>5126.3</v>
      </c>
      <c r="L18" s="13">
        <v>0.28949999999999998</v>
      </c>
    </row>
    <row r="19" spans="1:12">
      <c r="A19" s="11" t="s">
        <v>181</v>
      </c>
      <c r="B19" s="11" t="s">
        <v>182</v>
      </c>
      <c r="C19" s="11" t="s">
        <v>177</v>
      </c>
      <c r="D19" s="11" t="s">
        <v>117</v>
      </c>
      <c r="E19" s="12">
        <v>12306.04</v>
      </c>
      <c r="F19" s="14">
        <v>2532</v>
      </c>
      <c r="G19" s="15">
        <v>4.8600000000000003</v>
      </c>
      <c r="H19" s="12">
        <v>5377.38</v>
      </c>
      <c r="I19" s="13">
        <v>0.437</v>
      </c>
      <c r="J19" s="12">
        <v>31.9</v>
      </c>
      <c r="K19" s="12">
        <v>5068.09</v>
      </c>
      <c r="L19" s="13">
        <v>0.4118</v>
      </c>
    </row>
    <row r="20" spans="1:12">
      <c r="A20" s="11" t="s">
        <v>206</v>
      </c>
      <c r="B20" s="11" t="s">
        <v>207</v>
      </c>
      <c r="C20" s="11" t="s">
        <v>202</v>
      </c>
      <c r="D20" s="11" t="s">
        <v>117</v>
      </c>
      <c r="E20" s="12">
        <v>13345.64</v>
      </c>
      <c r="F20" s="14">
        <v>3265</v>
      </c>
      <c r="G20" s="15">
        <v>4.09</v>
      </c>
      <c r="H20" s="12">
        <v>4724.16</v>
      </c>
      <c r="I20" s="13">
        <v>0.35399999999999998</v>
      </c>
      <c r="J20" s="12">
        <v>63.04</v>
      </c>
      <c r="K20" s="12">
        <v>4318.16</v>
      </c>
      <c r="L20" s="13">
        <v>0.3236</v>
      </c>
    </row>
    <row r="21" spans="1:12">
      <c r="A21" s="11" t="s">
        <v>156</v>
      </c>
      <c r="B21" s="11" t="s">
        <v>157</v>
      </c>
      <c r="C21" s="11" t="s">
        <v>152</v>
      </c>
      <c r="D21" s="11" t="s">
        <v>117</v>
      </c>
      <c r="E21" s="12">
        <v>12027.2</v>
      </c>
      <c r="F21" s="14">
        <v>2770</v>
      </c>
      <c r="G21" s="15">
        <v>4.34</v>
      </c>
      <c r="H21" s="12">
        <v>4349.74</v>
      </c>
      <c r="I21" s="13">
        <v>0.36170000000000002</v>
      </c>
      <c r="J21" s="12">
        <v>43.4</v>
      </c>
      <c r="K21" s="12">
        <v>3982.67</v>
      </c>
      <c r="L21" s="13">
        <v>0.33110000000000001</v>
      </c>
    </row>
    <row r="22" spans="1:12">
      <c r="A22" s="11" t="s">
        <v>127</v>
      </c>
      <c r="B22" s="11" t="s">
        <v>128</v>
      </c>
      <c r="C22" s="11" t="s">
        <v>107</v>
      </c>
      <c r="D22" s="11" t="s">
        <v>124</v>
      </c>
      <c r="E22" s="12">
        <v>9439.66</v>
      </c>
      <c r="F22" s="14">
        <v>1424</v>
      </c>
      <c r="G22" s="15">
        <v>6.63</v>
      </c>
      <c r="H22" s="12">
        <v>4164.88</v>
      </c>
      <c r="I22" s="13">
        <v>0.44119999999999998</v>
      </c>
      <c r="J22" s="12">
        <v>65.16</v>
      </c>
      <c r="K22" s="12">
        <v>3822.12</v>
      </c>
      <c r="L22" s="13">
        <v>0.40489999999999998</v>
      </c>
    </row>
    <row r="23" spans="1:12">
      <c r="A23" s="11" t="s">
        <v>216</v>
      </c>
      <c r="B23" s="11" t="s">
        <v>217</v>
      </c>
      <c r="C23" s="11" t="s">
        <v>202</v>
      </c>
      <c r="D23" s="11" t="s">
        <v>131</v>
      </c>
      <c r="E23" s="12">
        <v>9385.1299999999992</v>
      </c>
      <c r="F23" s="14">
        <v>1223</v>
      </c>
      <c r="G23" s="15">
        <v>7.67</v>
      </c>
      <c r="H23" s="12">
        <v>3918.66</v>
      </c>
      <c r="I23" s="13">
        <v>0.41749999999999998</v>
      </c>
      <c r="J23" s="12">
        <v>29.56</v>
      </c>
      <c r="K23" s="12">
        <v>3655.31</v>
      </c>
      <c r="L23" s="13">
        <v>0.38950000000000001</v>
      </c>
    </row>
    <row r="24" spans="1:12">
      <c r="A24" s="11" t="s">
        <v>166</v>
      </c>
      <c r="B24" s="11" t="s">
        <v>167</v>
      </c>
      <c r="C24" s="11" t="s">
        <v>152</v>
      </c>
      <c r="D24" s="11" t="s">
        <v>131</v>
      </c>
      <c r="E24" s="12">
        <v>8709.2099999999991</v>
      </c>
      <c r="F24" s="14">
        <v>1020</v>
      </c>
      <c r="G24" s="15">
        <v>8.5399999999999991</v>
      </c>
      <c r="H24" s="12">
        <v>3869.94</v>
      </c>
      <c r="I24" s="13">
        <v>0.44440000000000002</v>
      </c>
      <c r="J24" s="12">
        <v>34.270000000000003</v>
      </c>
      <c r="K24" s="12">
        <v>3542.8</v>
      </c>
      <c r="L24" s="13">
        <v>0.40679999999999999</v>
      </c>
    </row>
    <row r="25" spans="1:12">
      <c r="A25" s="11" t="s">
        <v>185</v>
      </c>
      <c r="B25" s="11" t="s">
        <v>186</v>
      </c>
      <c r="C25" s="11" t="s">
        <v>177</v>
      </c>
      <c r="D25" s="11" t="s">
        <v>124</v>
      </c>
      <c r="E25" s="12">
        <v>7346.49</v>
      </c>
      <c r="F25" s="14">
        <v>1604</v>
      </c>
      <c r="G25" s="15">
        <v>4.58</v>
      </c>
      <c r="H25" s="12">
        <v>3747.02</v>
      </c>
      <c r="I25" s="13">
        <v>0.51</v>
      </c>
      <c r="J25" s="12">
        <v>63.98</v>
      </c>
      <c r="K25" s="12">
        <v>3483</v>
      </c>
      <c r="L25" s="13">
        <v>0.47410000000000002</v>
      </c>
    </row>
    <row r="26" spans="1:12">
      <c r="A26" s="11" t="s">
        <v>123</v>
      </c>
      <c r="B26" s="11" t="s">
        <v>125</v>
      </c>
      <c r="C26" s="11" t="s">
        <v>107</v>
      </c>
      <c r="D26" s="11" t="s">
        <v>124</v>
      </c>
      <c r="E26" s="12">
        <v>8049.37</v>
      </c>
      <c r="F26" s="14">
        <v>1881</v>
      </c>
      <c r="G26" s="15">
        <v>4.28</v>
      </c>
      <c r="H26" s="12">
        <v>3637.29</v>
      </c>
      <c r="I26" s="13">
        <v>0.45190000000000002</v>
      </c>
      <c r="J26" s="12">
        <v>16.14</v>
      </c>
      <c r="K26" s="12">
        <v>3391.08</v>
      </c>
      <c r="L26" s="13">
        <v>0.42130000000000001</v>
      </c>
    </row>
    <row r="27" spans="1:12">
      <c r="A27" s="11" t="s">
        <v>212</v>
      </c>
      <c r="B27" s="11" t="s">
        <v>213</v>
      </c>
      <c r="C27" s="11" t="s">
        <v>202</v>
      </c>
      <c r="D27" s="11" t="s">
        <v>124</v>
      </c>
      <c r="E27" s="12">
        <v>8816.76</v>
      </c>
      <c r="F27" s="14">
        <v>1503</v>
      </c>
      <c r="G27" s="15">
        <v>5.87</v>
      </c>
      <c r="H27" s="12">
        <v>3614.49</v>
      </c>
      <c r="I27" s="13">
        <v>0.41</v>
      </c>
      <c r="J27" s="12">
        <v>45.85</v>
      </c>
      <c r="K27" s="12">
        <v>3348.77</v>
      </c>
      <c r="L27" s="13">
        <v>0.37980000000000003</v>
      </c>
    </row>
    <row r="28" spans="1:12">
      <c r="A28" s="11" t="s">
        <v>135</v>
      </c>
      <c r="B28" s="11" t="s">
        <v>136</v>
      </c>
      <c r="C28" s="11" t="s">
        <v>107</v>
      </c>
      <c r="D28" s="11" t="s">
        <v>131</v>
      </c>
      <c r="E28" s="12">
        <v>6865.28</v>
      </c>
      <c r="F28" s="14">
        <v>785</v>
      </c>
      <c r="G28" s="15">
        <v>8.75</v>
      </c>
      <c r="H28" s="12">
        <v>3201.83</v>
      </c>
      <c r="I28" s="13">
        <v>0.46639999999999998</v>
      </c>
      <c r="J28" s="12">
        <v>32.5</v>
      </c>
      <c r="K28" s="12">
        <v>2974.1</v>
      </c>
      <c r="L28" s="13">
        <v>0.43319999999999997</v>
      </c>
    </row>
    <row r="29" spans="1:12">
      <c r="A29" s="11" t="s">
        <v>130</v>
      </c>
      <c r="B29" s="11" t="s">
        <v>132</v>
      </c>
      <c r="C29" s="11" t="s">
        <v>107</v>
      </c>
      <c r="D29" s="11" t="s">
        <v>131</v>
      </c>
      <c r="E29" s="12">
        <v>6630.55</v>
      </c>
      <c r="F29" s="14">
        <v>1181</v>
      </c>
      <c r="G29" s="15">
        <v>5.61</v>
      </c>
      <c r="H29" s="12">
        <v>3045.08</v>
      </c>
      <c r="I29" s="13">
        <v>0.45929999999999999</v>
      </c>
      <c r="J29" s="12">
        <v>31.92</v>
      </c>
      <c r="K29" s="12">
        <v>2844.65</v>
      </c>
      <c r="L29" s="13">
        <v>0.42899999999999999</v>
      </c>
    </row>
    <row r="30" spans="1:12">
      <c r="A30" s="11" t="s">
        <v>170</v>
      </c>
      <c r="B30" s="11" t="s">
        <v>171</v>
      </c>
      <c r="C30" s="11" t="s">
        <v>152</v>
      </c>
      <c r="D30" s="11" t="s">
        <v>139</v>
      </c>
      <c r="E30" s="12">
        <v>7211.19</v>
      </c>
      <c r="F30" s="14">
        <v>1055</v>
      </c>
      <c r="G30" s="15">
        <v>6.84</v>
      </c>
      <c r="H30" s="12">
        <v>2894.76</v>
      </c>
      <c r="I30" s="13">
        <v>0.40139999999999998</v>
      </c>
      <c r="J30" s="12">
        <v>17.82</v>
      </c>
      <c r="K30" s="12">
        <v>2701.07</v>
      </c>
      <c r="L30" s="13">
        <v>0.37459999999999999</v>
      </c>
    </row>
    <row r="31" spans="1:12">
      <c r="A31" s="11" t="s">
        <v>138</v>
      </c>
      <c r="B31" s="11" t="s">
        <v>140</v>
      </c>
      <c r="C31" s="11" t="s">
        <v>107</v>
      </c>
      <c r="D31" s="11" t="s">
        <v>139</v>
      </c>
      <c r="E31" s="12">
        <v>6661.02</v>
      </c>
      <c r="F31" s="14">
        <v>920</v>
      </c>
      <c r="G31" s="15">
        <v>7.24</v>
      </c>
      <c r="H31" s="12">
        <v>2841.68</v>
      </c>
      <c r="I31" s="13">
        <v>0.42659999999999998</v>
      </c>
      <c r="J31" s="12">
        <v>8.52</v>
      </c>
      <c r="K31" s="12">
        <v>2669.38</v>
      </c>
      <c r="L31" s="13">
        <v>0.4007</v>
      </c>
    </row>
    <row r="32" spans="1:12">
      <c r="A32" s="11" t="s">
        <v>162</v>
      </c>
      <c r="B32" s="11" t="s">
        <v>163</v>
      </c>
      <c r="C32" s="11" t="s">
        <v>152</v>
      </c>
      <c r="D32" s="11" t="s">
        <v>124</v>
      </c>
      <c r="E32" s="12">
        <v>5908.65</v>
      </c>
      <c r="F32" s="14">
        <v>959</v>
      </c>
      <c r="G32" s="15">
        <v>6.16</v>
      </c>
      <c r="H32" s="12">
        <v>2539.84</v>
      </c>
      <c r="I32" s="13">
        <v>0.4299</v>
      </c>
      <c r="J32" s="12">
        <v>19.420000000000002</v>
      </c>
      <c r="K32" s="12">
        <v>2366.7600000000002</v>
      </c>
      <c r="L32" s="13">
        <v>0.40060000000000001</v>
      </c>
    </row>
    <row r="33" spans="1:12">
      <c r="A33" s="11" t="s">
        <v>199</v>
      </c>
      <c r="B33" s="11" t="s">
        <v>200</v>
      </c>
      <c r="C33" s="11" t="s">
        <v>177</v>
      </c>
      <c r="D33" s="11" t="s">
        <v>145</v>
      </c>
      <c r="E33" s="12">
        <v>5793.2</v>
      </c>
      <c r="F33" s="14">
        <v>263</v>
      </c>
      <c r="G33" s="15">
        <v>22.03</v>
      </c>
      <c r="H33" s="12">
        <v>2529.4</v>
      </c>
      <c r="I33" s="13">
        <v>0.43659999999999999</v>
      </c>
      <c r="J33" s="12">
        <v>17.010000000000002</v>
      </c>
      <c r="K33" s="12">
        <v>2340.58</v>
      </c>
      <c r="L33" s="13">
        <v>0.40400000000000003</v>
      </c>
    </row>
    <row r="34" spans="1:12">
      <c r="A34" s="11" t="s">
        <v>214</v>
      </c>
      <c r="B34" s="11" t="s">
        <v>215</v>
      </c>
      <c r="C34" s="11" t="s">
        <v>202</v>
      </c>
      <c r="D34" s="11" t="s">
        <v>131</v>
      </c>
      <c r="E34" s="12">
        <v>5775.99</v>
      </c>
      <c r="F34" s="14">
        <v>1122</v>
      </c>
      <c r="G34" s="15">
        <v>5.15</v>
      </c>
      <c r="H34" s="12">
        <v>2462.5100000000002</v>
      </c>
      <c r="I34" s="13">
        <v>0.42630000000000001</v>
      </c>
      <c r="J34" s="12">
        <v>5.37</v>
      </c>
      <c r="K34" s="12">
        <v>2303.9699999999998</v>
      </c>
      <c r="L34" s="13">
        <v>0.39889999999999998</v>
      </c>
    </row>
    <row r="35" spans="1:12">
      <c r="A35" s="11" t="s">
        <v>195</v>
      </c>
      <c r="B35" s="11" t="s">
        <v>196</v>
      </c>
      <c r="C35" s="11" t="s">
        <v>177</v>
      </c>
      <c r="D35" s="11" t="s">
        <v>139</v>
      </c>
      <c r="E35" s="12">
        <v>5017.6099999999997</v>
      </c>
      <c r="F35" s="14">
        <v>645</v>
      </c>
      <c r="G35" s="15">
        <v>7.78</v>
      </c>
      <c r="H35" s="12">
        <v>2389.38</v>
      </c>
      <c r="I35" s="13">
        <v>0.47620000000000001</v>
      </c>
      <c r="J35" s="12">
        <v>8.81</v>
      </c>
      <c r="K35" s="12">
        <v>2266.86</v>
      </c>
      <c r="L35" s="13">
        <v>0.45179999999999998</v>
      </c>
    </row>
    <row r="36" spans="1:12">
      <c r="A36" s="11" t="s">
        <v>193</v>
      </c>
      <c r="B36" s="11" t="s">
        <v>194</v>
      </c>
      <c r="C36" s="11" t="s">
        <v>177</v>
      </c>
      <c r="D36" s="11" t="s">
        <v>139</v>
      </c>
      <c r="E36" s="12">
        <v>5242.5200000000004</v>
      </c>
      <c r="F36" s="14">
        <v>687</v>
      </c>
      <c r="G36" s="15">
        <v>7.63</v>
      </c>
      <c r="H36" s="12">
        <v>2338.9899999999998</v>
      </c>
      <c r="I36" s="13">
        <v>0.44619999999999999</v>
      </c>
      <c r="J36" s="12">
        <v>18.809999999999999</v>
      </c>
      <c r="K36" s="12">
        <v>2205.21</v>
      </c>
      <c r="L36" s="13">
        <v>0.42059999999999997</v>
      </c>
    </row>
    <row r="37" spans="1:12">
      <c r="A37" s="11" t="s">
        <v>164</v>
      </c>
      <c r="B37" s="11" t="s">
        <v>165</v>
      </c>
      <c r="C37" s="11" t="s">
        <v>152</v>
      </c>
      <c r="D37" s="11" t="s">
        <v>131</v>
      </c>
      <c r="E37" s="12">
        <v>4775.12</v>
      </c>
      <c r="F37" s="14">
        <v>882</v>
      </c>
      <c r="G37" s="15">
        <v>5.41</v>
      </c>
      <c r="H37" s="12">
        <v>2219.96</v>
      </c>
      <c r="I37" s="13">
        <v>0.46489999999999998</v>
      </c>
      <c r="J37" s="12">
        <v>5.21</v>
      </c>
      <c r="K37" s="12">
        <v>2089.9699999999998</v>
      </c>
      <c r="L37" s="13">
        <v>0.43769999999999998</v>
      </c>
    </row>
    <row r="38" spans="1:12">
      <c r="A38" s="11" t="s">
        <v>160</v>
      </c>
      <c r="B38" s="11" t="s">
        <v>161</v>
      </c>
      <c r="C38" s="11" t="s">
        <v>152</v>
      </c>
      <c r="D38" s="11" t="s">
        <v>124</v>
      </c>
      <c r="E38" s="12">
        <v>4698.21</v>
      </c>
      <c r="F38" s="14">
        <v>1192</v>
      </c>
      <c r="G38" s="15">
        <v>3.94</v>
      </c>
      <c r="H38" s="12">
        <v>2018.9</v>
      </c>
      <c r="I38" s="13">
        <v>0.42970000000000003</v>
      </c>
      <c r="J38" s="12">
        <v>11.7</v>
      </c>
      <c r="K38" s="12">
        <v>1903.4</v>
      </c>
      <c r="L38" s="13">
        <v>0.40510000000000002</v>
      </c>
    </row>
    <row r="39" spans="1:12">
      <c r="A39" s="11" t="s">
        <v>168</v>
      </c>
      <c r="B39" s="11" t="s">
        <v>169</v>
      </c>
      <c r="C39" s="11" t="s">
        <v>152</v>
      </c>
      <c r="D39" s="11" t="s">
        <v>139</v>
      </c>
      <c r="E39" s="12">
        <v>5011.67</v>
      </c>
      <c r="F39" s="14">
        <v>738</v>
      </c>
      <c r="G39" s="15">
        <v>6.79</v>
      </c>
      <c r="H39" s="12">
        <v>2052.09</v>
      </c>
      <c r="I39" s="13">
        <v>0.40949999999999998</v>
      </c>
      <c r="J39" s="12">
        <v>28.68</v>
      </c>
      <c r="K39" s="12">
        <v>1885.95</v>
      </c>
      <c r="L39" s="13">
        <v>0.37630000000000002</v>
      </c>
    </row>
    <row r="40" spans="1:12">
      <c r="A40" s="11" t="s">
        <v>144</v>
      </c>
      <c r="B40" s="11" t="s">
        <v>146</v>
      </c>
      <c r="C40" s="11" t="s">
        <v>107</v>
      </c>
      <c r="D40" s="11" t="s">
        <v>145</v>
      </c>
      <c r="E40" s="12">
        <v>5728.87</v>
      </c>
      <c r="F40" s="14">
        <v>455</v>
      </c>
      <c r="G40" s="15">
        <v>12.59</v>
      </c>
      <c r="H40" s="12">
        <v>1978.62</v>
      </c>
      <c r="I40" s="13">
        <v>0.34539999999999998</v>
      </c>
      <c r="J40" s="12">
        <v>6.27</v>
      </c>
      <c r="K40" s="12">
        <v>1841.53</v>
      </c>
      <c r="L40" s="13">
        <v>0.32140000000000002</v>
      </c>
    </row>
    <row r="41" spans="1:12">
      <c r="A41" s="11" t="s">
        <v>218</v>
      </c>
      <c r="B41" s="11" t="s">
        <v>219</v>
      </c>
      <c r="C41" s="11" t="s">
        <v>202</v>
      </c>
      <c r="D41" s="11" t="s">
        <v>139</v>
      </c>
      <c r="E41" s="12">
        <v>5196.12</v>
      </c>
      <c r="F41" s="14">
        <v>795</v>
      </c>
      <c r="G41" s="15">
        <v>6.54</v>
      </c>
      <c r="H41" s="12">
        <v>1889.33</v>
      </c>
      <c r="I41" s="13">
        <v>0.36359999999999998</v>
      </c>
      <c r="J41" s="12">
        <v>21.14</v>
      </c>
      <c r="K41" s="12">
        <v>1727.69</v>
      </c>
      <c r="L41" s="13">
        <v>0.33250000000000002</v>
      </c>
    </row>
    <row r="42" spans="1:12">
      <c r="A42" s="11" t="s">
        <v>189</v>
      </c>
      <c r="B42" s="11" t="s">
        <v>190</v>
      </c>
      <c r="C42" s="11" t="s">
        <v>177</v>
      </c>
      <c r="D42" s="11" t="s">
        <v>131</v>
      </c>
      <c r="E42" s="12">
        <v>3295.62</v>
      </c>
      <c r="F42" s="14">
        <v>528</v>
      </c>
      <c r="G42" s="15">
        <v>6.24</v>
      </c>
      <c r="H42" s="12">
        <v>1733.3</v>
      </c>
      <c r="I42" s="13">
        <v>0.52590000000000003</v>
      </c>
      <c r="J42" s="12">
        <v>9.6199999999999992</v>
      </c>
      <c r="K42" s="12">
        <v>1633.9</v>
      </c>
      <c r="L42" s="13">
        <v>0.49580000000000002</v>
      </c>
    </row>
    <row r="43" spans="1:12">
      <c r="A43" s="11" t="s">
        <v>142</v>
      </c>
      <c r="B43" s="11" t="s">
        <v>143</v>
      </c>
      <c r="C43" s="11" t="s">
        <v>107</v>
      </c>
      <c r="D43" s="11" t="s">
        <v>139</v>
      </c>
      <c r="E43" s="12">
        <v>3944.47</v>
      </c>
      <c r="F43" s="14">
        <v>540</v>
      </c>
      <c r="G43" s="15">
        <v>7.3</v>
      </c>
      <c r="H43" s="12">
        <v>1666.2</v>
      </c>
      <c r="I43" s="13">
        <v>0.4224</v>
      </c>
      <c r="J43" s="12">
        <v>0.49</v>
      </c>
      <c r="K43" s="12">
        <v>1578.58</v>
      </c>
      <c r="L43" s="13">
        <v>0.4002</v>
      </c>
    </row>
    <row r="44" spans="1:12">
      <c r="A44" s="11" t="s">
        <v>148</v>
      </c>
      <c r="B44" s="11" t="s">
        <v>149</v>
      </c>
      <c r="C44" s="11" t="s">
        <v>107</v>
      </c>
      <c r="D44" s="11" t="s">
        <v>145</v>
      </c>
      <c r="E44" s="12">
        <v>4924.6099999999997</v>
      </c>
      <c r="F44" s="14">
        <v>256</v>
      </c>
      <c r="G44" s="15">
        <v>19.239999999999998</v>
      </c>
      <c r="H44" s="12">
        <v>1671.24</v>
      </c>
      <c r="I44" s="13">
        <v>0.33939999999999998</v>
      </c>
      <c r="J44" s="12">
        <v>9.14</v>
      </c>
      <c r="K44" s="12">
        <v>1564.42</v>
      </c>
      <c r="L44" s="13">
        <v>0.31769999999999998</v>
      </c>
    </row>
    <row r="45" spans="1:12">
      <c r="A45" s="11" t="s">
        <v>210</v>
      </c>
      <c r="B45" s="11" t="s">
        <v>211</v>
      </c>
      <c r="C45" s="11" t="s">
        <v>202</v>
      </c>
      <c r="D45" s="11" t="s">
        <v>124</v>
      </c>
      <c r="E45" s="12">
        <v>4147.6400000000003</v>
      </c>
      <c r="F45" s="14">
        <v>1087</v>
      </c>
      <c r="G45" s="15">
        <v>3.82</v>
      </c>
      <c r="H45" s="12">
        <v>1569.31</v>
      </c>
      <c r="I45" s="13">
        <v>0.37840000000000001</v>
      </c>
      <c r="J45" s="12">
        <v>18.45</v>
      </c>
      <c r="K45" s="12">
        <v>1438.86</v>
      </c>
      <c r="L45" s="13">
        <v>0.34689999999999999</v>
      </c>
    </row>
    <row r="46" spans="1:12">
      <c r="A46" s="11" t="s">
        <v>220</v>
      </c>
      <c r="B46" s="11" t="s">
        <v>221</v>
      </c>
      <c r="C46" s="11" t="s">
        <v>202</v>
      </c>
      <c r="D46" s="11" t="s">
        <v>139</v>
      </c>
      <c r="E46" s="12">
        <v>4222.6099999999997</v>
      </c>
      <c r="F46" s="14">
        <v>652</v>
      </c>
      <c r="G46" s="15">
        <v>6.48</v>
      </c>
      <c r="H46" s="12">
        <v>1394.44</v>
      </c>
      <c r="I46" s="13">
        <v>0.33019999999999999</v>
      </c>
      <c r="J46" s="12">
        <v>16.98</v>
      </c>
      <c r="K46" s="12">
        <v>1260.25</v>
      </c>
      <c r="L46" s="13">
        <v>0.29849999999999999</v>
      </c>
    </row>
    <row r="47" spans="1:12">
      <c r="A47" s="11" t="s">
        <v>224</v>
      </c>
      <c r="B47" s="11" t="s">
        <v>225</v>
      </c>
      <c r="C47" s="11" t="s">
        <v>202</v>
      </c>
      <c r="D47" s="11" t="s">
        <v>145</v>
      </c>
      <c r="E47" s="12">
        <v>3473.71</v>
      </c>
      <c r="F47" s="14">
        <v>197</v>
      </c>
      <c r="G47" s="15">
        <v>17.63</v>
      </c>
      <c r="H47" s="12">
        <v>1138.3699999999999</v>
      </c>
      <c r="I47" s="13">
        <v>0.32769999999999999</v>
      </c>
      <c r="J47" s="12">
        <v>3.34</v>
      </c>
      <c r="K47" s="12">
        <v>1060.49</v>
      </c>
      <c r="L47" s="13">
        <v>0.30530000000000002</v>
      </c>
    </row>
    <row r="48" spans="1:12">
      <c r="A48" s="11" t="s">
        <v>197</v>
      </c>
      <c r="B48" s="11" t="s">
        <v>198</v>
      </c>
      <c r="C48" s="11" t="s">
        <v>177</v>
      </c>
      <c r="D48" s="11" t="s">
        <v>145</v>
      </c>
      <c r="E48" s="12">
        <v>2079.1799999999998</v>
      </c>
      <c r="F48" s="14">
        <v>152</v>
      </c>
      <c r="G48" s="15">
        <v>13.68</v>
      </c>
      <c r="H48" s="12">
        <v>852.45</v>
      </c>
      <c r="I48" s="13">
        <v>0.41</v>
      </c>
      <c r="J48" s="12">
        <v>7.34</v>
      </c>
      <c r="K48" s="12">
        <v>798.58</v>
      </c>
      <c r="L48" s="13">
        <v>0.3841</v>
      </c>
    </row>
    <row r="49" spans="1:12">
      <c r="A49" s="11" t="s">
        <v>222</v>
      </c>
      <c r="B49" s="11" t="s">
        <v>223</v>
      </c>
      <c r="C49" s="11" t="s">
        <v>202</v>
      </c>
      <c r="D49" s="11" t="s">
        <v>145</v>
      </c>
      <c r="E49" s="12">
        <v>2274.2800000000002</v>
      </c>
      <c r="F49" s="14">
        <v>199</v>
      </c>
      <c r="G49" s="15">
        <v>11.43</v>
      </c>
      <c r="H49" s="12">
        <v>666.51</v>
      </c>
      <c r="I49" s="13">
        <v>0.29310000000000003</v>
      </c>
      <c r="J49" s="12">
        <v>2.67</v>
      </c>
      <c r="K49" s="12">
        <v>607.16999999999996</v>
      </c>
      <c r="L49" s="13">
        <v>0.26700000000000002</v>
      </c>
    </row>
    <row r="50" spans="1:12">
      <c r="A50" s="11" t="s">
        <v>174</v>
      </c>
      <c r="B50" s="11" t="s">
        <v>175</v>
      </c>
      <c r="C50" s="11" t="s">
        <v>152</v>
      </c>
      <c r="D50" s="11" t="s">
        <v>145</v>
      </c>
      <c r="E50" s="12">
        <v>2109.9299999999998</v>
      </c>
      <c r="F50" s="14">
        <v>113</v>
      </c>
      <c r="G50" s="15">
        <v>18.670000000000002</v>
      </c>
      <c r="H50" s="12">
        <v>672.67</v>
      </c>
      <c r="I50" s="13">
        <v>0.31879999999999997</v>
      </c>
      <c r="J50" s="12">
        <v>10.29</v>
      </c>
      <c r="K50" s="12">
        <v>602</v>
      </c>
      <c r="L50" s="13">
        <v>0.2853</v>
      </c>
    </row>
    <row r="51" spans="1:12">
      <c r="A51" s="11" t="s">
        <v>172</v>
      </c>
      <c r="B51" s="11" t="s">
        <v>173</v>
      </c>
      <c r="C51" s="11" t="s">
        <v>152</v>
      </c>
      <c r="D51" s="11" t="s">
        <v>145</v>
      </c>
      <c r="E51" s="12">
        <v>1706.82</v>
      </c>
      <c r="F51" s="14">
        <v>138</v>
      </c>
      <c r="G51" s="15">
        <v>12.37</v>
      </c>
      <c r="H51" s="12">
        <v>656.51</v>
      </c>
      <c r="I51" s="13">
        <v>0.3846</v>
      </c>
      <c r="J51" s="12">
        <v>0</v>
      </c>
      <c r="K51" s="12">
        <v>599.86</v>
      </c>
      <c r="L51" s="13">
        <v>0.35149999999999998</v>
      </c>
    </row>
  </sheetData>
  <mergeCells count="2">
    <mergeCell ref="A1:L1"/>
    <mergeCell ref="A2:L2"/>
  </mergeCells>
  <conditionalFormatting sqref="L4:L51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9"/>
  <sheetViews>
    <sheetView workbookViewId="0">
      <selection sqref="A1:J1"/>
    </sheetView>
  </sheetViews>
  <sheetFormatPr baseColWidth="10" defaultColWidth="8.83203125" defaultRowHeight="15"/>
  <cols>
    <col min="1" max="1" width="22" customWidth="1"/>
    <col min="2" max="3" width="18" customWidth="1"/>
    <col min="4" max="4" width="12" customWidth="1"/>
    <col min="5" max="5" width="16" customWidth="1"/>
    <col min="6" max="7" width="14" customWidth="1"/>
    <col min="8" max="8" width="16" customWidth="1"/>
    <col min="9" max="9" width="22" customWidth="1"/>
    <col min="10" max="10" width="20" customWidth="1"/>
  </cols>
  <sheetData>
    <row r="1" spans="1:10" ht="37.25" customHeight="1">
      <c r="A1" s="61" t="s">
        <v>2499</v>
      </c>
      <c r="B1" s="61"/>
      <c r="C1" s="61"/>
      <c r="D1" s="61"/>
      <c r="E1" s="61"/>
      <c r="F1" s="61"/>
      <c r="G1" s="61"/>
      <c r="H1" s="61"/>
      <c r="I1" s="61"/>
      <c r="J1" s="61"/>
    </row>
    <row r="2" spans="1:10">
      <c r="A2" s="72" t="s">
        <v>2493</v>
      </c>
      <c r="B2" s="72"/>
      <c r="C2" s="72"/>
      <c r="D2" s="72"/>
      <c r="E2" s="72"/>
      <c r="F2" s="72"/>
      <c r="G2" s="72"/>
      <c r="H2" s="72"/>
      <c r="I2" s="72"/>
      <c r="J2" s="72"/>
    </row>
    <row r="3" spans="1:10" ht="32">
      <c r="A3" s="3" t="s">
        <v>32</v>
      </c>
      <c r="B3" s="3" t="s">
        <v>479</v>
      </c>
      <c r="C3" s="3" t="s">
        <v>482</v>
      </c>
      <c r="D3" s="3" t="s">
        <v>2495</v>
      </c>
      <c r="E3" s="3" t="s">
        <v>478</v>
      </c>
      <c r="F3" s="3" t="s">
        <v>2494</v>
      </c>
      <c r="G3" s="3" t="s">
        <v>485</v>
      </c>
      <c r="H3" s="3" t="s">
        <v>486</v>
      </c>
      <c r="I3" s="3" t="s">
        <v>487</v>
      </c>
      <c r="J3" s="3" t="s">
        <v>488</v>
      </c>
    </row>
    <row r="4" spans="1:10">
      <c r="A4" s="11" t="s">
        <v>43</v>
      </c>
      <c r="B4" s="12">
        <v>128367.88</v>
      </c>
      <c r="C4" s="12">
        <v>56279.12</v>
      </c>
      <c r="D4" s="13">
        <v>0.43840000000000001</v>
      </c>
      <c r="E4" s="12">
        <v>10161.52</v>
      </c>
      <c r="F4" s="13">
        <v>7.3400000000000007E-2</v>
      </c>
      <c r="G4" s="12">
        <v>5776.55</v>
      </c>
      <c r="H4" s="12">
        <v>342.25</v>
      </c>
      <c r="I4" s="12">
        <v>50160.32</v>
      </c>
      <c r="J4" s="13">
        <v>0.39079999999999998</v>
      </c>
    </row>
    <row r="5" spans="1:10">
      <c r="A5" s="11" t="s">
        <v>47</v>
      </c>
      <c r="B5" s="12">
        <v>107222.88</v>
      </c>
      <c r="C5" s="12">
        <v>43215.94</v>
      </c>
      <c r="D5" s="13">
        <v>0.40300000000000002</v>
      </c>
      <c r="E5" s="12">
        <v>13422.03</v>
      </c>
      <c r="F5" s="13">
        <v>0.1113</v>
      </c>
      <c r="G5" s="12">
        <v>2466.13</v>
      </c>
      <c r="H5" s="12">
        <v>322.29000000000002</v>
      </c>
      <c r="I5" s="12">
        <v>40427.519999999997</v>
      </c>
      <c r="J5" s="13">
        <v>0.377</v>
      </c>
    </row>
    <row r="6" spans="1:10">
      <c r="A6" s="11" t="s">
        <v>39</v>
      </c>
      <c r="B6" s="12">
        <v>105922.65</v>
      </c>
      <c r="C6" s="12">
        <v>42866.38</v>
      </c>
      <c r="D6" s="13">
        <v>0.4047</v>
      </c>
      <c r="E6" s="12">
        <v>14666.02</v>
      </c>
      <c r="F6" s="13">
        <v>0.1216</v>
      </c>
      <c r="G6" s="12">
        <v>2224.38</v>
      </c>
      <c r="H6" s="12">
        <v>274.8</v>
      </c>
      <c r="I6" s="12">
        <v>40367.199999999997</v>
      </c>
      <c r="J6" s="13">
        <v>0.38109999999999999</v>
      </c>
    </row>
    <row r="7" spans="1:10">
      <c r="A7" s="11" t="s">
        <v>41</v>
      </c>
      <c r="B7" s="12">
        <v>105031.64</v>
      </c>
      <c r="C7" s="12">
        <v>38768.25</v>
      </c>
      <c r="D7" s="13">
        <v>0.36909999999999998</v>
      </c>
      <c r="E7" s="12">
        <v>21202.02</v>
      </c>
      <c r="F7" s="13">
        <v>0.16800000000000001</v>
      </c>
      <c r="G7" s="12">
        <v>2730.82</v>
      </c>
      <c r="H7" s="12">
        <v>625.63</v>
      </c>
      <c r="I7" s="12">
        <v>35411.800000000003</v>
      </c>
      <c r="J7" s="13">
        <v>0.3372</v>
      </c>
    </row>
    <row r="8" spans="1:10">
      <c r="A8" s="11" t="s">
        <v>45</v>
      </c>
      <c r="B8" s="12">
        <v>97328.960000000006</v>
      </c>
      <c r="C8" s="12">
        <v>34525.81</v>
      </c>
      <c r="D8" s="13">
        <v>0.35470000000000002</v>
      </c>
      <c r="E8" s="12">
        <v>22874.1</v>
      </c>
      <c r="F8" s="13">
        <v>0.1903</v>
      </c>
      <c r="G8" s="12">
        <v>1459.93</v>
      </c>
      <c r="H8" s="12">
        <v>247.65</v>
      </c>
      <c r="I8" s="12">
        <v>32818.230000000003</v>
      </c>
      <c r="J8" s="13">
        <v>0.3372</v>
      </c>
    </row>
    <row r="9" spans="1:10">
      <c r="A9" s="11" t="s">
        <v>36</v>
      </c>
      <c r="B9" s="12">
        <v>88907.46</v>
      </c>
      <c r="C9" s="12">
        <v>33881.58</v>
      </c>
      <c r="D9" s="13">
        <v>0.38109999999999999</v>
      </c>
      <c r="E9" s="12">
        <v>15722.4</v>
      </c>
      <c r="F9" s="13">
        <v>0.15029999999999999</v>
      </c>
      <c r="G9" s="12">
        <v>1600.33</v>
      </c>
      <c r="H9" s="12">
        <v>402.51</v>
      </c>
      <c r="I9" s="12">
        <v>31878.73</v>
      </c>
      <c r="J9" s="13">
        <v>0.35859999999999997</v>
      </c>
    </row>
  </sheetData>
  <mergeCells count="2">
    <mergeCell ref="A1:J1"/>
    <mergeCell ref="A2:J2"/>
  </mergeCells>
  <conditionalFormatting sqref="J4:J9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9"/>
  <sheetViews>
    <sheetView workbookViewId="0">
      <selection sqref="A1:F1"/>
    </sheetView>
  </sheetViews>
  <sheetFormatPr baseColWidth="10" defaultColWidth="8.83203125" defaultRowHeight="15"/>
  <cols>
    <col min="1" max="3" width="18" customWidth="1"/>
    <col min="4" max="4" width="12" customWidth="1"/>
    <col min="5" max="5" width="22" customWidth="1"/>
    <col min="6" max="6" width="20" customWidth="1"/>
  </cols>
  <sheetData>
    <row r="1" spans="1:6" ht="37.25" customHeight="1">
      <c r="A1" s="61" t="s">
        <v>2500</v>
      </c>
      <c r="B1" s="61"/>
      <c r="C1" s="61"/>
      <c r="D1" s="61"/>
      <c r="E1" s="61"/>
      <c r="F1" s="61"/>
    </row>
    <row r="2" spans="1:6">
      <c r="A2" s="72" t="s">
        <v>2493</v>
      </c>
      <c r="B2" s="72"/>
      <c r="C2" s="72"/>
      <c r="D2" s="72"/>
      <c r="E2" s="72"/>
      <c r="F2" s="72"/>
    </row>
    <row r="3" spans="1:6" ht="16">
      <c r="A3" s="3" t="s">
        <v>100</v>
      </c>
      <c r="B3" s="3" t="s">
        <v>479</v>
      </c>
      <c r="C3" s="3" t="s">
        <v>482</v>
      </c>
      <c r="D3" s="3" t="s">
        <v>2495</v>
      </c>
      <c r="E3" s="3" t="s">
        <v>487</v>
      </c>
      <c r="F3" s="3" t="s">
        <v>488</v>
      </c>
    </row>
    <row r="4" spans="1:6">
      <c r="A4" s="11" t="s">
        <v>108</v>
      </c>
      <c r="B4" s="12">
        <v>298369.65000000002</v>
      </c>
      <c r="C4" s="12">
        <v>110719.73</v>
      </c>
      <c r="D4" s="13">
        <v>0.37109999999999999</v>
      </c>
      <c r="E4" s="12">
        <v>102159.29</v>
      </c>
      <c r="F4" s="13">
        <v>0.34239999999999998</v>
      </c>
    </row>
    <row r="5" spans="1:6">
      <c r="A5" s="11" t="s">
        <v>117</v>
      </c>
      <c r="B5" s="12">
        <v>143676.81</v>
      </c>
      <c r="C5" s="12">
        <v>56197.4</v>
      </c>
      <c r="D5" s="13">
        <v>0.3911</v>
      </c>
      <c r="E5" s="12">
        <v>51973.18</v>
      </c>
      <c r="F5" s="13">
        <v>0.36170000000000002</v>
      </c>
    </row>
    <row r="6" spans="1:6">
      <c r="A6" s="11" t="s">
        <v>124</v>
      </c>
      <c r="B6" s="12">
        <v>62975.51</v>
      </c>
      <c r="C6" s="12">
        <v>28598.19</v>
      </c>
      <c r="D6" s="13">
        <v>0.4541</v>
      </c>
      <c r="E6" s="12">
        <v>26609.47</v>
      </c>
      <c r="F6" s="13">
        <v>0.42249999999999999</v>
      </c>
    </row>
    <row r="7" spans="1:6">
      <c r="A7" s="11" t="s">
        <v>131</v>
      </c>
      <c r="B7" s="12">
        <v>57161.69</v>
      </c>
      <c r="C7" s="12">
        <v>26389.119999999999</v>
      </c>
      <c r="D7" s="13">
        <v>0.4617</v>
      </c>
      <c r="E7" s="12">
        <v>24612.23</v>
      </c>
      <c r="F7" s="13">
        <v>0.43059999999999998</v>
      </c>
    </row>
    <row r="8" spans="1:6">
      <c r="A8" s="11" t="s">
        <v>139</v>
      </c>
      <c r="B8" s="12">
        <v>42507.21</v>
      </c>
      <c r="C8" s="12">
        <v>17466.87</v>
      </c>
      <c r="D8" s="13">
        <v>0.41089999999999999</v>
      </c>
      <c r="E8" s="12">
        <v>16294.99</v>
      </c>
      <c r="F8" s="13">
        <v>0.38329999999999997</v>
      </c>
    </row>
    <row r="9" spans="1:6">
      <c r="A9" s="11" t="s">
        <v>145</v>
      </c>
      <c r="B9" s="12">
        <v>28090.59</v>
      </c>
      <c r="C9" s="12">
        <v>10165.76</v>
      </c>
      <c r="D9" s="13">
        <v>0.3619</v>
      </c>
      <c r="E9" s="12">
        <v>9414.64</v>
      </c>
      <c r="F9" s="13">
        <v>0.3352</v>
      </c>
    </row>
  </sheetData>
  <mergeCells count="2">
    <mergeCell ref="A1:F1"/>
    <mergeCell ref="A2:F2"/>
  </mergeCells>
  <conditionalFormatting sqref="F4:F9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24"/>
  <sheetViews>
    <sheetView workbookViewId="0">
      <selection sqref="A1:K1"/>
    </sheetView>
  </sheetViews>
  <sheetFormatPr baseColWidth="10" defaultColWidth="8.83203125" defaultRowHeight="15"/>
  <cols>
    <col min="1" max="1" width="14" customWidth="1"/>
    <col min="2" max="3" width="18" customWidth="1"/>
    <col min="4" max="4" width="12" customWidth="1"/>
    <col min="5" max="5" width="16" customWidth="1"/>
    <col min="6" max="6" width="14" customWidth="1"/>
    <col min="7" max="7" width="16" customWidth="1"/>
    <col min="8" max="8" width="22" customWidth="1"/>
    <col min="9" max="9" width="20" customWidth="1"/>
    <col min="10" max="10" width="12" customWidth="1"/>
    <col min="11" max="11" width="20" customWidth="1"/>
  </cols>
  <sheetData>
    <row r="1" spans="1:11" ht="37.25" customHeight="1">
      <c r="A1" s="61" t="s">
        <v>2501</v>
      </c>
      <c r="B1" s="61"/>
      <c r="C1" s="61"/>
      <c r="D1" s="61"/>
      <c r="E1" s="61"/>
      <c r="F1" s="61"/>
      <c r="G1" s="61"/>
      <c r="H1" s="61"/>
      <c r="I1" s="61"/>
      <c r="J1" s="61"/>
      <c r="K1" s="61"/>
    </row>
    <row r="2" spans="1:11">
      <c r="A2" s="72" t="s">
        <v>2493</v>
      </c>
      <c r="B2" s="72"/>
      <c r="C2" s="72"/>
      <c r="D2" s="72"/>
      <c r="E2" s="72"/>
      <c r="F2" s="72"/>
      <c r="G2" s="72"/>
      <c r="H2" s="72"/>
      <c r="I2" s="72"/>
      <c r="J2" s="72"/>
      <c r="K2" s="72"/>
    </row>
    <row r="3" spans="1:11" ht="32">
      <c r="A3" s="3" t="s">
        <v>426</v>
      </c>
      <c r="B3" s="3" t="s">
        <v>479</v>
      </c>
      <c r="C3" s="3" t="s">
        <v>482</v>
      </c>
      <c r="D3" s="3" t="s">
        <v>2495</v>
      </c>
      <c r="E3" s="3" t="s">
        <v>478</v>
      </c>
      <c r="F3" s="3" t="s">
        <v>2494</v>
      </c>
      <c r="G3" s="3" t="s">
        <v>486</v>
      </c>
      <c r="H3" s="3" t="s">
        <v>487</v>
      </c>
      <c r="I3" s="3" t="s">
        <v>488</v>
      </c>
      <c r="J3" s="3" t="s">
        <v>474</v>
      </c>
      <c r="K3" s="3" t="s">
        <v>2498</v>
      </c>
    </row>
    <row r="4" spans="1:11">
      <c r="A4" s="11" t="s">
        <v>430</v>
      </c>
      <c r="B4" s="12">
        <v>29504.47</v>
      </c>
      <c r="C4" s="12">
        <v>11666.09</v>
      </c>
      <c r="D4" s="13">
        <v>0.39539999999999997</v>
      </c>
      <c r="E4" s="12">
        <v>4037.12</v>
      </c>
      <c r="F4" s="13">
        <v>0.12039999999999999</v>
      </c>
      <c r="G4" s="12">
        <v>61.32</v>
      </c>
      <c r="H4" s="12">
        <v>10754.07</v>
      </c>
      <c r="I4" s="13">
        <v>0.36449999999999999</v>
      </c>
      <c r="J4" s="14">
        <v>3418</v>
      </c>
      <c r="K4" s="15">
        <v>8.6300000000000008</v>
      </c>
    </row>
    <row r="5" spans="1:11">
      <c r="A5" s="11" t="s">
        <v>439</v>
      </c>
      <c r="B5" s="12">
        <v>22669.040000000001</v>
      </c>
      <c r="C5" s="12">
        <v>8788.0300000000007</v>
      </c>
      <c r="D5" s="13">
        <v>0.38769999999999999</v>
      </c>
      <c r="E5" s="12">
        <v>3294.31</v>
      </c>
      <c r="F5" s="13">
        <v>0.12690000000000001</v>
      </c>
      <c r="G5" s="12">
        <v>85.62</v>
      </c>
      <c r="H5" s="12">
        <v>8101.37</v>
      </c>
      <c r="I5" s="13">
        <v>0.3574</v>
      </c>
      <c r="J5" s="14">
        <v>2887</v>
      </c>
      <c r="K5" s="15">
        <v>7.85</v>
      </c>
    </row>
    <row r="6" spans="1:11">
      <c r="A6" s="11" t="s">
        <v>441</v>
      </c>
      <c r="B6" s="12">
        <v>42015.55</v>
      </c>
      <c r="C6" s="12">
        <v>16786.02</v>
      </c>
      <c r="D6" s="13">
        <v>0.39950000000000002</v>
      </c>
      <c r="E6" s="12">
        <v>6354.03</v>
      </c>
      <c r="F6" s="13">
        <v>0.13139999999999999</v>
      </c>
      <c r="G6" s="12">
        <v>122.83</v>
      </c>
      <c r="H6" s="12">
        <v>15592.97</v>
      </c>
      <c r="I6" s="13">
        <v>0.37109999999999999</v>
      </c>
      <c r="J6" s="14">
        <v>5070</v>
      </c>
      <c r="K6" s="15">
        <v>8.2899999999999991</v>
      </c>
    </row>
    <row r="7" spans="1:11">
      <c r="A7" s="11" t="s">
        <v>444</v>
      </c>
      <c r="B7" s="12">
        <v>24286.62</v>
      </c>
      <c r="C7" s="12">
        <v>9929.36</v>
      </c>
      <c r="D7" s="13">
        <v>0.4088</v>
      </c>
      <c r="E7" s="12">
        <v>3889.74</v>
      </c>
      <c r="F7" s="13">
        <v>0.13800000000000001</v>
      </c>
      <c r="G7" s="12">
        <v>122.27</v>
      </c>
      <c r="H7" s="12">
        <v>9209.56</v>
      </c>
      <c r="I7" s="13">
        <v>0.37919999999999998</v>
      </c>
      <c r="J7" s="14">
        <v>3428</v>
      </c>
      <c r="K7" s="15">
        <v>7.08</v>
      </c>
    </row>
    <row r="8" spans="1:11">
      <c r="A8" s="11" t="s">
        <v>446</v>
      </c>
      <c r="B8" s="12">
        <v>23245.07</v>
      </c>
      <c r="C8" s="12">
        <v>9276.1200000000008</v>
      </c>
      <c r="D8" s="13">
        <v>0.39910000000000001</v>
      </c>
      <c r="E8" s="12">
        <v>3639.76</v>
      </c>
      <c r="F8" s="13">
        <v>0.13539999999999999</v>
      </c>
      <c r="G8" s="12">
        <v>76.430000000000007</v>
      </c>
      <c r="H8" s="12">
        <v>8621.69</v>
      </c>
      <c r="I8" s="13">
        <v>0.37090000000000001</v>
      </c>
      <c r="J8" s="14">
        <v>2903</v>
      </c>
      <c r="K8" s="15">
        <v>8.01</v>
      </c>
    </row>
    <row r="9" spans="1:11">
      <c r="A9" s="11" t="s">
        <v>448</v>
      </c>
      <c r="B9" s="12">
        <v>27675.55</v>
      </c>
      <c r="C9" s="12">
        <v>10927.16</v>
      </c>
      <c r="D9" s="13">
        <v>0.39479999999999998</v>
      </c>
      <c r="E9" s="12">
        <v>3930.4</v>
      </c>
      <c r="F9" s="13">
        <v>0.1244</v>
      </c>
      <c r="G9" s="12">
        <v>99.09</v>
      </c>
      <c r="H9" s="12">
        <v>10122.15</v>
      </c>
      <c r="I9" s="13">
        <v>0.36570000000000003</v>
      </c>
      <c r="J9" s="14">
        <v>3373</v>
      </c>
      <c r="K9" s="15">
        <v>8.2100000000000009</v>
      </c>
    </row>
    <row r="10" spans="1:11">
      <c r="A10" s="11" t="s">
        <v>451</v>
      </c>
      <c r="B10" s="12">
        <v>28634.19</v>
      </c>
      <c r="C10" s="12">
        <v>11604.6</v>
      </c>
      <c r="D10" s="13">
        <v>0.40529999999999999</v>
      </c>
      <c r="E10" s="12">
        <v>4669.16</v>
      </c>
      <c r="F10" s="13">
        <v>0.14019999999999999</v>
      </c>
      <c r="G10" s="12">
        <v>91.31</v>
      </c>
      <c r="H10" s="12">
        <v>10813.99</v>
      </c>
      <c r="I10" s="13">
        <v>0.37769999999999998</v>
      </c>
      <c r="J10" s="14">
        <v>3753</v>
      </c>
      <c r="K10" s="15">
        <v>7.63</v>
      </c>
    </row>
    <row r="11" spans="1:11">
      <c r="A11" s="11" t="s">
        <v>453</v>
      </c>
      <c r="B11" s="12">
        <v>26049.87</v>
      </c>
      <c r="C11" s="12">
        <v>10099.82</v>
      </c>
      <c r="D11" s="13">
        <v>0.38769999999999999</v>
      </c>
      <c r="E11" s="12">
        <v>4206.83</v>
      </c>
      <c r="F11" s="13">
        <v>0.13900000000000001</v>
      </c>
      <c r="G11" s="12">
        <v>77.19</v>
      </c>
      <c r="H11" s="12">
        <v>9374.3799999999992</v>
      </c>
      <c r="I11" s="13">
        <v>0.3599</v>
      </c>
      <c r="J11" s="14">
        <v>3219</v>
      </c>
      <c r="K11" s="15">
        <v>8.09</v>
      </c>
    </row>
    <row r="12" spans="1:11">
      <c r="A12" s="11" t="s">
        <v>455</v>
      </c>
      <c r="B12" s="12">
        <v>30432</v>
      </c>
      <c r="C12" s="12">
        <v>12130.79</v>
      </c>
      <c r="D12" s="13">
        <v>0.39860000000000001</v>
      </c>
      <c r="E12" s="12">
        <v>4575.6000000000004</v>
      </c>
      <c r="F12" s="13">
        <v>0.13070000000000001</v>
      </c>
      <c r="G12" s="12">
        <v>102.24</v>
      </c>
      <c r="H12" s="12">
        <v>11226.15</v>
      </c>
      <c r="I12" s="13">
        <v>0.36890000000000001</v>
      </c>
      <c r="J12" s="14">
        <v>3943</v>
      </c>
      <c r="K12" s="15">
        <v>7.72</v>
      </c>
    </row>
    <row r="13" spans="1:11">
      <c r="A13" s="11" t="s">
        <v>458</v>
      </c>
      <c r="B13" s="12">
        <v>34970.589999999997</v>
      </c>
      <c r="C13" s="12">
        <v>14150.65</v>
      </c>
      <c r="D13" s="13">
        <v>0.40460000000000002</v>
      </c>
      <c r="E13" s="12">
        <v>5658.13</v>
      </c>
      <c r="F13" s="13">
        <v>0.13930000000000001</v>
      </c>
      <c r="G13" s="12">
        <v>165.67</v>
      </c>
      <c r="H13" s="12">
        <v>13136.11</v>
      </c>
      <c r="I13" s="13">
        <v>0.37559999999999999</v>
      </c>
      <c r="J13" s="14">
        <v>4482</v>
      </c>
      <c r="K13" s="15">
        <v>7.8</v>
      </c>
    </row>
    <row r="14" spans="1:11">
      <c r="A14" s="11" t="s">
        <v>460</v>
      </c>
      <c r="B14" s="12">
        <v>46752.4</v>
      </c>
      <c r="C14" s="12">
        <v>18024.490000000002</v>
      </c>
      <c r="D14" s="13">
        <v>0.38550000000000001</v>
      </c>
      <c r="E14" s="12">
        <v>7433.61</v>
      </c>
      <c r="F14" s="13">
        <v>0.13719999999999999</v>
      </c>
      <c r="G14" s="12">
        <v>122.56</v>
      </c>
      <c r="H14" s="12">
        <v>16737.11</v>
      </c>
      <c r="I14" s="13">
        <v>0.35799999999999998</v>
      </c>
      <c r="J14" s="14">
        <v>5804</v>
      </c>
      <c r="K14" s="15">
        <v>8.06</v>
      </c>
    </row>
    <row r="15" spans="1:11">
      <c r="A15" s="11" t="s">
        <v>462</v>
      </c>
      <c r="B15" s="12">
        <v>24489.08</v>
      </c>
      <c r="C15" s="12">
        <v>9861</v>
      </c>
      <c r="D15" s="13">
        <v>0.4027</v>
      </c>
      <c r="E15" s="12">
        <v>4133.3</v>
      </c>
      <c r="F15" s="13">
        <v>0.1444</v>
      </c>
      <c r="G15" s="12">
        <v>75.58</v>
      </c>
      <c r="H15" s="12">
        <v>9197.89</v>
      </c>
      <c r="I15" s="13">
        <v>0.37559999999999999</v>
      </c>
      <c r="J15" s="14">
        <v>3172</v>
      </c>
      <c r="K15" s="15">
        <v>7.72</v>
      </c>
    </row>
    <row r="16" spans="1:11">
      <c r="A16" s="11" t="s">
        <v>463</v>
      </c>
      <c r="B16" s="12">
        <v>22723.119999999999</v>
      </c>
      <c r="C16" s="12">
        <v>8829.73</v>
      </c>
      <c r="D16" s="13">
        <v>0.3886</v>
      </c>
      <c r="E16" s="12">
        <v>3550.58</v>
      </c>
      <c r="F16" s="13">
        <v>0.1351</v>
      </c>
      <c r="G16" s="12">
        <v>99.19</v>
      </c>
      <c r="H16" s="12">
        <v>8119.41</v>
      </c>
      <c r="I16" s="13">
        <v>0.35730000000000001</v>
      </c>
      <c r="J16" s="14">
        <v>2896</v>
      </c>
      <c r="K16" s="15">
        <v>7.85</v>
      </c>
    </row>
    <row r="17" spans="1:11">
      <c r="A17" s="11" t="s">
        <v>464</v>
      </c>
      <c r="B17" s="12">
        <v>20706.29</v>
      </c>
      <c r="C17" s="12">
        <v>8319.23</v>
      </c>
      <c r="D17" s="13">
        <v>0.40179999999999999</v>
      </c>
      <c r="E17" s="12">
        <v>3219.11</v>
      </c>
      <c r="F17" s="13">
        <v>0.13450000000000001</v>
      </c>
      <c r="G17" s="12">
        <v>170.65</v>
      </c>
      <c r="H17" s="12">
        <v>7541.07</v>
      </c>
      <c r="I17" s="13">
        <v>0.36420000000000002</v>
      </c>
      <c r="J17" s="14">
        <v>2693</v>
      </c>
      <c r="K17" s="15">
        <v>7.69</v>
      </c>
    </row>
    <row r="18" spans="1:11">
      <c r="A18" s="11" t="s">
        <v>465</v>
      </c>
      <c r="B18" s="12">
        <v>46197.59</v>
      </c>
      <c r="C18" s="12">
        <v>18057.86</v>
      </c>
      <c r="D18" s="13">
        <v>0.39090000000000003</v>
      </c>
      <c r="E18" s="12">
        <v>7549.53</v>
      </c>
      <c r="F18" s="13">
        <v>0.14050000000000001</v>
      </c>
      <c r="G18" s="12">
        <v>114.88</v>
      </c>
      <c r="H18" s="12">
        <v>16840.89</v>
      </c>
      <c r="I18" s="13">
        <v>0.36449999999999999</v>
      </c>
      <c r="J18" s="14">
        <v>5243</v>
      </c>
      <c r="K18" s="15">
        <v>8.81</v>
      </c>
    </row>
    <row r="19" spans="1:11">
      <c r="A19" s="11" t="s">
        <v>466</v>
      </c>
      <c r="B19" s="12">
        <v>33429.4</v>
      </c>
      <c r="C19" s="12">
        <v>13634.48</v>
      </c>
      <c r="D19" s="13">
        <v>0.40789999999999998</v>
      </c>
      <c r="E19" s="12">
        <v>4852.66</v>
      </c>
      <c r="F19" s="13">
        <v>0.1268</v>
      </c>
      <c r="G19" s="12">
        <v>97.04</v>
      </c>
      <c r="H19" s="12">
        <v>12650.25</v>
      </c>
      <c r="I19" s="13">
        <v>0.37840000000000001</v>
      </c>
      <c r="J19" s="14">
        <v>4358</v>
      </c>
      <c r="K19" s="15">
        <v>7.67</v>
      </c>
    </row>
    <row r="20" spans="1:11">
      <c r="A20" s="11" t="s">
        <v>467</v>
      </c>
      <c r="B20" s="12">
        <v>30923.21</v>
      </c>
      <c r="C20" s="12">
        <v>12374.71</v>
      </c>
      <c r="D20" s="13">
        <v>0.4002</v>
      </c>
      <c r="E20" s="12">
        <v>4419.05</v>
      </c>
      <c r="F20" s="13">
        <v>0.125</v>
      </c>
      <c r="G20" s="12">
        <v>119.58</v>
      </c>
      <c r="H20" s="12">
        <v>11369.39</v>
      </c>
      <c r="I20" s="13">
        <v>0.36770000000000003</v>
      </c>
      <c r="J20" s="14">
        <v>3695</v>
      </c>
      <c r="K20" s="15">
        <v>8.3699999999999992</v>
      </c>
    </row>
    <row r="21" spans="1:11">
      <c r="A21" s="11" t="s">
        <v>468</v>
      </c>
      <c r="B21" s="12">
        <v>26369</v>
      </c>
      <c r="C21" s="12">
        <v>9801.35</v>
      </c>
      <c r="D21" s="13">
        <v>0.37169999999999997</v>
      </c>
      <c r="E21" s="12">
        <v>4257.8500000000004</v>
      </c>
      <c r="F21" s="13">
        <v>0.13900000000000001</v>
      </c>
      <c r="G21" s="12">
        <v>99.95</v>
      </c>
      <c r="H21" s="12">
        <v>9066.49</v>
      </c>
      <c r="I21" s="13">
        <v>0.34379999999999999</v>
      </c>
      <c r="J21" s="14">
        <v>3143</v>
      </c>
      <c r="K21" s="15">
        <v>8.39</v>
      </c>
    </row>
    <row r="22" spans="1:11">
      <c r="A22" s="11" t="s">
        <v>469</v>
      </c>
      <c r="B22" s="12">
        <v>28712.720000000001</v>
      </c>
      <c r="C22" s="12">
        <v>11127.12</v>
      </c>
      <c r="D22" s="13">
        <v>0.38750000000000001</v>
      </c>
      <c r="E22" s="12">
        <v>4386.05</v>
      </c>
      <c r="F22" s="13">
        <v>0.13250000000000001</v>
      </c>
      <c r="G22" s="12">
        <v>121.48</v>
      </c>
      <c r="H22" s="12">
        <v>10208.06</v>
      </c>
      <c r="I22" s="13">
        <v>0.35549999999999998</v>
      </c>
      <c r="J22" s="14">
        <v>3366</v>
      </c>
      <c r="K22" s="15">
        <v>8.5299999999999994</v>
      </c>
    </row>
    <row r="23" spans="1:11">
      <c r="A23" s="11" t="s">
        <v>470</v>
      </c>
      <c r="B23" s="12">
        <v>31078.9</v>
      </c>
      <c r="C23" s="12">
        <v>11883.04</v>
      </c>
      <c r="D23" s="13">
        <v>0.38240000000000002</v>
      </c>
      <c r="E23" s="12">
        <v>5035.59</v>
      </c>
      <c r="F23" s="13">
        <v>0.1394</v>
      </c>
      <c r="G23" s="12">
        <v>107.83</v>
      </c>
      <c r="H23" s="12">
        <v>11029.6</v>
      </c>
      <c r="I23" s="13">
        <v>0.35489999999999999</v>
      </c>
      <c r="J23" s="14">
        <v>3944</v>
      </c>
      <c r="K23" s="15">
        <v>7.88</v>
      </c>
    </row>
    <row r="24" spans="1:11">
      <c r="A24" s="11" t="s">
        <v>471</v>
      </c>
      <c r="B24" s="12">
        <v>31916.85</v>
      </c>
      <c r="C24" s="12">
        <v>12265.47</v>
      </c>
      <c r="D24" s="13">
        <v>0.38429999999999997</v>
      </c>
      <c r="E24" s="12">
        <v>4955.6400000000003</v>
      </c>
      <c r="F24" s="13">
        <v>0.13439999999999999</v>
      </c>
      <c r="G24" s="12">
        <v>82.42</v>
      </c>
      <c r="H24" s="12">
        <v>11351.21</v>
      </c>
      <c r="I24" s="13">
        <v>0.35560000000000003</v>
      </c>
      <c r="J24" s="14">
        <v>3704</v>
      </c>
      <c r="K24" s="15">
        <v>8.6199999999999992</v>
      </c>
    </row>
  </sheetData>
  <mergeCells count="2">
    <mergeCell ref="A1:K1"/>
    <mergeCell ref="A2:K2"/>
  </mergeCells>
  <conditionalFormatting sqref="I4:I24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66"/>
  <sheetViews>
    <sheetView workbookViewId="0">
      <selection activeCell="M28" sqref="M28"/>
    </sheetView>
  </sheetViews>
  <sheetFormatPr baseColWidth="10" defaultColWidth="8.83203125" defaultRowHeight="15"/>
  <cols>
    <col min="1" max="1" width="14" customWidth="1"/>
    <col min="2" max="2" width="18" customWidth="1"/>
    <col min="3" max="3" width="16" customWidth="1"/>
    <col min="4" max="4" width="4" customWidth="1"/>
    <col min="5" max="6" width="14" customWidth="1"/>
    <col min="7" max="7" width="4" customWidth="1"/>
    <col min="8" max="8" width="22" customWidth="1"/>
    <col min="9" max="11" width="18" customWidth="1"/>
    <col min="12" max="14" width="14" customWidth="1"/>
  </cols>
  <sheetData>
    <row r="1" spans="1:14" ht="37.25" customHeight="1">
      <c r="A1" s="61" t="s">
        <v>2502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</row>
    <row r="3" spans="1:14">
      <c r="A3" s="73" t="s">
        <v>2503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</row>
    <row r="5" spans="1:14">
      <c r="A5" s="74" t="s">
        <v>2504</v>
      </c>
      <c r="B5" s="74"/>
      <c r="C5" s="74"/>
      <c r="D5" s="74" t="s">
        <v>2505</v>
      </c>
      <c r="E5" s="74"/>
      <c r="F5" s="74"/>
      <c r="G5" s="74" t="s">
        <v>2506</v>
      </c>
      <c r="H5" s="74"/>
      <c r="I5" s="74"/>
      <c r="J5" s="74" t="s">
        <v>2507</v>
      </c>
      <c r="K5" s="74"/>
      <c r="L5" s="74"/>
    </row>
    <row r="6" spans="1:14">
      <c r="A6" s="75" t="str">
        <f>"£"&amp;TEXT(SUM('Channel Analysis'!B4:B9),"#,##0")</f>
        <v>£632,781</v>
      </c>
      <c r="B6" s="75"/>
      <c r="C6" s="75"/>
      <c r="D6" s="75" t="str">
        <f>"£"&amp;TEXT(SUM('Channel Analysis'!C4:C9),"#,##0")</f>
        <v>£249,537</v>
      </c>
      <c r="E6" s="75"/>
      <c r="F6" s="75"/>
      <c r="G6" s="76" t="str">
        <f>TEXT(SUM('Channel Analysis'!C4:C9)/SUM('Channel Analysis'!B4:B9),"0.0%")</f>
        <v>39.4%</v>
      </c>
      <c r="H6" s="76"/>
      <c r="I6" s="76"/>
      <c r="J6" s="75" t="str">
        <f>"£"&amp;TEXT(SUM('Channel Analysis'!I4:I9),"#,##0")</f>
        <v>£231,064</v>
      </c>
      <c r="K6" s="75"/>
      <c r="L6" s="75"/>
    </row>
    <row r="7" spans="1:14">
      <c r="A7" s="75"/>
      <c r="B7" s="75"/>
      <c r="C7" s="75"/>
      <c r="D7" s="75"/>
      <c r="E7" s="75"/>
      <c r="F7" s="75"/>
      <c r="G7" s="76"/>
      <c r="H7" s="76"/>
      <c r="I7" s="76"/>
      <c r="J7" s="75"/>
      <c r="K7" s="75"/>
      <c r="L7" s="75"/>
    </row>
    <row r="9" spans="1:14">
      <c r="A9" s="74" t="s">
        <v>2508</v>
      </c>
      <c r="B9" s="74"/>
      <c r="C9" s="74"/>
      <c r="D9" s="74" t="s">
        <v>2509</v>
      </c>
      <c r="E9" s="74"/>
      <c r="F9" s="74"/>
      <c r="G9" s="74" t="s">
        <v>2510</v>
      </c>
      <c r="H9" s="74"/>
      <c r="I9" s="74"/>
      <c r="J9" s="74" t="s">
        <v>2511</v>
      </c>
      <c r="K9" s="74"/>
      <c r="L9" s="74"/>
    </row>
    <row r="10" spans="1:14">
      <c r="A10" s="76" t="str">
        <f>TEXT(SUM('Channel Analysis'!I4:I9)/SUM('Channel Analysis'!B4:B9),"0.0%")</f>
        <v>36.5%</v>
      </c>
      <c r="B10" s="76"/>
      <c r="C10" s="76"/>
      <c r="D10" s="75" t="str">
        <f>"£"&amp;TEXT(SUM('Channel Analysis'!E4:E9),"#,##0")</f>
        <v>£98,048</v>
      </c>
      <c r="E10" s="75"/>
      <c r="F10" s="75"/>
      <c r="G10" s="76" t="str">
        <f>TEXT(SUM('Channel Analysis'!E4:E9)/(SUM('Channel Analysis'!B4:B9)+SUM('Channel Analysis'!E4:E9)),"0.0%")</f>
        <v>13.4%</v>
      </c>
      <c r="H10" s="76"/>
      <c r="I10" s="76"/>
      <c r="J10" s="75" t="str">
        <f>"£"&amp;TEXT(SUM('Channel Analysis'!H4:H9),"#,##0")</f>
        <v>£2,215</v>
      </c>
      <c r="K10" s="75"/>
      <c r="L10" s="75"/>
    </row>
    <row r="11" spans="1:14">
      <c r="A11" s="76"/>
      <c r="B11" s="76"/>
      <c r="C11" s="76"/>
      <c r="D11" s="75"/>
      <c r="E11" s="75"/>
      <c r="F11" s="75"/>
      <c r="G11" s="76"/>
      <c r="H11" s="76"/>
      <c r="I11" s="76"/>
      <c r="J11" s="75"/>
      <c r="K11" s="75"/>
      <c r="L11" s="75"/>
    </row>
    <row r="14" spans="1:14" ht="26.75" customHeight="1">
      <c r="A14" s="63" t="s">
        <v>2512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</row>
    <row r="15" spans="1:14" ht="32">
      <c r="A15" s="3" t="s">
        <v>425</v>
      </c>
      <c r="B15" s="3" t="s">
        <v>2504</v>
      </c>
      <c r="C15" s="3" t="s">
        <v>2508</v>
      </c>
    </row>
    <row r="16" spans="1:14">
      <c r="A16" t="s">
        <v>430</v>
      </c>
      <c r="B16" s="16">
        <v>29504.47</v>
      </c>
      <c r="C16" s="17">
        <v>0.36449999999999999</v>
      </c>
    </row>
    <row r="17" spans="1:14">
      <c r="A17" t="s">
        <v>439</v>
      </c>
      <c r="B17" s="16">
        <v>22669.040000000001</v>
      </c>
      <c r="C17" s="17">
        <v>0.3574</v>
      </c>
    </row>
    <row r="18" spans="1:14">
      <c r="A18" t="s">
        <v>441</v>
      </c>
      <c r="B18" s="16">
        <v>42015.55</v>
      </c>
      <c r="C18" s="17">
        <v>0.37109999999999999</v>
      </c>
    </row>
    <row r="19" spans="1:14">
      <c r="A19" t="s">
        <v>444</v>
      </c>
      <c r="B19" s="16">
        <v>24286.62</v>
      </c>
      <c r="C19" s="17">
        <v>0.37919999999999998</v>
      </c>
    </row>
    <row r="20" spans="1:14">
      <c r="A20" t="s">
        <v>446</v>
      </c>
      <c r="B20" s="16">
        <v>23245.07</v>
      </c>
      <c r="C20" s="17">
        <v>0.37090000000000001</v>
      </c>
    </row>
    <row r="21" spans="1:14">
      <c r="A21" t="s">
        <v>448</v>
      </c>
      <c r="B21" s="16">
        <v>27675.55</v>
      </c>
      <c r="C21" s="17">
        <v>0.36570000000000003</v>
      </c>
    </row>
    <row r="22" spans="1:14">
      <c r="A22" t="s">
        <v>451</v>
      </c>
      <c r="B22" s="16">
        <v>28634.19</v>
      </c>
      <c r="C22" s="17">
        <v>0.37769999999999998</v>
      </c>
    </row>
    <row r="23" spans="1:14">
      <c r="A23" t="s">
        <v>453</v>
      </c>
      <c r="B23" s="16">
        <v>26049.87</v>
      </c>
      <c r="C23" s="17">
        <v>0.3599</v>
      </c>
    </row>
    <row r="24" spans="1:14" ht="26.75" customHeight="1">
      <c r="A24" t="s">
        <v>455</v>
      </c>
      <c r="B24" s="16">
        <v>30432</v>
      </c>
      <c r="C24" s="17">
        <v>0.36890000000000001</v>
      </c>
      <c r="H24" s="63" t="s">
        <v>2513</v>
      </c>
      <c r="I24" s="63"/>
      <c r="J24" s="63"/>
      <c r="K24" s="63"/>
      <c r="L24" s="63"/>
      <c r="M24" s="63"/>
      <c r="N24" s="63"/>
    </row>
    <row r="25" spans="1:14" ht="32">
      <c r="A25" t="s">
        <v>458</v>
      </c>
      <c r="B25" s="16">
        <v>34970.589999999997</v>
      </c>
      <c r="C25" s="17">
        <v>0.37559999999999999</v>
      </c>
      <c r="H25" s="3" t="s">
        <v>32</v>
      </c>
      <c r="I25" s="3" t="s">
        <v>2507</v>
      </c>
      <c r="J25" s="3" t="s">
        <v>2508</v>
      </c>
    </row>
    <row r="26" spans="1:14">
      <c r="A26" t="s">
        <v>460</v>
      </c>
      <c r="B26" s="16">
        <v>46752.4</v>
      </c>
      <c r="C26" s="17">
        <v>0.35799999999999998</v>
      </c>
      <c r="H26" t="s">
        <v>43</v>
      </c>
      <c r="I26" s="16">
        <v>50160.32</v>
      </c>
      <c r="J26" s="17">
        <v>0.39079999999999998</v>
      </c>
    </row>
    <row r="27" spans="1:14">
      <c r="A27" t="s">
        <v>462</v>
      </c>
      <c r="B27" s="16">
        <v>24489.08</v>
      </c>
      <c r="C27" s="17">
        <v>0.37559999999999999</v>
      </c>
      <c r="H27" t="s">
        <v>47</v>
      </c>
      <c r="I27" s="16">
        <v>40427.519999999997</v>
      </c>
      <c r="J27" s="17">
        <v>0.377</v>
      </c>
    </row>
    <row r="28" spans="1:14">
      <c r="A28" t="s">
        <v>463</v>
      </c>
      <c r="B28" s="16">
        <v>22723.119999999999</v>
      </c>
      <c r="C28" s="17">
        <v>0.35730000000000001</v>
      </c>
      <c r="H28" t="s">
        <v>39</v>
      </c>
      <c r="I28" s="16">
        <v>40367.199999999997</v>
      </c>
      <c r="J28" s="17">
        <v>0.38109999999999999</v>
      </c>
    </row>
    <row r="29" spans="1:14">
      <c r="A29" t="s">
        <v>464</v>
      </c>
      <c r="B29" s="16">
        <v>20706.29</v>
      </c>
      <c r="C29" s="17">
        <v>0.36420000000000002</v>
      </c>
      <c r="H29" t="s">
        <v>41</v>
      </c>
      <c r="I29" s="16">
        <v>35411.800000000003</v>
      </c>
      <c r="J29" s="17">
        <v>0.3372</v>
      </c>
    </row>
    <row r="30" spans="1:14">
      <c r="A30" t="s">
        <v>465</v>
      </c>
      <c r="B30" s="16">
        <v>46197.59</v>
      </c>
      <c r="C30" s="17">
        <v>0.36449999999999999</v>
      </c>
      <c r="H30" t="s">
        <v>45</v>
      </c>
      <c r="I30" s="16">
        <v>32818.230000000003</v>
      </c>
      <c r="J30" s="17">
        <v>0.3372</v>
      </c>
    </row>
    <row r="31" spans="1:14">
      <c r="A31" t="s">
        <v>466</v>
      </c>
      <c r="B31" s="16">
        <v>33429.4</v>
      </c>
      <c r="C31" s="17">
        <v>0.37840000000000001</v>
      </c>
      <c r="H31" t="s">
        <v>36</v>
      </c>
      <c r="I31" s="16">
        <v>31878.73</v>
      </c>
      <c r="J31" s="17">
        <v>0.35859999999999997</v>
      </c>
    </row>
    <row r="32" spans="1:14">
      <c r="A32" t="s">
        <v>467</v>
      </c>
      <c r="B32" s="16">
        <v>30923.21</v>
      </c>
      <c r="C32" s="17">
        <v>0.36770000000000003</v>
      </c>
    </row>
    <row r="33" spans="1:14">
      <c r="A33" t="s">
        <v>468</v>
      </c>
      <c r="B33" s="16">
        <v>26369</v>
      </c>
      <c r="C33" s="17">
        <v>0.34379999999999999</v>
      </c>
    </row>
    <row r="34" spans="1:14" ht="26.75" customHeight="1">
      <c r="A34" t="s">
        <v>469</v>
      </c>
      <c r="B34" s="16">
        <v>28712.720000000001</v>
      </c>
      <c r="C34" s="17">
        <v>0.35549999999999998</v>
      </c>
      <c r="H34" s="63" t="s">
        <v>2514</v>
      </c>
      <c r="I34" s="63"/>
      <c r="J34" s="63"/>
      <c r="K34" s="63"/>
      <c r="L34" s="63"/>
      <c r="M34" s="63"/>
      <c r="N34" s="63"/>
    </row>
    <row r="35" spans="1:14" ht="32">
      <c r="A35" t="s">
        <v>470</v>
      </c>
      <c r="B35" s="16">
        <v>31078.9</v>
      </c>
      <c r="C35" s="17">
        <v>0.35489999999999999</v>
      </c>
      <c r="H35" s="3" t="s">
        <v>100</v>
      </c>
      <c r="I35" s="3" t="s">
        <v>2504</v>
      </c>
      <c r="J35" s="3" t="s">
        <v>2507</v>
      </c>
      <c r="K35" s="3" t="s">
        <v>2508</v>
      </c>
    </row>
    <row r="36" spans="1:14">
      <c r="A36" t="s">
        <v>471</v>
      </c>
      <c r="B36" s="16">
        <v>31916.85</v>
      </c>
      <c r="C36" s="17">
        <v>0.35560000000000003</v>
      </c>
      <c r="H36" t="s">
        <v>108</v>
      </c>
      <c r="I36" s="16">
        <v>298369.65000000002</v>
      </c>
      <c r="J36" s="16">
        <v>102159.29</v>
      </c>
      <c r="K36" s="17">
        <v>0.34239999999999998</v>
      </c>
    </row>
    <row r="37" spans="1:14">
      <c r="H37" t="s">
        <v>117</v>
      </c>
      <c r="I37" s="16">
        <v>143676.81</v>
      </c>
      <c r="J37" s="16">
        <v>51973.18</v>
      </c>
      <c r="K37" s="17">
        <v>0.36170000000000002</v>
      </c>
    </row>
    <row r="38" spans="1:14">
      <c r="H38" t="s">
        <v>124</v>
      </c>
      <c r="I38" s="16">
        <v>62975.51</v>
      </c>
      <c r="J38" s="16">
        <v>26609.47</v>
      </c>
      <c r="K38" s="17">
        <v>0.42249999999999999</v>
      </c>
    </row>
    <row r="39" spans="1:14">
      <c r="H39" t="s">
        <v>131</v>
      </c>
      <c r="I39" s="16">
        <v>57161.69</v>
      </c>
      <c r="J39" s="16">
        <v>24612.23</v>
      </c>
      <c r="K39" s="17">
        <v>0.43059999999999998</v>
      </c>
    </row>
    <row r="40" spans="1:14">
      <c r="H40" t="s">
        <v>139</v>
      </c>
      <c r="I40" s="16">
        <v>42507.21</v>
      </c>
      <c r="J40" s="16">
        <v>16294.99</v>
      </c>
      <c r="K40" s="17">
        <v>0.38329999999999997</v>
      </c>
    </row>
    <row r="41" spans="1:14">
      <c r="H41" t="s">
        <v>145</v>
      </c>
      <c r="I41" s="16">
        <v>28090.59</v>
      </c>
      <c r="J41" s="16">
        <v>9414.64</v>
      </c>
      <c r="K41" s="17">
        <v>0.3352</v>
      </c>
    </row>
    <row r="61" spans="1:14" ht="26.75" customHeight="1">
      <c r="A61" s="63" t="s">
        <v>2515</v>
      </c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</row>
    <row r="62" spans="1:14">
      <c r="A62" s="18">
        <v>1</v>
      </c>
      <c r="B62" s="77" t="s">
        <v>2516</v>
      </c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</row>
    <row r="63" spans="1:14">
      <c r="A63" s="18">
        <v>2</v>
      </c>
      <c r="B63" s="77" t="s">
        <v>2517</v>
      </c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</row>
    <row r="64" spans="1:14">
      <c r="A64" s="18">
        <v>3</v>
      </c>
      <c r="B64" s="77" t="s">
        <v>2518</v>
      </c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</row>
    <row r="65" spans="1:14">
      <c r="A65" s="18">
        <v>4</v>
      </c>
      <c r="B65" s="77" t="s">
        <v>2519</v>
      </c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</row>
    <row r="66" spans="1:14">
      <c r="A66" s="18">
        <v>5</v>
      </c>
      <c r="B66" s="77" t="s">
        <v>2520</v>
      </c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</row>
  </sheetData>
  <mergeCells count="27">
    <mergeCell ref="B64:N64"/>
    <mergeCell ref="B65:N65"/>
    <mergeCell ref="B66:N66"/>
    <mergeCell ref="H24:N24"/>
    <mergeCell ref="H34:N34"/>
    <mergeCell ref="A61:N61"/>
    <mergeCell ref="B62:N62"/>
    <mergeCell ref="B63:N63"/>
    <mergeCell ref="A10:C11"/>
    <mergeCell ref="D10:F11"/>
    <mergeCell ref="G10:I11"/>
    <mergeCell ref="J10:L11"/>
    <mergeCell ref="A14:N14"/>
    <mergeCell ref="A9:C9"/>
    <mergeCell ref="D9:F9"/>
    <mergeCell ref="G9:I9"/>
    <mergeCell ref="J9:L9"/>
    <mergeCell ref="A6:C7"/>
    <mergeCell ref="D6:F7"/>
    <mergeCell ref="G6:I7"/>
    <mergeCell ref="J6:L7"/>
    <mergeCell ref="A1:N1"/>
    <mergeCell ref="A3:N3"/>
    <mergeCell ref="A5:C5"/>
    <mergeCell ref="D5:F5"/>
    <mergeCell ref="G5:I5"/>
    <mergeCell ref="J5:L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37"/>
  <sheetViews>
    <sheetView workbookViewId="0">
      <selection sqref="A1:G1"/>
    </sheetView>
  </sheetViews>
  <sheetFormatPr baseColWidth="10" defaultColWidth="8.83203125" defaultRowHeight="15"/>
  <cols>
    <col min="1" max="1" width="22" customWidth="1"/>
    <col min="2" max="2" width="38" customWidth="1"/>
    <col min="3" max="3" width="14" customWidth="1"/>
    <col min="4" max="4" width="16" customWidth="1"/>
    <col min="5" max="5" width="22" customWidth="1"/>
    <col min="6" max="6" width="32" customWidth="1"/>
    <col min="7" max="7" width="28" customWidth="1"/>
  </cols>
  <sheetData>
    <row r="1" spans="1:7" ht="37.25" customHeight="1">
      <c r="A1" s="61" t="s">
        <v>2521</v>
      </c>
      <c r="B1" s="61"/>
      <c r="C1" s="61"/>
      <c r="D1" s="61"/>
      <c r="E1" s="61"/>
      <c r="F1" s="61"/>
      <c r="G1" s="61"/>
    </row>
    <row r="3" spans="1:7" ht="16">
      <c r="A3" s="3" t="s">
        <v>2522</v>
      </c>
      <c r="B3" s="3" t="s">
        <v>2523</v>
      </c>
      <c r="C3" s="3" t="s">
        <v>2524</v>
      </c>
      <c r="D3" s="3" t="s">
        <v>2525</v>
      </c>
      <c r="E3" s="3" t="s">
        <v>2526</v>
      </c>
      <c r="F3" s="3" t="s">
        <v>2527</v>
      </c>
      <c r="G3" s="3" t="s">
        <v>35</v>
      </c>
    </row>
    <row r="4" spans="1:7" ht="16">
      <c r="A4" s="20" t="s">
        <v>2528</v>
      </c>
      <c r="B4" s="1" t="s">
        <v>2529</v>
      </c>
      <c r="C4" s="1" t="s">
        <v>2530</v>
      </c>
      <c r="D4" s="1" t="s">
        <v>2531</v>
      </c>
      <c r="E4" s="1" t="s">
        <v>91</v>
      </c>
      <c r="F4" s="1" t="s">
        <v>2532</v>
      </c>
      <c r="G4" s="1" t="s">
        <v>2533</v>
      </c>
    </row>
    <row r="5" spans="1:7" ht="16">
      <c r="A5" s="20" t="s">
        <v>2534</v>
      </c>
      <c r="B5" s="1" t="s">
        <v>2535</v>
      </c>
      <c r="C5" s="1" t="s">
        <v>2536</v>
      </c>
      <c r="D5" s="1" t="s">
        <v>2531</v>
      </c>
      <c r="E5" s="1" t="s">
        <v>91</v>
      </c>
      <c r="F5" s="1" t="s">
        <v>2537</v>
      </c>
      <c r="G5" s="1" t="s">
        <v>2533</v>
      </c>
    </row>
    <row r="6" spans="1:7" ht="16">
      <c r="A6" s="20" t="s">
        <v>2504</v>
      </c>
      <c r="B6" s="1" t="s">
        <v>2538</v>
      </c>
      <c r="C6" s="1" t="s">
        <v>2530</v>
      </c>
      <c r="D6" s="1" t="s">
        <v>2531</v>
      </c>
      <c r="E6" s="1" t="s">
        <v>91</v>
      </c>
      <c r="F6" s="1" t="s">
        <v>2539</v>
      </c>
      <c r="G6" s="1" t="s">
        <v>2540</v>
      </c>
    </row>
    <row r="7" spans="1:7" ht="16">
      <c r="A7" s="20" t="s">
        <v>481</v>
      </c>
      <c r="B7" s="1" t="s">
        <v>2541</v>
      </c>
      <c r="C7" s="1" t="s">
        <v>2530</v>
      </c>
      <c r="D7" s="1" t="s">
        <v>2531</v>
      </c>
      <c r="E7" s="1" t="s">
        <v>91</v>
      </c>
      <c r="F7" s="1" t="s">
        <v>2542</v>
      </c>
      <c r="G7" s="1" t="s">
        <v>2540</v>
      </c>
    </row>
    <row r="8" spans="1:7" ht="16">
      <c r="A8" s="20" t="s">
        <v>2505</v>
      </c>
      <c r="B8" s="1" t="s">
        <v>2543</v>
      </c>
      <c r="C8" s="1" t="s">
        <v>2530</v>
      </c>
      <c r="D8" s="1" t="s">
        <v>2531</v>
      </c>
      <c r="E8" s="1" t="s">
        <v>91</v>
      </c>
      <c r="F8" s="1" t="s">
        <v>2544</v>
      </c>
      <c r="G8" s="1" t="s">
        <v>2540</v>
      </c>
    </row>
    <row r="9" spans="1:7" ht="16">
      <c r="A9" s="20" t="s">
        <v>2506</v>
      </c>
      <c r="B9" s="1" t="s">
        <v>2545</v>
      </c>
      <c r="C9" s="1" t="s">
        <v>2536</v>
      </c>
      <c r="D9" s="1" t="s">
        <v>2546</v>
      </c>
      <c r="E9" s="1" t="s">
        <v>2547</v>
      </c>
      <c r="F9" s="1" t="s">
        <v>2548</v>
      </c>
      <c r="G9" s="1" t="s">
        <v>7</v>
      </c>
    </row>
    <row r="10" spans="1:7" ht="16">
      <c r="A10" s="20" t="s">
        <v>485</v>
      </c>
      <c r="B10" s="1" t="s">
        <v>2549</v>
      </c>
      <c r="C10" s="1" t="s">
        <v>2530</v>
      </c>
      <c r="D10" s="1" t="s">
        <v>2531</v>
      </c>
      <c r="E10" s="1" t="s">
        <v>91</v>
      </c>
      <c r="F10" s="1" t="s">
        <v>2550</v>
      </c>
      <c r="G10" s="1" t="s">
        <v>2540</v>
      </c>
    </row>
    <row r="11" spans="1:7" ht="16">
      <c r="A11" s="20" t="s">
        <v>2511</v>
      </c>
      <c r="B11" s="1" t="s">
        <v>2551</v>
      </c>
      <c r="C11" s="1" t="s">
        <v>2530</v>
      </c>
      <c r="D11" s="1" t="s">
        <v>2531</v>
      </c>
      <c r="E11" s="1" t="s">
        <v>91</v>
      </c>
      <c r="F11" s="1" t="s">
        <v>2552</v>
      </c>
      <c r="G11" s="1" t="s">
        <v>2553</v>
      </c>
    </row>
    <row r="12" spans="1:7" ht="16">
      <c r="A12" s="20" t="s">
        <v>2507</v>
      </c>
      <c r="B12" s="1" t="s">
        <v>2554</v>
      </c>
      <c r="C12" s="1" t="s">
        <v>2530</v>
      </c>
      <c r="D12" s="1" t="s">
        <v>2546</v>
      </c>
      <c r="E12" s="1" t="s">
        <v>2547</v>
      </c>
      <c r="F12" s="1" t="s">
        <v>2555</v>
      </c>
      <c r="G12" s="1" t="s">
        <v>7</v>
      </c>
    </row>
    <row r="13" spans="1:7" ht="16">
      <c r="A13" s="20" t="s">
        <v>2508</v>
      </c>
      <c r="B13" s="1" t="s">
        <v>2556</v>
      </c>
      <c r="C13" s="1" t="s">
        <v>2536</v>
      </c>
      <c r="D13" s="1" t="s">
        <v>2546</v>
      </c>
      <c r="E13" s="1" t="s">
        <v>2547</v>
      </c>
      <c r="F13" s="1" t="s">
        <v>2557</v>
      </c>
      <c r="G13" s="1" t="s">
        <v>7</v>
      </c>
    </row>
    <row r="14" spans="1:7" ht="16">
      <c r="A14" s="20" t="s">
        <v>2558</v>
      </c>
      <c r="B14" s="1" t="s">
        <v>2559</v>
      </c>
      <c r="C14" s="1" t="s">
        <v>2560</v>
      </c>
      <c r="D14" s="1" t="s">
        <v>2561</v>
      </c>
      <c r="E14" s="1" t="s">
        <v>86</v>
      </c>
      <c r="F14" s="1" t="s">
        <v>2562</v>
      </c>
      <c r="G14" s="1" t="s">
        <v>2563</v>
      </c>
    </row>
    <row r="15" spans="1:7" ht="16">
      <c r="A15" s="20" t="s">
        <v>32</v>
      </c>
      <c r="B15" s="1" t="s">
        <v>2564</v>
      </c>
      <c r="C15" s="1" t="s">
        <v>2560</v>
      </c>
      <c r="D15" s="1" t="s">
        <v>2561</v>
      </c>
      <c r="E15" s="1" t="s">
        <v>86</v>
      </c>
      <c r="F15" s="1" t="s">
        <v>2565</v>
      </c>
      <c r="G15" s="1" t="s">
        <v>2563</v>
      </c>
    </row>
    <row r="18" spans="1:7" ht="26.75" customHeight="1">
      <c r="A18" s="66" t="s">
        <v>2566</v>
      </c>
      <c r="B18" s="66"/>
      <c r="C18" s="66"/>
      <c r="D18" s="66"/>
      <c r="E18" s="66"/>
      <c r="F18" s="66"/>
      <c r="G18" s="66"/>
    </row>
    <row r="19" spans="1:7" ht="32">
      <c r="A19" s="20" t="s">
        <v>2567</v>
      </c>
      <c r="B19" s="1" t="s">
        <v>2568</v>
      </c>
      <c r="C19" s="1" t="s">
        <v>2536</v>
      </c>
      <c r="D19" s="1" t="s">
        <v>2569</v>
      </c>
      <c r="E19" s="1" t="s">
        <v>2570</v>
      </c>
      <c r="F19" s="1" t="s">
        <v>2537</v>
      </c>
      <c r="G19" s="1" t="s">
        <v>2571</v>
      </c>
    </row>
    <row r="20" spans="1:7" ht="32">
      <c r="A20" s="20" t="s">
        <v>2570</v>
      </c>
      <c r="B20" s="1" t="s">
        <v>2572</v>
      </c>
      <c r="C20" s="1" t="s">
        <v>2530</v>
      </c>
      <c r="D20" s="1" t="s">
        <v>2573</v>
      </c>
      <c r="E20" s="1" t="s">
        <v>2570</v>
      </c>
      <c r="F20" s="1" t="s">
        <v>2574</v>
      </c>
      <c r="G20" s="1" t="s">
        <v>2575</v>
      </c>
    </row>
    <row r="21" spans="1:7" ht="32">
      <c r="A21" s="20" t="s">
        <v>2576</v>
      </c>
      <c r="B21" s="1" t="s">
        <v>2577</v>
      </c>
      <c r="C21" s="1" t="s">
        <v>2530</v>
      </c>
      <c r="D21" s="1" t="s">
        <v>2573</v>
      </c>
      <c r="E21" s="1" t="s">
        <v>2570</v>
      </c>
      <c r="F21" s="1" t="s">
        <v>2578</v>
      </c>
      <c r="G21" s="1" t="s">
        <v>2579</v>
      </c>
    </row>
    <row r="22" spans="1:7" ht="32">
      <c r="A22" s="20" t="s">
        <v>2580</v>
      </c>
      <c r="B22" s="1" t="s">
        <v>2581</v>
      </c>
      <c r="C22" s="1" t="s">
        <v>2560</v>
      </c>
      <c r="D22" s="1" t="s">
        <v>2573</v>
      </c>
      <c r="E22" s="1" t="s">
        <v>2582</v>
      </c>
      <c r="F22" s="1" t="s">
        <v>2583</v>
      </c>
      <c r="G22" s="1" t="s">
        <v>2584</v>
      </c>
    </row>
    <row r="23" spans="1:7" ht="32">
      <c r="A23" s="20" t="s">
        <v>2585</v>
      </c>
      <c r="B23" s="1" t="s">
        <v>2586</v>
      </c>
      <c r="C23" s="1" t="s">
        <v>2587</v>
      </c>
      <c r="D23" s="1" t="s">
        <v>2588</v>
      </c>
      <c r="E23" s="1" t="s">
        <v>2589</v>
      </c>
      <c r="F23" s="1" t="s">
        <v>2590</v>
      </c>
      <c r="G23" s="1" t="s">
        <v>2591</v>
      </c>
    </row>
    <row r="24" spans="1:7" ht="16">
      <c r="A24" s="20" t="s">
        <v>2592</v>
      </c>
      <c r="B24" s="1" t="s">
        <v>2593</v>
      </c>
      <c r="C24" s="1" t="s">
        <v>2594</v>
      </c>
      <c r="D24" s="1" t="s">
        <v>2588</v>
      </c>
      <c r="E24" s="1" t="s">
        <v>2595</v>
      </c>
      <c r="F24" s="1" t="s">
        <v>2596</v>
      </c>
      <c r="G24" s="1" t="s">
        <v>2597</v>
      </c>
    </row>
    <row r="25" spans="1:7" ht="16">
      <c r="A25" s="20" t="s">
        <v>2598</v>
      </c>
      <c r="B25" s="1" t="s">
        <v>2599</v>
      </c>
      <c r="C25" s="1" t="s">
        <v>2560</v>
      </c>
      <c r="D25" s="1" t="s">
        <v>2573</v>
      </c>
      <c r="E25" s="1" t="s">
        <v>2600</v>
      </c>
      <c r="F25" s="1" t="s">
        <v>2601</v>
      </c>
      <c r="G25" s="1" t="s">
        <v>2584</v>
      </c>
    </row>
    <row r="26" spans="1:7" ht="16">
      <c r="A26" s="20" t="s">
        <v>2602</v>
      </c>
      <c r="B26" s="1" t="s">
        <v>2603</v>
      </c>
      <c r="C26" s="1" t="s">
        <v>2530</v>
      </c>
      <c r="D26" s="1" t="s">
        <v>2573</v>
      </c>
      <c r="E26" s="1" t="s">
        <v>2604</v>
      </c>
      <c r="F26" s="1" t="s">
        <v>2605</v>
      </c>
      <c r="G26" s="1" t="s">
        <v>2606</v>
      </c>
    </row>
    <row r="27" spans="1:7" ht="16">
      <c r="A27" s="20" t="s">
        <v>2607</v>
      </c>
      <c r="B27" s="1" t="s">
        <v>2608</v>
      </c>
      <c r="C27" s="1" t="s">
        <v>2530</v>
      </c>
      <c r="D27" s="1" t="s">
        <v>2573</v>
      </c>
      <c r="E27" s="1" t="s">
        <v>2604</v>
      </c>
      <c r="F27" s="1" t="s">
        <v>2609</v>
      </c>
      <c r="G27" s="1" t="s">
        <v>2606</v>
      </c>
    </row>
    <row r="28" spans="1:7" ht="32">
      <c r="A28" s="20" t="s">
        <v>2610</v>
      </c>
      <c r="B28" s="1" t="s">
        <v>2611</v>
      </c>
      <c r="C28" s="1" t="s">
        <v>2530</v>
      </c>
      <c r="D28" s="1" t="s">
        <v>2573</v>
      </c>
      <c r="E28" s="1" t="s">
        <v>2604</v>
      </c>
      <c r="F28" s="1" t="s">
        <v>2612</v>
      </c>
      <c r="G28" s="1" t="s">
        <v>2606</v>
      </c>
    </row>
    <row r="31" spans="1:7" ht="26.75" customHeight="1">
      <c r="A31" s="68" t="s">
        <v>2613</v>
      </c>
      <c r="B31" s="68"/>
      <c r="C31" s="68"/>
      <c r="D31" s="68"/>
      <c r="E31" s="68"/>
      <c r="F31" s="68"/>
      <c r="G31" s="68"/>
    </row>
    <row r="32" spans="1:7" ht="32">
      <c r="A32" s="20" t="s">
        <v>2614</v>
      </c>
      <c r="B32" s="1" t="s">
        <v>2615</v>
      </c>
      <c r="C32" s="1" t="s">
        <v>2536</v>
      </c>
      <c r="D32" s="1" t="s">
        <v>2616</v>
      </c>
      <c r="E32" s="1" t="s">
        <v>2617</v>
      </c>
      <c r="F32" s="1" t="s">
        <v>2618</v>
      </c>
      <c r="G32" s="1" t="s">
        <v>2619</v>
      </c>
    </row>
    <row r="33" spans="1:7" ht="32">
      <c r="A33" s="20" t="s">
        <v>2620</v>
      </c>
      <c r="B33" s="1" t="s">
        <v>2621</v>
      </c>
      <c r="C33" s="1" t="s">
        <v>2536</v>
      </c>
      <c r="D33" s="1" t="s">
        <v>2616</v>
      </c>
      <c r="E33" s="1" t="s">
        <v>2617</v>
      </c>
      <c r="F33" s="1" t="s">
        <v>2622</v>
      </c>
      <c r="G33" s="1" t="s">
        <v>2623</v>
      </c>
    </row>
    <row r="34" spans="1:7" ht="32">
      <c r="A34" s="20" t="s">
        <v>2624</v>
      </c>
      <c r="B34" s="1" t="s">
        <v>2625</v>
      </c>
      <c r="C34" s="1" t="s">
        <v>2530</v>
      </c>
      <c r="D34" s="1" t="s">
        <v>2573</v>
      </c>
      <c r="E34" s="1" t="s">
        <v>2617</v>
      </c>
      <c r="F34" s="1" t="s">
        <v>2626</v>
      </c>
      <c r="G34" s="1" t="s">
        <v>2627</v>
      </c>
    </row>
    <row r="35" spans="1:7" ht="32">
      <c r="A35" s="20" t="s">
        <v>2628</v>
      </c>
      <c r="B35" s="1" t="s">
        <v>2629</v>
      </c>
      <c r="C35" s="1" t="s">
        <v>2530</v>
      </c>
      <c r="D35" s="1" t="s">
        <v>2573</v>
      </c>
      <c r="E35" s="1" t="s">
        <v>2617</v>
      </c>
      <c r="F35" s="1" t="s">
        <v>2630</v>
      </c>
      <c r="G35" s="1" t="s">
        <v>2627</v>
      </c>
    </row>
    <row r="36" spans="1:7" ht="32">
      <c r="A36" s="20" t="s">
        <v>2631</v>
      </c>
      <c r="B36" s="1" t="s">
        <v>2632</v>
      </c>
      <c r="C36" s="1" t="s">
        <v>2530</v>
      </c>
      <c r="D36" s="1" t="s">
        <v>2573</v>
      </c>
      <c r="E36" s="1" t="s">
        <v>2617</v>
      </c>
      <c r="F36" s="1" t="s">
        <v>2633</v>
      </c>
      <c r="G36" s="1" t="s">
        <v>2627</v>
      </c>
    </row>
    <row r="37" spans="1:7" ht="32">
      <c r="A37" s="20" t="s">
        <v>2634</v>
      </c>
      <c r="B37" s="1" t="s">
        <v>2635</v>
      </c>
      <c r="C37" s="1" t="s">
        <v>2636</v>
      </c>
      <c r="D37" s="1" t="s">
        <v>2637</v>
      </c>
      <c r="E37" s="1" t="s">
        <v>2634</v>
      </c>
      <c r="F37" s="1" t="s">
        <v>2638</v>
      </c>
      <c r="G37" s="1" t="s">
        <v>2639</v>
      </c>
    </row>
  </sheetData>
  <mergeCells count="3">
    <mergeCell ref="A1:G1"/>
    <mergeCell ref="A18:G18"/>
    <mergeCell ref="A31:G3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5"/>
  <sheetViews>
    <sheetView workbookViewId="0">
      <selection activeCell="E20" sqref="E20"/>
    </sheetView>
  </sheetViews>
  <sheetFormatPr baseColWidth="10" defaultColWidth="8.83203125" defaultRowHeight="15"/>
  <cols>
    <col min="1" max="1" width="24" customWidth="1"/>
    <col min="2" max="2" width="78" customWidth="1"/>
    <col min="3" max="3" width="30" customWidth="1"/>
  </cols>
  <sheetData>
    <row r="1" spans="1:7" ht="37.25" customHeight="1">
      <c r="A1" s="61" t="s">
        <v>2640</v>
      </c>
      <c r="B1" s="61"/>
      <c r="C1" s="61"/>
      <c r="D1" s="61"/>
      <c r="E1" s="61"/>
      <c r="F1" s="61"/>
      <c r="G1" s="61"/>
    </row>
    <row r="3" spans="1:7">
      <c r="A3" s="78" t="s">
        <v>2641</v>
      </c>
      <c r="B3" s="78"/>
      <c r="C3" s="78"/>
      <c r="D3" s="78"/>
      <c r="E3" s="78"/>
      <c r="F3" s="78"/>
      <c r="G3" s="78"/>
    </row>
    <row r="5" spans="1:7" ht="16">
      <c r="A5" s="3" t="s">
        <v>2642</v>
      </c>
      <c r="B5" s="3" t="s">
        <v>2643</v>
      </c>
      <c r="C5" s="3" t="s">
        <v>73</v>
      </c>
    </row>
    <row r="6" spans="1:7" ht="16">
      <c r="A6" t="s">
        <v>2504</v>
      </c>
      <c r="B6" s="1" t="s">
        <v>2645</v>
      </c>
      <c r="C6" t="s">
        <v>2647</v>
      </c>
    </row>
    <row r="7" spans="1:7" ht="16">
      <c r="A7" t="s">
        <v>2505</v>
      </c>
      <c r="B7" s="1" t="s">
        <v>2648</v>
      </c>
      <c r="C7" t="s">
        <v>2544</v>
      </c>
    </row>
    <row r="8" spans="1:7" ht="16">
      <c r="A8" t="s">
        <v>2649</v>
      </c>
      <c r="B8" s="1" t="s">
        <v>2650</v>
      </c>
      <c r="C8" t="s">
        <v>2652</v>
      </c>
    </row>
    <row r="9" spans="1:7" ht="16">
      <c r="A9" t="s">
        <v>2509</v>
      </c>
      <c r="B9" s="1" t="s">
        <v>2653</v>
      </c>
      <c r="C9" t="s">
        <v>2654</v>
      </c>
    </row>
    <row r="10" spans="1:7" ht="16">
      <c r="A10" t="s">
        <v>2655</v>
      </c>
      <c r="B10" s="1" t="s">
        <v>2656</v>
      </c>
      <c r="C10" t="s">
        <v>2657</v>
      </c>
    </row>
    <row r="11" spans="1:7" ht="16">
      <c r="A11" t="s">
        <v>2511</v>
      </c>
      <c r="B11" s="1" t="s">
        <v>2658</v>
      </c>
      <c r="C11" t="s">
        <v>2552</v>
      </c>
    </row>
    <row r="12" spans="1:7" ht="16">
      <c r="A12" t="s">
        <v>2507</v>
      </c>
      <c r="B12" s="1" t="s">
        <v>2659</v>
      </c>
      <c r="C12" t="s">
        <v>2660</v>
      </c>
    </row>
    <row r="13" spans="1:7" ht="16">
      <c r="A13" t="s">
        <v>2661</v>
      </c>
      <c r="B13" s="1" t="s">
        <v>2662</v>
      </c>
      <c r="C13" t="s">
        <v>2663</v>
      </c>
    </row>
    <row r="14" spans="1:7" ht="16">
      <c r="A14" t="s">
        <v>474</v>
      </c>
      <c r="B14" s="1" t="s">
        <v>2664</v>
      </c>
      <c r="C14" t="s">
        <v>2666</v>
      </c>
    </row>
    <row r="15" spans="1:7" ht="16">
      <c r="A15" t="s">
        <v>2498</v>
      </c>
      <c r="B15" s="1" t="s">
        <v>2667</v>
      </c>
      <c r="C15" t="s">
        <v>2669</v>
      </c>
    </row>
  </sheetData>
  <mergeCells count="2">
    <mergeCell ref="A1:G1"/>
    <mergeCell ref="A3:G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Z200"/>
  <sheetViews>
    <sheetView workbookViewId="0">
      <selection sqref="A1:Q1"/>
    </sheetView>
  </sheetViews>
  <sheetFormatPr baseColWidth="10" defaultColWidth="8.83203125" defaultRowHeight="15"/>
  <cols>
    <col min="1" max="1" width="13" customWidth="1"/>
    <col min="2" max="2" width="30" customWidth="1"/>
    <col min="3" max="3" width="22" customWidth="1"/>
    <col min="4" max="4" width="13" customWidth="1"/>
    <col min="5" max="6" width="16" customWidth="1"/>
    <col min="7" max="8" width="15" customWidth="1"/>
    <col min="9" max="12" width="17" customWidth="1"/>
    <col min="13" max="13" width="16" customWidth="1"/>
    <col min="14" max="14" width="15" customWidth="1"/>
    <col min="15" max="16" width="19" customWidth="1"/>
    <col min="17" max="17" width="20" customWidth="1"/>
  </cols>
  <sheetData>
    <row r="1" spans="1:52" ht="37.25" customHeight="1">
      <c r="A1" s="79" t="s">
        <v>2670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</row>
    <row r="2" spans="1:52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</row>
    <row r="3" spans="1:52">
      <c r="A3" s="80" t="s">
        <v>2671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</row>
    <row r="4" spans="1:52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</row>
    <row r="5" spans="1:52" ht="32">
      <c r="A5" s="24" t="s">
        <v>2672</v>
      </c>
      <c r="B5" s="24" t="s">
        <v>2673</v>
      </c>
      <c r="C5" s="24" t="s">
        <v>32</v>
      </c>
      <c r="D5" s="24" t="s">
        <v>229</v>
      </c>
      <c r="E5" s="24" t="s">
        <v>2674</v>
      </c>
      <c r="F5" s="24" t="s">
        <v>2675</v>
      </c>
      <c r="G5" s="24" t="s">
        <v>2676</v>
      </c>
      <c r="H5" s="24" t="s">
        <v>2677</v>
      </c>
      <c r="I5" s="24" t="s">
        <v>2678</v>
      </c>
      <c r="J5" s="24" t="s">
        <v>2679</v>
      </c>
      <c r="K5" s="24" t="s">
        <v>2680</v>
      </c>
      <c r="L5" s="24" t="s">
        <v>2681</v>
      </c>
      <c r="M5" s="24" t="s">
        <v>2682</v>
      </c>
      <c r="N5" s="24" t="s">
        <v>2683</v>
      </c>
      <c r="O5" s="24" t="s">
        <v>2684</v>
      </c>
      <c r="P5" s="24" t="s">
        <v>2508</v>
      </c>
      <c r="Q5" s="24" t="s">
        <v>2685</v>
      </c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</row>
    <row r="6" spans="1:52">
      <c r="A6" s="25" t="s">
        <v>232</v>
      </c>
      <c r="B6" s="25" t="s">
        <v>233</v>
      </c>
      <c r="C6" s="25" t="s">
        <v>36</v>
      </c>
      <c r="D6" s="25" t="s">
        <v>235</v>
      </c>
      <c r="E6" s="26">
        <v>27910.74</v>
      </c>
      <c r="F6" s="27">
        <v>0.16467480859986966</v>
      </c>
      <c r="G6" s="28">
        <f>IFERROR(VLOOKUP(C6,Assumptions!$A$23:$B$28,2,FALSE),0)</f>
        <v>0.12</v>
      </c>
      <c r="H6" s="28">
        <f>IF(D6="Strategic",Assumptions!$B$31,IF(D6="Core",Assumptions!$B$32,Assumptions!$B$33))</f>
        <v>0.02</v>
      </c>
      <c r="I6" s="27">
        <v>0.25106715192789586</v>
      </c>
      <c r="J6" s="28">
        <f>I6*Assumptions!$B$34</f>
        <v>5.0213430385579174E-3</v>
      </c>
      <c r="K6" s="29">
        <f t="shared" ref="K6:K37" si="0">G6+H6+J6</f>
        <v>0.1450213430385579</v>
      </c>
      <c r="L6" s="29">
        <f t="shared" ref="L6:L37" si="1">MAX(F6-K6,0)</f>
        <v>1.9653465561311756E-2</v>
      </c>
      <c r="M6" s="30">
        <f t="shared" ref="M6:M37" si="2">E6*L6</f>
        <v>548.54276738072656</v>
      </c>
      <c r="N6" s="28">
        <f>Assumptions!$B$35</f>
        <v>0.7</v>
      </c>
      <c r="O6" s="30">
        <f t="shared" ref="O6:O37" si="3">M6*N6</f>
        <v>383.97993716650859</v>
      </c>
      <c r="P6" s="29">
        <v>0.35313889708866764</v>
      </c>
      <c r="Q6" s="31" t="str">
        <f t="shared" ref="Q6:Q37" si="4">IF(O6&gt;=100,"Priority repricing",IF(L6&gt;=1%,"Review discount","Within policy"))</f>
        <v>Priority repricing</v>
      </c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</row>
    <row r="7" spans="1:52">
      <c r="A7" s="25" t="s">
        <v>361</v>
      </c>
      <c r="B7" s="25" t="s">
        <v>362</v>
      </c>
      <c r="C7" s="25" t="s">
        <v>45</v>
      </c>
      <c r="D7" s="25" t="s">
        <v>235</v>
      </c>
      <c r="E7" s="26">
        <v>21132.51</v>
      </c>
      <c r="F7" s="27">
        <v>0.20903079698061633</v>
      </c>
      <c r="G7" s="28">
        <f>IFERROR(VLOOKUP(C7,Assumptions!$A$23:$B$28,2,FALSE),0)</f>
        <v>0.16</v>
      </c>
      <c r="H7" s="28">
        <f>IF(D7="Strategic",Assumptions!$B$31,IF(D7="Core",Assumptions!$B$32,Assumptions!$B$33))</f>
        <v>0.02</v>
      </c>
      <c r="I7" s="27">
        <v>0.30271747180055758</v>
      </c>
      <c r="J7" s="28">
        <f>I7*Assumptions!$B$34</f>
        <v>6.0543494360111513E-3</v>
      </c>
      <c r="K7" s="29">
        <f t="shared" si="0"/>
        <v>0.18605434943601115</v>
      </c>
      <c r="L7" s="29">
        <f t="shared" si="1"/>
        <v>2.2976447544605177E-2</v>
      </c>
      <c r="M7" s="30">
        <f t="shared" si="2"/>
        <v>485.55000750084434</v>
      </c>
      <c r="N7" s="28">
        <f>Assumptions!$B$35</f>
        <v>0.7</v>
      </c>
      <c r="O7" s="30">
        <f t="shared" si="3"/>
        <v>339.88500525059101</v>
      </c>
      <c r="P7" s="29">
        <v>0.33949154925809955</v>
      </c>
      <c r="Q7" s="31" t="str">
        <f t="shared" si="4"/>
        <v>Priority repricing</v>
      </c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</row>
    <row r="8" spans="1:52">
      <c r="A8" s="25" t="s">
        <v>365</v>
      </c>
      <c r="B8" s="25" t="s">
        <v>366</v>
      </c>
      <c r="C8" s="25" t="s">
        <v>45</v>
      </c>
      <c r="D8" s="25" t="s">
        <v>235</v>
      </c>
      <c r="E8" s="26">
        <v>22454.98</v>
      </c>
      <c r="F8" s="27">
        <v>0.19938560109476369</v>
      </c>
      <c r="G8" s="28">
        <f>IFERROR(VLOOKUP(C8,Assumptions!$A$23:$B$28,2,FALSE),0)</f>
        <v>0.16</v>
      </c>
      <c r="H8" s="28">
        <f>IF(D8="Strategic",Assumptions!$B$31,IF(D8="Core",Assumptions!$B$32,Assumptions!$B$33))</f>
        <v>0.02</v>
      </c>
      <c r="I8" s="27">
        <v>7.043337379948679E-2</v>
      </c>
      <c r="J8" s="28">
        <f>I8*Assumptions!$B$34</f>
        <v>1.4086674759897359E-3</v>
      </c>
      <c r="K8" s="29">
        <f t="shared" si="0"/>
        <v>0.18140866747598972</v>
      </c>
      <c r="L8" s="29">
        <f t="shared" si="1"/>
        <v>1.7976933618773977E-2</v>
      </c>
      <c r="M8" s="30">
        <f t="shared" si="2"/>
        <v>403.67168487089725</v>
      </c>
      <c r="N8" s="28">
        <f>Assumptions!$B$35</f>
        <v>0.7</v>
      </c>
      <c r="O8" s="30">
        <f t="shared" si="3"/>
        <v>282.57017940962805</v>
      </c>
      <c r="P8" s="29">
        <v>0.33092258922507822</v>
      </c>
      <c r="Q8" s="31" t="str">
        <f t="shared" si="4"/>
        <v>Priority repricing</v>
      </c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</row>
    <row r="9" spans="1:52">
      <c r="A9" s="25" t="s">
        <v>305</v>
      </c>
      <c r="B9" s="25" t="s">
        <v>306</v>
      </c>
      <c r="C9" s="25" t="s">
        <v>41</v>
      </c>
      <c r="D9" s="25" t="s">
        <v>235</v>
      </c>
      <c r="E9" s="26">
        <v>25671.1</v>
      </c>
      <c r="F9" s="27">
        <v>0.17961200051585904</v>
      </c>
      <c r="G9" s="28">
        <f>IFERROR(VLOOKUP(C9,Assumptions!$A$23:$B$28,2,FALSE),0)</f>
        <v>0.14000000000000001</v>
      </c>
      <c r="H9" s="28">
        <f>IF(D9="Strategic",Assumptions!$B$31,IF(D9="Core",Assumptions!$B$32,Assumptions!$B$33))</f>
        <v>0.02</v>
      </c>
      <c r="I9" s="27">
        <v>0.26805006407984078</v>
      </c>
      <c r="J9" s="28">
        <f>I9*Assumptions!$B$34</f>
        <v>5.361001281596816E-3</v>
      </c>
      <c r="K9" s="29">
        <f t="shared" si="0"/>
        <v>0.16536100128159681</v>
      </c>
      <c r="L9" s="29">
        <f t="shared" si="1"/>
        <v>1.4250999234262235E-2</v>
      </c>
      <c r="M9" s="30">
        <f t="shared" si="2"/>
        <v>365.83882644266924</v>
      </c>
      <c r="N9" s="28">
        <f>Assumptions!$B$35</f>
        <v>0.7</v>
      </c>
      <c r="O9" s="30">
        <f t="shared" si="3"/>
        <v>256.08717850986847</v>
      </c>
      <c r="P9" s="29">
        <v>0.31575938769852946</v>
      </c>
      <c r="Q9" s="31" t="str">
        <f t="shared" si="4"/>
        <v>Priority repricing</v>
      </c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</row>
    <row r="10" spans="1:52">
      <c r="A10" s="25" t="s">
        <v>333</v>
      </c>
      <c r="B10" s="25" t="s">
        <v>334</v>
      </c>
      <c r="C10" s="25" t="s">
        <v>43</v>
      </c>
      <c r="D10" s="25" t="s">
        <v>235</v>
      </c>
      <c r="E10" s="26">
        <v>30978.95</v>
      </c>
      <c r="F10" s="27">
        <v>8.1698949476512225E-2</v>
      </c>
      <c r="G10" s="28">
        <f>IFERROR(VLOOKUP(C10,Assumptions!$A$23:$B$28,2,FALSE),0)</f>
        <v>0.05</v>
      </c>
      <c r="H10" s="28">
        <f>IF(D10="Strategic",Assumptions!$B$31,IF(D10="Core",Assumptions!$B$32,Assumptions!$B$33))</f>
        <v>0.02</v>
      </c>
      <c r="I10" s="27">
        <v>9.4512564176642527E-2</v>
      </c>
      <c r="J10" s="28">
        <f>I10*Assumptions!$B$34</f>
        <v>1.8902512835328505E-3</v>
      </c>
      <c r="K10" s="29">
        <f t="shared" si="0"/>
        <v>7.1890251283532852E-2</v>
      </c>
      <c r="L10" s="29">
        <f t="shared" si="1"/>
        <v>9.8086981929793732E-3</v>
      </c>
      <c r="M10" s="30">
        <f t="shared" si="2"/>
        <v>303.86317088539835</v>
      </c>
      <c r="N10" s="28">
        <f>Assumptions!$B$35</f>
        <v>0.7</v>
      </c>
      <c r="O10" s="30">
        <f t="shared" si="3"/>
        <v>212.70421961977883</v>
      </c>
      <c r="P10" s="29">
        <v>0.3779837367806877</v>
      </c>
      <c r="Q10" s="31" t="str">
        <f t="shared" si="4"/>
        <v>Priority repricing</v>
      </c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</row>
    <row r="11" spans="1:52">
      <c r="A11" s="25" t="s">
        <v>274</v>
      </c>
      <c r="B11" s="25" t="s">
        <v>275</v>
      </c>
      <c r="C11" s="25" t="s">
        <v>39</v>
      </c>
      <c r="D11" s="25" t="s">
        <v>235</v>
      </c>
      <c r="E11" s="26">
        <v>23191.93</v>
      </c>
      <c r="F11" s="27">
        <v>0.13566146698831241</v>
      </c>
      <c r="G11" s="28">
        <f>IFERROR(VLOOKUP(C11,Assumptions!$A$23:$B$28,2,FALSE),0)</f>
        <v>0.1</v>
      </c>
      <c r="H11" s="28">
        <f>IF(D11="Strategic",Assumptions!$B$31,IF(D11="Core",Assumptions!$B$32,Assumptions!$B$33))</f>
        <v>0.02</v>
      </c>
      <c r="I11" s="27">
        <v>0.24910863390843282</v>
      </c>
      <c r="J11" s="28">
        <f>I11*Assumptions!$B$34</f>
        <v>4.9821726781686566E-3</v>
      </c>
      <c r="K11" s="29">
        <f t="shared" si="0"/>
        <v>0.12498217267816866</v>
      </c>
      <c r="L11" s="29">
        <f t="shared" si="1"/>
        <v>1.067929431014375E-2</v>
      </c>
      <c r="M11" s="30">
        <f t="shared" si="2"/>
        <v>247.67344609025213</v>
      </c>
      <c r="N11" s="28">
        <f>Assumptions!$B$35</f>
        <v>0.7</v>
      </c>
      <c r="O11" s="30">
        <f t="shared" si="3"/>
        <v>173.37141226317647</v>
      </c>
      <c r="P11" s="29">
        <v>0.38243352067000591</v>
      </c>
      <c r="Q11" s="31" t="str">
        <f t="shared" si="4"/>
        <v>Priority repricing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</row>
    <row r="12" spans="1:52">
      <c r="A12" s="25" t="s">
        <v>393</v>
      </c>
      <c r="B12" s="25" t="s">
        <v>394</v>
      </c>
      <c r="C12" s="25" t="s">
        <v>47</v>
      </c>
      <c r="D12" s="25" t="s">
        <v>235</v>
      </c>
      <c r="E12" s="26">
        <v>27183.759999999998</v>
      </c>
      <c r="F12" s="27">
        <v>0.12358105938668958</v>
      </c>
      <c r="G12" s="28">
        <f>IFERROR(VLOOKUP(C12,Assumptions!$A$23:$B$28,2,FALSE),0)</f>
        <v>0.09</v>
      </c>
      <c r="H12" s="28">
        <f>IF(D12="Strategic",Assumptions!$B$31,IF(D12="Core",Assumptions!$B$32,Assumptions!$B$33))</f>
        <v>0.02</v>
      </c>
      <c r="I12" s="27">
        <v>0.24823092905470034</v>
      </c>
      <c r="J12" s="28">
        <f>I12*Assumptions!$B$34</f>
        <v>4.9646185810940067E-3</v>
      </c>
      <c r="K12" s="29">
        <f t="shared" si="0"/>
        <v>0.11496461858109401</v>
      </c>
      <c r="L12" s="29">
        <f t="shared" si="1"/>
        <v>8.6164408055955655E-3</v>
      </c>
      <c r="M12" s="30">
        <f t="shared" si="2"/>
        <v>234.22725891351649</v>
      </c>
      <c r="N12" s="28">
        <f>Assumptions!$B$35</f>
        <v>0.7</v>
      </c>
      <c r="O12" s="30">
        <f t="shared" si="3"/>
        <v>163.95908123946154</v>
      </c>
      <c r="P12" s="29">
        <v>0.36921247921562822</v>
      </c>
      <c r="Q12" s="31" t="str">
        <f t="shared" si="4"/>
        <v>Priority repricing</v>
      </c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</row>
    <row r="13" spans="1:52">
      <c r="A13" s="25" t="s">
        <v>303</v>
      </c>
      <c r="B13" s="25" t="s">
        <v>304</v>
      </c>
      <c r="C13" s="25" t="s">
        <v>41</v>
      </c>
      <c r="D13" s="25" t="s">
        <v>235</v>
      </c>
      <c r="E13" s="26">
        <v>24910.76</v>
      </c>
      <c r="F13" s="27">
        <v>0.17193183004203758</v>
      </c>
      <c r="G13" s="28">
        <f>IFERROR(VLOOKUP(C13,Assumptions!$A$23:$B$28,2,FALSE),0)</f>
        <v>0.14000000000000001</v>
      </c>
      <c r="H13" s="28">
        <f>IF(D13="Strategic",Assumptions!$B$31,IF(D13="Core",Assumptions!$B$32,Assumptions!$B$33))</f>
        <v>0.02</v>
      </c>
      <c r="I13" s="27">
        <v>0.18215582342730613</v>
      </c>
      <c r="J13" s="28">
        <f>I13*Assumptions!$B$34</f>
        <v>3.6431164685461225E-3</v>
      </c>
      <c r="K13" s="29">
        <f t="shared" si="0"/>
        <v>0.16364311646854612</v>
      </c>
      <c r="L13" s="29">
        <f t="shared" si="1"/>
        <v>8.2887135734914519E-3</v>
      </c>
      <c r="M13" s="30">
        <f t="shared" si="2"/>
        <v>206.4781545379879</v>
      </c>
      <c r="N13" s="28">
        <f>Assumptions!$B$35</f>
        <v>0.7</v>
      </c>
      <c r="O13" s="30">
        <f t="shared" si="3"/>
        <v>144.53470817659152</v>
      </c>
      <c r="P13" s="29">
        <v>0.33133208509678919</v>
      </c>
      <c r="Q13" s="31" t="str">
        <f t="shared" si="4"/>
        <v>Priority repricing</v>
      </c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</row>
    <row r="14" spans="1:52">
      <c r="A14" s="25" t="s">
        <v>363</v>
      </c>
      <c r="B14" s="25" t="s">
        <v>364</v>
      </c>
      <c r="C14" s="25" t="s">
        <v>45</v>
      </c>
      <c r="D14" s="25" t="s">
        <v>235</v>
      </c>
      <c r="E14" s="26">
        <v>19253.07</v>
      </c>
      <c r="F14" s="27">
        <v>0.19087436244435574</v>
      </c>
      <c r="G14" s="28">
        <f>IFERROR(VLOOKUP(C14,Assumptions!$A$23:$B$28,2,FALSE),0)</f>
        <v>0.16</v>
      </c>
      <c r="H14" s="28">
        <f>IF(D14="Strategic",Assumptions!$B$31,IF(D14="Core",Assumptions!$B$32,Assumptions!$B$33))</f>
        <v>0.02</v>
      </c>
      <c r="I14" s="27">
        <v>7.0660938748989127E-2</v>
      </c>
      <c r="J14" s="28">
        <f>I14*Assumptions!$B$34</f>
        <v>1.4132187749797825E-3</v>
      </c>
      <c r="K14" s="29">
        <f t="shared" si="0"/>
        <v>0.18141321877497979</v>
      </c>
      <c r="L14" s="29">
        <f t="shared" si="1"/>
        <v>9.4611436693759488E-3</v>
      </c>
      <c r="M14" s="30">
        <f t="shared" si="2"/>
        <v>182.15606134655201</v>
      </c>
      <c r="N14" s="28">
        <f>Assumptions!$B$35</f>
        <v>0.7</v>
      </c>
      <c r="O14" s="30">
        <f t="shared" si="3"/>
        <v>127.5092429425864</v>
      </c>
      <c r="P14" s="29">
        <v>0.30827919027353168</v>
      </c>
      <c r="Q14" s="31" t="str">
        <f t="shared" si="4"/>
        <v>Priority repricing</v>
      </c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</row>
    <row r="15" spans="1:52">
      <c r="A15" s="25" t="s">
        <v>335</v>
      </c>
      <c r="B15" s="25" t="s">
        <v>336</v>
      </c>
      <c r="C15" s="25" t="s">
        <v>43</v>
      </c>
      <c r="D15" s="25" t="s">
        <v>235</v>
      </c>
      <c r="E15" s="26">
        <v>22586</v>
      </c>
      <c r="F15" s="27">
        <v>8.3759326579724055E-2</v>
      </c>
      <c r="G15" s="28">
        <f>IFERROR(VLOOKUP(C15,Assumptions!$A$23:$B$28,2,FALSE),0)</f>
        <v>0.05</v>
      </c>
      <c r="H15" s="28">
        <f>IF(D15="Strategic",Assumptions!$B$31,IF(D15="Core",Assumptions!$B$32,Assumptions!$B$33))</f>
        <v>0.02</v>
      </c>
      <c r="I15" s="27">
        <v>0.32381165323651817</v>
      </c>
      <c r="J15" s="28">
        <f>I15*Assumptions!$B$34</f>
        <v>6.4762330647303639E-3</v>
      </c>
      <c r="K15" s="29">
        <f t="shared" si="0"/>
        <v>7.6476233064730365E-2</v>
      </c>
      <c r="L15" s="29">
        <f t="shared" si="1"/>
        <v>7.283093514993691E-3</v>
      </c>
      <c r="M15" s="30">
        <f t="shared" si="2"/>
        <v>164.4959501296475</v>
      </c>
      <c r="N15" s="28">
        <f>Assumptions!$B$35</f>
        <v>0.7</v>
      </c>
      <c r="O15" s="30">
        <f t="shared" si="3"/>
        <v>115.14716509075323</v>
      </c>
      <c r="P15" s="29">
        <v>0.39021647092478068</v>
      </c>
      <c r="Q15" s="31" t="str">
        <f t="shared" si="4"/>
        <v>Priority repricing</v>
      </c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</row>
    <row r="16" spans="1:52">
      <c r="A16" s="25" t="s">
        <v>268</v>
      </c>
      <c r="B16" s="25" t="s">
        <v>269</v>
      </c>
      <c r="C16" s="25" t="s">
        <v>39</v>
      </c>
      <c r="D16" s="25" t="s">
        <v>235</v>
      </c>
      <c r="E16" s="26">
        <v>19627.16</v>
      </c>
      <c r="F16" s="27">
        <v>0.13075218224129975</v>
      </c>
      <c r="G16" s="28">
        <f>IFERROR(VLOOKUP(C16,Assumptions!$A$23:$B$28,2,FALSE),0)</f>
        <v>0.1</v>
      </c>
      <c r="H16" s="28">
        <f>IF(D16="Strategic",Assumptions!$B$31,IF(D16="Core",Assumptions!$B$32,Assumptions!$B$33))</f>
        <v>0.02</v>
      </c>
      <c r="I16" s="27">
        <v>0.14267270455837727</v>
      </c>
      <c r="J16" s="28">
        <f>I16*Assumptions!$B$34</f>
        <v>2.8534540911675454E-3</v>
      </c>
      <c r="K16" s="29">
        <f t="shared" si="0"/>
        <v>0.12285345409116756</v>
      </c>
      <c r="L16" s="29">
        <f t="shared" si="1"/>
        <v>7.8987281501321921E-3</v>
      </c>
      <c r="M16" s="30">
        <f t="shared" si="2"/>
        <v>155.02960119914854</v>
      </c>
      <c r="N16" s="28">
        <f>Assumptions!$B$35</f>
        <v>0.7</v>
      </c>
      <c r="O16" s="30">
        <f t="shared" si="3"/>
        <v>108.52072083940398</v>
      </c>
      <c r="P16" s="29">
        <v>0.39405079515298685</v>
      </c>
      <c r="Q16" s="31" t="str">
        <f t="shared" si="4"/>
        <v>Priority repricing</v>
      </c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</row>
    <row r="17" spans="1:52">
      <c r="A17" s="25" t="s">
        <v>251</v>
      </c>
      <c r="B17" s="25" t="s">
        <v>252</v>
      </c>
      <c r="C17" s="25" t="s">
        <v>36</v>
      </c>
      <c r="D17" s="25" t="s">
        <v>111</v>
      </c>
      <c r="E17" s="26">
        <v>8306.34</v>
      </c>
      <c r="F17" s="27">
        <v>0.15201467303096142</v>
      </c>
      <c r="G17" s="28">
        <f>IFERROR(VLOOKUP(C17,Assumptions!$A$23:$B$28,2,FALSE),0)</f>
        <v>0.12</v>
      </c>
      <c r="H17" s="28">
        <f>IF(D17="Strategic",Assumptions!$B$31,IF(D17="Core",Assumptions!$B$32,Assumptions!$B$33))</f>
        <v>0.01</v>
      </c>
      <c r="I17" s="27">
        <v>0.30981635714406103</v>
      </c>
      <c r="J17" s="28">
        <f>I17*Assumptions!$B$34</f>
        <v>6.1963271428812205E-3</v>
      </c>
      <c r="K17" s="29">
        <f t="shared" si="0"/>
        <v>0.13619632714288121</v>
      </c>
      <c r="L17" s="29">
        <f t="shared" si="1"/>
        <v>1.5818345888080204E-2</v>
      </c>
      <c r="M17" s="30">
        <f t="shared" si="2"/>
        <v>131.39255918399613</v>
      </c>
      <c r="N17" s="28">
        <f>Assumptions!$B$35</f>
        <v>0.7</v>
      </c>
      <c r="O17" s="30">
        <f t="shared" si="3"/>
        <v>91.974791428797289</v>
      </c>
      <c r="P17" s="29">
        <v>0.3620164337002752</v>
      </c>
      <c r="Q17" s="31" t="str">
        <f t="shared" si="4"/>
        <v>Review discount</v>
      </c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</row>
    <row r="18" spans="1:52">
      <c r="A18" s="25" t="s">
        <v>301</v>
      </c>
      <c r="B18" s="25" t="s">
        <v>302</v>
      </c>
      <c r="C18" s="25" t="s">
        <v>41</v>
      </c>
      <c r="D18" s="25" t="s">
        <v>235</v>
      </c>
      <c r="E18" s="26">
        <v>25879.4</v>
      </c>
      <c r="F18" s="27">
        <v>0.17332026264089054</v>
      </c>
      <c r="G18" s="28">
        <f>IFERROR(VLOOKUP(C18,Assumptions!$A$23:$B$28,2,FALSE),0)</f>
        <v>0.14000000000000001</v>
      </c>
      <c r="H18" s="28">
        <f>IF(D18="Strategic",Assumptions!$B$31,IF(D18="Core",Assumptions!$B$32,Assumptions!$B$33))</f>
        <v>0.02</v>
      </c>
      <c r="I18" s="27">
        <v>0.41829717845081416</v>
      </c>
      <c r="J18" s="28">
        <f>I18*Assumptions!$B$34</f>
        <v>8.3659435690162827E-3</v>
      </c>
      <c r="K18" s="29">
        <f t="shared" si="0"/>
        <v>0.1683659435690163</v>
      </c>
      <c r="L18" s="29">
        <f t="shared" si="1"/>
        <v>4.9543190718742414E-3</v>
      </c>
      <c r="M18" s="30">
        <f t="shared" si="2"/>
        <v>128.21480498866225</v>
      </c>
      <c r="N18" s="28">
        <f>Assumptions!$B$35</f>
        <v>0.7</v>
      </c>
      <c r="O18" s="30">
        <f t="shared" si="3"/>
        <v>89.75036349206357</v>
      </c>
      <c r="P18" s="29">
        <v>0.34114427199977249</v>
      </c>
      <c r="Q18" s="31" t="str">
        <f t="shared" si="4"/>
        <v>Within policy</v>
      </c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</row>
    <row r="19" spans="1:52">
      <c r="A19" s="25" t="s">
        <v>240</v>
      </c>
      <c r="B19" s="25" t="s">
        <v>241</v>
      </c>
      <c r="C19" s="25" t="s">
        <v>36</v>
      </c>
      <c r="D19" s="25" t="s">
        <v>235</v>
      </c>
      <c r="E19" s="26">
        <v>21088.41</v>
      </c>
      <c r="F19" s="27">
        <v>0.15289041901692701</v>
      </c>
      <c r="G19" s="28">
        <f>IFERROR(VLOOKUP(C19,Assumptions!$A$23:$B$28,2,FALSE),0)</f>
        <v>0.12</v>
      </c>
      <c r="H19" s="28">
        <f>IF(D19="Strategic",Assumptions!$B$31,IF(D19="Core",Assumptions!$B$32,Assumptions!$B$33))</f>
        <v>0.02</v>
      </c>
      <c r="I19" s="27">
        <v>0.34641682326927448</v>
      </c>
      <c r="J19" s="28">
        <f>I19*Assumptions!$B$34</f>
        <v>6.9283364653854899E-3</v>
      </c>
      <c r="K19" s="29">
        <f t="shared" si="0"/>
        <v>0.14692833646538547</v>
      </c>
      <c r="L19" s="29">
        <f t="shared" si="1"/>
        <v>5.9620825515415421E-3</v>
      </c>
      <c r="M19" s="30">
        <f t="shared" si="2"/>
        <v>125.73084130075416</v>
      </c>
      <c r="N19" s="28">
        <f>Assumptions!$B$35</f>
        <v>0.7</v>
      </c>
      <c r="O19" s="30">
        <f t="shared" si="3"/>
        <v>88.011588910527905</v>
      </c>
      <c r="P19" s="29">
        <v>0.34423207726098859</v>
      </c>
      <c r="Q19" s="31" t="str">
        <f t="shared" si="4"/>
        <v>Within policy</v>
      </c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</row>
    <row r="20" spans="1:52">
      <c r="A20" s="25" t="s">
        <v>373</v>
      </c>
      <c r="B20" s="25" t="s">
        <v>374</v>
      </c>
      <c r="C20" s="25" t="s">
        <v>45</v>
      </c>
      <c r="D20" s="25" t="s">
        <v>111</v>
      </c>
      <c r="E20" s="26">
        <v>7803.7300000000005</v>
      </c>
      <c r="F20" s="27">
        <v>0.18894012852236097</v>
      </c>
      <c r="G20" s="28">
        <f>IFERROR(VLOOKUP(C20,Assumptions!$A$23:$B$28,2,FALSE),0)</f>
        <v>0.16</v>
      </c>
      <c r="H20" s="28">
        <f>IF(D20="Strategic",Assumptions!$B$31,IF(D20="Core",Assumptions!$B$32,Assumptions!$B$33))</f>
        <v>0.01</v>
      </c>
      <c r="I20" s="27">
        <v>0.17150003908387401</v>
      </c>
      <c r="J20" s="28">
        <f>I20*Assumptions!$B$34</f>
        <v>3.4300007816774804E-3</v>
      </c>
      <c r="K20" s="29">
        <f t="shared" si="0"/>
        <v>0.1734300007816775</v>
      </c>
      <c r="L20" s="29">
        <f t="shared" si="1"/>
        <v>1.5510127740683471E-2</v>
      </c>
      <c r="M20" s="30">
        <f t="shared" si="2"/>
        <v>121.03684915380383</v>
      </c>
      <c r="N20" s="28">
        <f>Assumptions!$B$35</f>
        <v>0.7</v>
      </c>
      <c r="O20" s="30">
        <f t="shared" si="3"/>
        <v>84.725794407662676</v>
      </c>
      <c r="P20" s="29">
        <v>0.32269530085460019</v>
      </c>
      <c r="Q20" s="31" t="str">
        <f t="shared" si="4"/>
        <v>Review discount</v>
      </c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</row>
    <row r="21" spans="1:52">
      <c r="A21" s="25" t="s">
        <v>377</v>
      </c>
      <c r="B21" s="25" t="s">
        <v>378</v>
      </c>
      <c r="C21" s="25" t="s">
        <v>45</v>
      </c>
      <c r="D21" s="25" t="s">
        <v>111</v>
      </c>
      <c r="E21" s="26">
        <v>6556.58</v>
      </c>
      <c r="F21" s="27">
        <v>0.19203740899412328</v>
      </c>
      <c r="G21" s="28">
        <f>IFERROR(VLOOKUP(C21,Assumptions!$A$23:$B$28,2,FALSE),0)</f>
        <v>0.16</v>
      </c>
      <c r="H21" s="28">
        <f>IF(D21="Strategic",Assumptions!$B$31,IF(D21="Core",Assumptions!$B$32,Assumptions!$B$33))</f>
        <v>0.01</v>
      </c>
      <c r="I21" s="27">
        <v>0.21673494413245931</v>
      </c>
      <c r="J21" s="28">
        <f>I21*Assumptions!$B$34</f>
        <v>4.3346988826491861E-3</v>
      </c>
      <c r="K21" s="29">
        <f t="shared" si="0"/>
        <v>0.17433469888264919</v>
      </c>
      <c r="L21" s="29">
        <f t="shared" si="1"/>
        <v>1.770271011147409E-2</v>
      </c>
      <c r="M21" s="30">
        <f t="shared" si="2"/>
        <v>116.06923506268879</v>
      </c>
      <c r="N21" s="28">
        <f>Assumptions!$B$35</f>
        <v>0.7</v>
      </c>
      <c r="O21" s="30">
        <f t="shared" si="3"/>
        <v>81.24846454388215</v>
      </c>
      <c r="P21" s="29">
        <v>0.35142602313722598</v>
      </c>
      <c r="Q21" s="31" t="str">
        <f t="shared" si="4"/>
        <v>Review discount</v>
      </c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</row>
    <row r="22" spans="1:52">
      <c r="A22" s="25" t="s">
        <v>271</v>
      </c>
      <c r="B22" s="25" t="s">
        <v>272</v>
      </c>
      <c r="C22" s="25" t="s">
        <v>39</v>
      </c>
      <c r="D22" s="25" t="s">
        <v>235</v>
      </c>
      <c r="E22" s="26">
        <v>22395.29</v>
      </c>
      <c r="F22" s="27">
        <v>0.12629869105857741</v>
      </c>
      <c r="G22" s="28">
        <f>IFERROR(VLOOKUP(C22,Assumptions!$A$23:$B$28,2,FALSE),0)</f>
        <v>0.1</v>
      </c>
      <c r="H22" s="28">
        <f>IF(D22="Strategic",Assumptions!$B$31,IF(D22="Core",Assumptions!$B$32,Assumptions!$B$33))</f>
        <v>0.02</v>
      </c>
      <c r="I22" s="27">
        <v>6.2730154420862605E-2</v>
      </c>
      <c r="J22" s="28">
        <f>I22*Assumptions!$B$34</f>
        <v>1.2546030884172522E-3</v>
      </c>
      <c r="K22" s="29">
        <f t="shared" si="0"/>
        <v>0.12125460308841726</v>
      </c>
      <c r="L22" s="29">
        <f t="shared" si="1"/>
        <v>5.0440879701601493E-3</v>
      </c>
      <c r="M22" s="30">
        <f t="shared" si="2"/>
        <v>112.96381287724789</v>
      </c>
      <c r="N22" s="28">
        <f>Assumptions!$B$35</f>
        <v>0.7</v>
      </c>
      <c r="O22" s="30">
        <f t="shared" si="3"/>
        <v>79.074669014073521</v>
      </c>
      <c r="P22" s="29">
        <v>0.36557094845412758</v>
      </c>
      <c r="Q22" s="31" t="str">
        <f t="shared" si="4"/>
        <v>Within policy</v>
      </c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</row>
    <row r="23" spans="1:52">
      <c r="A23" s="25" t="s">
        <v>347</v>
      </c>
      <c r="B23" s="25" t="s">
        <v>348</v>
      </c>
      <c r="C23" s="25" t="s">
        <v>43</v>
      </c>
      <c r="D23" s="25" t="s">
        <v>111</v>
      </c>
      <c r="E23" s="26">
        <v>6533.78</v>
      </c>
      <c r="F23" s="27">
        <v>7.7658215396972027E-2</v>
      </c>
      <c r="G23" s="28">
        <f>IFERROR(VLOOKUP(C23,Assumptions!$A$23:$B$28,2,FALSE),0)</f>
        <v>0.05</v>
      </c>
      <c r="H23" s="28">
        <f>IF(D23="Strategic",Assumptions!$B$31,IF(D23="Core",Assumptions!$B$32,Assumptions!$B$33))</f>
        <v>0.01</v>
      </c>
      <c r="I23" s="27">
        <v>0.16478516264704354</v>
      </c>
      <c r="J23" s="28">
        <f>I23*Assumptions!$B$34</f>
        <v>3.295703252940871E-3</v>
      </c>
      <c r="K23" s="29">
        <f t="shared" si="0"/>
        <v>6.3295703252940871E-2</v>
      </c>
      <c r="L23" s="29">
        <f t="shared" si="1"/>
        <v>1.4362512144031156E-2</v>
      </c>
      <c r="M23" s="30">
        <f t="shared" si="2"/>
        <v>93.841494596427879</v>
      </c>
      <c r="N23" s="28">
        <f>Assumptions!$B$35</f>
        <v>0.7</v>
      </c>
      <c r="O23" s="30">
        <f t="shared" si="3"/>
        <v>65.689046217499509</v>
      </c>
      <c r="P23" s="29">
        <v>0.41165873696246108</v>
      </c>
      <c r="Q23" s="31" t="str">
        <f t="shared" si="4"/>
        <v>Review discount</v>
      </c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</row>
    <row r="24" spans="1:52">
      <c r="A24" s="25" t="s">
        <v>307</v>
      </c>
      <c r="B24" s="25" t="s">
        <v>308</v>
      </c>
      <c r="C24" s="25" t="s">
        <v>41</v>
      </c>
      <c r="D24" s="25" t="s">
        <v>111</v>
      </c>
      <c r="E24" s="26">
        <v>5684.09</v>
      </c>
      <c r="F24" s="27">
        <v>0.17415370540773104</v>
      </c>
      <c r="G24" s="28">
        <f>IFERROR(VLOOKUP(C24,Assumptions!$A$23:$B$28,2,FALSE),0)</f>
        <v>0.14000000000000001</v>
      </c>
      <c r="H24" s="28">
        <f>IF(D24="Strategic",Assumptions!$B$31,IF(D24="Core",Assumptions!$B$32,Assumptions!$B$33))</f>
        <v>0.01</v>
      </c>
      <c r="I24" s="27">
        <v>0.44707772044425759</v>
      </c>
      <c r="J24" s="28">
        <f>I24*Assumptions!$B$34</f>
        <v>8.9415544088851523E-3</v>
      </c>
      <c r="K24" s="29">
        <f t="shared" si="0"/>
        <v>0.15894155440888519</v>
      </c>
      <c r="L24" s="29">
        <f t="shared" si="1"/>
        <v>1.5212150998845847E-2</v>
      </c>
      <c r="M24" s="30">
        <f t="shared" si="2"/>
        <v>86.467235371029687</v>
      </c>
      <c r="N24" s="28">
        <f>Assumptions!$B$35</f>
        <v>0.7</v>
      </c>
      <c r="O24" s="30">
        <f t="shared" si="3"/>
        <v>60.52706475972078</v>
      </c>
      <c r="P24" s="29">
        <v>0.34540947559351587</v>
      </c>
      <c r="Q24" s="31" t="str">
        <f t="shared" si="4"/>
        <v>Review discount</v>
      </c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</row>
    <row r="25" spans="1:52">
      <c r="A25" s="25" t="s">
        <v>243</v>
      </c>
      <c r="B25" s="25" t="s">
        <v>244</v>
      </c>
      <c r="C25" s="25" t="s">
        <v>36</v>
      </c>
      <c r="D25" s="25" t="s">
        <v>111</v>
      </c>
      <c r="E25" s="26">
        <v>9002.9500000000007</v>
      </c>
      <c r="F25" s="27">
        <v>0.14261016659782111</v>
      </c>
      <c r="G25" s="28">
        <f>IFERROR(VLOOKUP(C25,Assumptions!$A$23:$B$28,2,FALSE),0)</f>
        <v>0.12</v>
      </c>
      <c r="H25" s="28">
        <f>IF(D25="Strategic",Assumptions!$B$31,IF(D25="Core",Assumptions!$B$32,Assumptions!$B$33))</f>
        <v>0.01</v>
      </c>
      <c r="I25" s="27">
        <v>0.16744844745333473</v>
      </c>
      <c r="J25" s="28">
        <f>I25*Assumptions!$B$34</f>
        <v>3.3489689490666945E-3</v>
      </c>
      <c r="K25" s="29">
        <f t="shared" si="0"/>
        <v>0.1333489689490667</v>
      </c>
      <c r="L25" s="29">
        <f t="shared" si="1"/>
        <v>9.2611976487544101E-3</v>
      </c>
      <c r="M25" s="30">
        <f t="shared" si="2"/>
        <v>83.378099371853523</v>
      </c>
      <c r="N25" s="28">
        <f>Assumptions!$B$35</f>
        <v>0.7</v>
      </c>
      <c r="O25" s="30">
        <f t="shared" si="3"/>
        <v>58.364669560297465</v>
      </c>
      <c r="P25" s="29">
        <v>0.39947920969708273</v>
      </c>
      <c r="Q25" s="31" t="str">
        <f t="shared" si="4"/>
        <v>Within policy</v>
      </c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</row>
    <row r="26" spans="1:52">
      <c r="A26" s="25" t="s">
        <v>237</v>
      </c>
      <c r="B26" s="25" t="s">
        <v>238</v>
      </c>
      <c r="C26" s="25" t="s">
        <v>36</v>
      </c>
      <c r="D26" s="25" t="s">
        <v>235</v>
      </c>
      <c r="E26" s="26">
        <v>8751.81</v>
      </c>
      <c r="F26" s="27">
        <v>0.15097304413974799</v>
      </c>
      <c r="G26" s="28">
        <f>IFERROR(VLOOKUP(C26,Assumptions!$A$23:$B$28,2,FALSE),0)</f>
        <v>0.12</v>
      </c>
      <c r="H26" s="28">
        <f>IF(D26="Strategic",Assumptions!$B$31,IF(D26="Core",Assumptions!$B$32,Assumptions!$B$33))</f>
        <v>0.02</v>
      </c>
      <c r="I26" s="27">
        <v>8.2362391322480716E-2</v>
      </c>
      <c r="J26" s="28">
        <f>I26*Assumptions!$B$34</f>
        <v>1.6472478264496144E-3</v>
      </c>
      <c r="K26" s="29">
        <f t="shared" si="0"/>
        <v>0.14164724782644961</v>
      </c>
      <c r="L26" s="29">
        <f t="shared" si="1"/>
        <v>9.3257963132983845E-3</v>
      </c>
      <c r="M26" s="30">
        <f t="shared" si="2"/>
        <v>81.61759743268793</v>
      </c>
      <c r="N26" s="28">
        <f>Assumptions!$B$35</f>
        <v>0.7</v>
      </c>
      <c r="O26" s="30">
        <f t="shared" si="3"/>
        <v>57.132318202881549</v>
      </c>
      <c r="P26" s="29">
        <v>0.37243453034715823</v>
      </c>
      <c r="Q26" s="31" t="str">
        <f t="shared" si="4"/>
        <v>Within policy</v>
      </c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</row>
    <row r="27" spans="1:52">
      <c r="A27" s="25" t="s">
        <v>375</v>
      </c>
      <c r="B27" s="25" t="s">
        <v>376</v>
      </c>
      <c r="C27" s="25" t="s">
        <v>45</v>
      </c>
      <c r="D27" s="25" t="s">
        <v>111</v>
      </c>
      <c r="E27" s="26">
        <v>7729.54</v>
      </c>
      <c r="F27" s="27">
        <v>0.18230962020872629</v>
      </c>
      <c r="G27" s="28">
        <f>IFERROR(VLOOKUP(C27,Assumptions!$A$23:$B$28,2,FALSE),0)</f>
        <v>0.16</v>
      </c>
      <c r="H27" s="28">
        <f>IF(D27="Strategic",Assumptions!$B$31,IF(D27="Core",Assumptions!$B$32,Assumptions!$B$33))</f>
        <v>0.01</v>
      </c>
      <c r="I27" s="27">
        <v>0.10963783097053642</v>
      </c>
      <c r="J27" s="28">
        <f>I27*Assumptions!$B$34</f>
        <v>2.1927566194107286E-3</v>
      </c>
      <c r="K27" s="29">
        <f t="shared" si="0"/>
        <v>0.17219275661941075</v>
      </c>
      <c r="L27" s="29">
        <f t="shared" si="1"/>
        <v>1.0116863589315545E-2</v>
      </c>
      <c r="M27" s="30">
        <f t="shared" si="2"/>
        <v>78.198701788158075</v>
      </c>
      <c r="N27" s="28">
        <f>Assumptions!$B$35</f>
        <v>0.7</v>
      </c>
      <c r="O27" s="30">
        <f t="shared" si="3"/>
        <v>54.739091251710647</v>
      </c>
      <c r="P27" s="29">
        <v>0.32844197050251578</v>
      </c>
      <c r="Q27" s="31" t="str">
        <f t="shared" si="4"/>
        <v>Review discount</v>
      </c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</row>
    <row r="28" spans="1:52">
      <c r="A28" s="25" t="s">
        <v>395</v>
      </c>
      <c r="B28" s="25" t="s">
        <v>396</v>
      </c>
      <c r="C28" s="25" t="s">
        <v>47</v>
      </c>
      <c r="D28" s="25" t="s">
        <v>235</v>
      </c>
      <c r="E28" s="26">
        <v>22425.31</v>
      </c>
      <c r="F28" s="27">
        <v>0.11530764237364678</v>
      </c>
      <c r="G28" s="28">
        <f>IFERROR(VLOOKUP(C28,Assumptions!$A$23:$B$28,2,FALSE),0)</f>
        <v>0.09</v>
      </c>
      <c r="H28" s="28">
        <f>IF(D28="Strategic",Assumptions!$B$31,IF(D28="Core",Assumptions!$B$32,Assumptions!$B$33))</f>
        <v>0.02</v>
      </c>
      <c r="I28" s="27">
        <v>9.7586164918121526E-2</v>
      </c>
      <c r="J28" s="28">
        <f>I28*Assumptions!$B$34</f>
        <v>1.9517232983624305E-3</v>
      </c>
      <c r="K28" s="29">
        <f t="shared" si="0"/>
        <v>0.11195172329836243</v>
      </c>
      <c r="L28" s="29">
        <f t="shared" si="1"/>
        <v>3.3559190752843471E-3</v>
      </c>
      <c r="M28" s="30">
        <f t="shared" si="2"/>
        <v>75.257525598164833</v>
      </c>
      <c r="N28" s="28">
        <f>Assumptions!$B$35</f>
        <v>0.7</v>
      </c>
      <c r="O28" s="30">
        <f t="shared" si="3"/>
        <v>52.68026791871538</v>
      </c>
      <c r="P28" s="29">
        <v>0.37566530029188305</v>
      </c>
      <c r="Q28" s="31" t="str">
        <f t="shared" si="4"/>
        <v>Within policy</v>
      </c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</row>
    <row r="29" spans="1:52">
      <c r="A29" s="25" t="s">
        <v>331</v>
      </c>
      <c r="B29" s="25" t="s">
        <v>332</v>
      </c>
      <c r="C29" s="25" t="s">
        <v>43</v>
      </c>
      <c r="D29" s="25" t="s">
        <v>235</v>
      </c>
      <c r="E29" s="26">
        <v>32068.82</v>
      </c>
      <c r="F29" s="27">
        <v>7.4005425043320111E-2</v>
      </c>
      <c r="G29" s="28">
        <f>IFERROR(VLOOKUP(C29,Assumptions!$A$23:$B$28,2,FALSE),0)</f>
        <v>0.05</v>
      </c>
      <c r="H29" s="28">
        <f>IF(D29="Strategic",Assumptions!$B$31,IF(D29="Core",Assumptions!$B$32,Assumptions!$B$33))</f>
        <v>0.02</v>
      </c>
      <c r="I29" s="27">
        <v>8.3739595033431216E-2</v>
      </c>
      <c r="J29" s="28">
        <f>I29*Assumptions!$B$34</f>
        <v>1.6747919006686244E-3</v>
      </c>
      <c r="K29" s="29">
        <f t="shared" si="0"/>
        <v>7.1674791900668625E-2</v>
      </c>
      <c r="L29" s="29">
        <f t="shared" si="1"/>
        <v>2.3306331426514865E-3</v>
      </c>
      <c r="M29" s="30">
        <f t="shared" si="2"/>
        <v>74.740654737724839</v>
      </c>
      <c r="N29" s="28">
        <f>Assumptions!$B$35</f>
        <v>0.7</v>
      </c>
      <c r="O29" s="30">
        <f t="shared" si="3"/>
        <v>52.318458316407387</v>
      </c>
      <c r="P29" s="29">
        <v>0.39772060508209939</v>
      </c>
      <c r="Q29" s="31" t="str">
        <f t="shared" si="4"/>
        <v>Within policy</v>
      </c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</row>
    <row r="30" spans="1:52">
      <c r="A30" s="25" t="s">
        <v>367</v>
      </c>
      <c r="B30" s="25" t="s">
        <v>368</v>
      </c>
      <c r="C30" s="25" t="s">
        <v>45</v>
      </c>
      <c r="D30" s="25" t="s">
        <v>111</v>
      </c>
      <c r="E30" s="26">
        <v>9821.85</v>
      </c>
      <c r="F30" s="27">
        <v>0.17904827757574091</v>
      </c>
      <c r="G30" s="28">
        <f>IFERROR(VLOOKUP(C30,Assumptions!$A$23:$B$28,2,FALSE),0)</f>
        <v>0.16</v>
      </c>
      <c r="H30" s="28">
        <f>IF(D30="Strategic",Assumptions!$B$31,IF(D30="Core",Assumptions!$B$32,Assumptions!$B$33))</f>
        <v>0.01</v>
      </c>
      <c r="I30" s="27">
        <v>0.1049344064509232</v>
      </c>
      <c r="J30" s="28">
        <f>I30*Assumptions!$B$34</f>
        <v>2.0986881290184639E-3</v>
      </c>
      <c r="K30" s="29">
        <f t="shared" si="0"/>
        <v>0.17209868812901846</v>
      </c>
      <c r="L30" s="29">
        <f t="shared" si="1"/>
        <v>6.9495894467224428E-3</v>
      </c>
      <c r="M30" s="30">
        <f t="shared" si="2"/>
        <v>68.257825107290827</v>
      </c>
      <c r="N30" s="28">
        <f>Assumptions!$B$35</f>
        <v>0.7</v>
      </c>
      <c r="O30" s="30">
        <f t="shared" si="3"/>
        <v>47.780477575103575</v>
      </c>
      <c r="P30" s="29">
        <v>0.36640936691175047</v>
      </c>
      <c r="Q30" s="31" t="str">
        <f t="shared" si="4"/>
        <v>Within policy</v>
      </c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</row>
    <row r="31" spans="1:52">
      <c r="A31" s="25" t="s">
        <v>249</v>
      </c>
      <c r="B31" s="25" t="s">
        <v>250</v>
      </c>
      <c r="C31" s="25" t="s">
        <v>36</v>
      </c>
      <c r="D31" s="25" t="s">
        <v>111</v>
      </c>
      <c r="E31" s="26">
        <v>5998.13</v>
      </c>
      <c r="F31" s="27">
        <v>0.14729702566405112</v>
      </c>
      <c r="G31" s="28">
        <f>IFERROR(VLOOKUP(C31,Assumptions!$A$23:$B$28,2,FALSE),0)</f>
        <v>0.12</v>
      </c>
      <c r="H31" s="28">
        <f>IF(D31="Strategic",Assumptions!$B$31,IF(D31="Core",Assumptions!$B$32,Assumptions!$B$33))</f>
        <v>0.01</v>
      </c>
      <c r="I31" s="27">
        <v>0.31505652595058792</v>
      </c>
      <c r="J31" s="28">
        <f>I31*Assumptions!$B$34</f>
        <v>6.3011305190117583E-3</v>
      </c>
      <c r="K31" s="29">
        <f t="shared" si="0"/>
        <v>0.13630113051901177</v>
      </c>
      <c r="L31" s="29">
        <f t="shared" si="1"/>
        <v>1.0995895145039347E-2</v>
      </c>
      <c r="M31" s="30">
        <f t="shared" si="2"/>
        <v>65.954808546314865</v>
      </c>
      <c r="N31" s="28">
        <f>Assumptions!$B$35</f>
        <v>0.7</v>
      </c>
      <c r="O31" s="30">
        <f t="shared" si="3"/>
        <v>46.168365982420404</v>
      </c>
      <c r="P31" s="29">
        <v>0.34143669488338357</v>
      </c>
      <c r="Q31" s="31" t="str">
        <f t="shared" si="4"/>
        <v>Review discount</v>
      </c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</row>
    <row r="32" spans="1:52">
      <c r="A32" s="25" t="s">
        <v>309</v>
      </c>
      <c r="B32" s="25" t="s">
        <v>310</v>
      </c>
      <c r="C32" s="25" t="s">
        <v>41</v>
      </c>
      <c r="D32" s="25" t="s">
        <v>111</v>
      </c>
      <c r="E32" s="26">
        <v>7247.3</v>
      </c>
      <c r="F32" s="27">
        <v>0.16209976813759261</v>
      </c>
      <c r="G32" s="28">
        <f>IFERROR(VLOOKUP(C32,Assumptions!$A$23:$B$28,2,FALSE),0)</f>
        <v>0.14000000000000001</v>
      </c>
      <c r="H32" s="28">
        <f>IF(D32="Strategic",Assumptions!$B$31,IF(D32="Core",Assumptions!$B$32,Assumptions!$B$33))</f>
        <v>0.01</v>
      </c>
      <c r="I32" s="27">
        <v>0.18232859133746362</v>
      </c>
      <c r="J32" s="28">
        <f>I32*Assumptions!$B$34</f>
        <v>3.6465718267492727E-3</v>
      </c>
      <c r="K32" s="29">
        <f t="shared" si="0"/>
        <v>0.15364657182674929</v>
      </c>
      <c r="L32" s="29">
        <f t="shared" si="1"/>
        <v>8.4531963108433195E-3</v>
      </c>
      <c r="M32" s="30">
        <f t="shared" si="2"/>
        <v>61.262849623574787</v>
      </c>
      <c r="N32" s="28">
        <f>Assumptions!$B$35</f>
        <v>0.7</v>
      </c>
      <c r="O32" s="30">
        <f t="shared" si="3"/>
        <v>42.883994736502352</v>
      </c>
      <c r="P32" s="29">
        <v>0.3687762346955708</v>
      </c>
      <c r="Q32" s="31" t="str">
        <f t="shared" si="4"/>
        <v>Within policy</v>
      </c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</row>
    <row r="33" spans="1:52">
      <c r="A33" s="25" t="s">
        <v>339</v>
      </c>
      <c r="B33" s="25" t="s">
        <v>340</v>
      </c>
      <c r="C33" s="25" t="s">
        <v>43</v>
      </c>
      <c r="D33" s="25" t="s">
        <v>111</v>
      </c>
      <c r="E33" s="26">
        <v>8589.9599999999991</v>
      </c>
      <c r="F33" s="27">
        <v>6.898166173902695E-2</v>
      </c>
      <c r="G33" s="28">
        <f>IFERROR(VLOOKUP(C33,Assumptions!$A$23:$B$28,2,FALSE),0)</f>
        <v>0.05</v>
      </c>
      <c r="H33" s="28">
        <f>IF(D33="Strategic",Assumptions!$B$31,IF(D33="Core",Assumptions!$B$32,Assumptions!$B$33))</f>
        <v>0.01</v>
      </c>
      <c r="I33" s="27">
        <v>0.13381668831985249</v>
      </c>
      <c r="J33" s="28">
        <f>I33*Assumptions!$B$34</f>
        <v>2.6763337663970499E-3</v>
      </c>
      <c r="K33" s="29">
        <f t="shared" si="0"/>
        <v>6.2676333766397058E-2</v>
      </c>
      <c r="L33" s="29">
        <f t="shared" si="1"/>
        <v>6.3053279726298928E-3</v>
      </c>
      <c r="M33" s="30">
        <f t="shared" si="2"/>
        <v>54.162515071771871</v>
      </c>
      <c r="N33" s="28">
        <f>Assumptions!$B$35</f>
        <v>0.7</v>
      </c>
      <c r="O33" s="30">
        <f t="shared" si="3"/>
        <v>37.913760550240305</v>
      </c>
      <c r="P33" s="29">
        <v>0.37751806078979389</v>
      </c>
      <c r="Q33" s="31" t="str">
        <f t="shared" si="4"/>
        <v>Within policy</v>
      </c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</row>
    <row r="34" spans="1:52">
      <c r="A34" s="25" t="s">
        <v>401</v>
      </c>
      <c r="B34" s="25" t="s">
        <v>402</v>
      </c>
      <c r="C34" s="25" t="s">
        <v>47</v>
      </c>
      <c r="D34" s="25" t="s">
        <v>111</v>
      </c>
      <c r="E34" s="26">
        <v>6628.17</v>
      </c>
      <c r="F34" s="27">
        <v>0.1138340417774734</v>
      </c>
      <c r="G34" s="28">
        <f>IFERROR(VLOOKUP(C34,Assumptions!$A$23:$B$28,2,FALSE),0)</f>
        <v>0.09</v>
      </c>
      <c r="H34" s="28">
        <f>IF(D34="Strategic",Assumptions!$B$31,IF(D34="Core",Assumptions!$B$32,Assumptions!$B$33))</f>
        <v>0.01</v>
      </c>
      <c r="I34" s="27">
        <v>0.30726882382316684</v>
      </c>
      <c r="J34" s="28">
        <f>I34*Assumptions!$B$34</f>
        <v>6.1453764764633368E-3</v>
      </c>
      <c r="K34" s="29">
        <f t="shared" si="0"/>
        <v>0.10614537647646333</v>
      </c>
      <c r="L34" s="29">
        <f t="shared" si="1"/>
        <v>7.6886653010100753E-3</v>
      </c>
      <c r="M34" s="30">
        <f t="shared" si="2"/>
        <v>50.961780688195951</v>
      </c>
      <c r="N34" s="28">
        <f>Assumptions!$B$35</f>
        <v>0.7</v>
      </c>
      <c r="O34" s="30">
        <f t="shared" si="3"/>
        <v>35.673246481737166</v>
      </c>
      <c r="P34" s="29">
        <v>0.37633349405087207</v>
      </c>
      <c r="Q34" s="31" t="str">
        <f t="shared" si="4"/>
        <v>Within policy</v>
      </c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</row>
    <row r="35" spans="1:52">
      <c r="A35" s="25" t="s">
        <v>397</v>
      </c>
      <c r="B35" s="25" t="s">
        <v>398</v>
      </c>
      <c r="C35" s="25" t="s">
        <v>47</v>
      </c>
      <c r="D35" s="25" t="s">
        <v>111</v>
      </c>
      <c r="E35" s="26">
        <v>7368.36</v>
      </c>
      <c r="F35" s="27">
        <v>0.1110019002044306</v>
      </c>
      <c r="G35" s="28">
        <f>IFERROR(VLOOKUP(C35,Assumptions!$A$23:$B$28,2,FALSE),0)</f>
        <v>0.09</v>
      </c>
      <c r="H35" s="28">
        <f>IF(D35="Strategic",Assumptions!$B$31,IF(D35="Core",Assumptions!$B$32,Assumptions!$B$33))</f>
        <v>0.01</v>
      </c>
      <c r="I35" s="27">
        <v>0.20976445233403362</v>
      </c>
      <c r="J35" s="28">
        <f>I35*Assumptions!$B$34</f>
        <v>4.1952890466806728E-3</v>
      </c>
      <c r="K35" s="29">
        <f t="shared" si="0"/>
        <v>0.10419528904668067</v>
      </c>
      <c r="L35" s="29">
        <f t="shared" si="1"/>
        <v>6.8066111577499283E-3</v>
      </c>
      <c r="M35" s="30">
        <f t="shared" si="2"/>
        <v>50.153561390318259</v>
      </c>
      <c r="N35" s="28">
        <f>Assumptions!$B$35</f>
        <v>0.7</v>
      </c>
      <c r="O35" s="30">
        <f t="shared" si="3"/>
        <v>35.107492973222776</v>
      </c>
      <c r="P35" s="29">
        <v>0.33827214687294827</v>
      </c>
      <c r="Q35" s="31" t="str">
        <f t="shared" si="4"/>
        <v>Within policy</v>
      </c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</row>
    <row r="36" spans="1:52">
      <c r="A36" s="25" t="s">
        <v>317</v>
      </c>
      <c r="B36" s="25" t="s">
        <v>318</v>
      </c>
      <c r="C36" s="25" t="s">
        <v>41</v>
      </c>
      <c r="D36" s="25" t="s">
        <v>111</v>
      </c>
      <c r="E36" s="26">
        <v>6637.46</v>
      </c>
      <c r="F36" s="27">
        <v>0.16111315096317064</v>
      </c>
      <c r="G36" s="28">
        <f>IFERROR(VLOOKUP(C36,Assumptions!$A$23:$B$28,2,FALSE),0)</f>
        <v>0.14000000000000001</v>
      </c>
      <c r="H36" s="28">
        <f>IF(D36="Strategic",Assumptions!$B$31,IF(D36="Core",Assumptions!$B$32,Assumptions!$B$33))</f>
        <v>0.01</v>
      </c>
      <c r="I36" s="27">
        <v>0.18400562865915576</v>
      </c>
      <c r="J36" s="28">
        <f>I36*Assumptions!$B$34</f>
        <v>3.6801125731831153E-3</v>
      </c>
      <c r="K36" s="29">
        <f t="shared" si="0"/>
        <v>0.15368011257318315</v>
      </c>
      <c r="L36" s="29">
        <f t="shared" si="1"/>
        <v>7.4330383899874897E-3</v>
      </c>
      <c r="M36" s="30">
        <f t="shared" si="2"/>
        <v>49.336494992006365</v>
      </c>
      <c r="N36" s="28">
        <f>Assumptions!$B$35</f>
        <v>0.7</v>
      </c>
      <c r="O36" s="30">
        <f t="shared" si="3"/>
        <v>34.53554649440445</v>
      </c>
      <c r="P36" s="29">
        <v>0.33945787248734122</v>
      </c>
      <c r="Q36" s="31" t="str">
        <f t="shared" si="4"/>
        <v>Within policy</v>
      </c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</row>
    <row r="37" spans="1:52">
      <c r="A37" s="25" t="s">
        <v>315</v>
      </c>
      <c r="B37" s="25" t="s">
        <v>316</v>
      </c>
      <c r="C37" s="25" t="s">
        <v>41</v>
      </c>
      <c r="D37" s="25" t="s">
        <v>111</v>
      </c>
      <c r="E37" s="26">
        <v>5588.71</v>
      </c>
      <c r="F37" s="27">
        <v>0.16498453474417565</v>
      </c>
      <c r="G37" s="28">
        <f>IFERROR(VLOOKUP(C37,Assumptions!$A$23:$B$28,2,FALSE),0)</f>
        <v>0.14000000000000001</v>
      </c>
      <c r="H37" s="28">
        <f>IF(D37="Strategic",Assumptions!$B$31,IF(D37="Core",Assumptions!$B$32,Assumptions!$B$33))</f>
        <v>0.01</v>
      </c>
      <c r="I37" s="27">
        <v>0.32318549361122695</v>
      </c>
      <c r="J37" s="28">
        <f>I37*Assumptions!$B$34</f>
        <v>6.4637098722245389E-3</v>
      </c>
      <c r="K37" s="29">
        <f t="shared" si="0"/>
        <v>0.15646370987222455</v>
      </c>
      <c r="L37" s="29">
        <f t="shared" si="1"/>
        <v>8.5208248719511048E-3</v>
      </c>
      <c r="M37" s="30">
        <f t="shared" si="2"/>
        <v>47.620419170121856</v>
      </c>
      <c r="N37" s="28">
        <f>Assumptions!$B$35</f>
        <v>0.7</v>
      </c>
      <c r="O37" s="30">
        <f t="shared" si="3"/>
        <v>33.334293419085299</v>
      </c>
      <c r="P37" s="29">
        <v>0.32786754880810831</v>
      </c>
      <c r="Q37" s="31" t="str">
        <f t="shared" si="4"/>
        <v>Within policy</v>
      </c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</row>
    <row r="38" spans="1:52">
      <c r="A38" s="25" t="s">
        <v>391</v>
      </c>
      <c r="B38" s="25" t="s">
        <v>392</v>
      </c>
      <c r="C38" s="25" t="s">
        <v>47</v>
      </c>
      <c r="D38" s="25" t="s">
        <v>235</v>
      </c>
      <c r="E38" s="26">
        <v>16360.51</v>
      </c>
      <c r="F38" s="27">
        <v>0.11521093106826884</v>
      </c>
      <c r="G38" s="28">
        <f>IFERROR(VLOOKUP(C38,Assumptions!$A$23:$B$28,2,FALSE),0)</f>
        <v>0.09</v>
      </c>
      <c r="H38" s="28">
        <f>IF(D38="Strategic",Assumptions!$B$31,IF(D38="Core",Assumptions!$B$32,Assumptions!$B$33))</f>
        <v>0.02</v>
      </c>
      <c r="I38" s="27">
        <v>0.13926888587213967</v>
      </c>
      <c r="J38" s="28">
        <f>I38*Assumptions!$B$34</f>
        <v>2.7853777174427934E-3</v>
      </c>
      <c r="K38" s="29">
        <f t="shared" ref="K38:K69" si="5">G38+H38+J38</f>
        <v>0.11278537771744279</v>
      </c>
      <c r="L38" s="29">
        <f t="shared" ref="L38:L69" si="6">MAX(F38-K38,0)</f>
        <v>2.4255533508260457E-3</v>
      </c>
      <c r="M38" s="30">
        <f t="shared" ref="M38:M69" si="7">E38*L38</f>
        <v>39.683289851723032</v>
      </c>
      <c r="N38" s="28">
        <f>Assumptions!$B$35</f>
        <v>0.7</v>
      </c>
      <c r="O38" s="30">
        <f t="shared" ref="O38:O69" si="8">M38*N38</f>
        <v>27.778302896206121</v>
      </c>
      <c r="P38" s="29">
        <v>0.38395309646834436</v>
      </c>
      <c r="Q38" s="31" t="str">
        <f t="shared" ref="Q38:Q69" si="9">IF(O38&gt;=100,"Priority repricing",IF(L38&gt;=1%,"Review discount","Within policy"))</f>
        <v>Within policy</v>
      </c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</row>
    <row r="39" spans="1:52">
      <c r="A39" s="25" t="s">
        <v>247</v>
      </c>
      <c r="B39" s="25" t="s">
        <v>248</v>
      </c>
      <c r="C39" s="25" t="s">
        <v>36</v>
      </c>
      <c r="D39" s="25" t="s">
        <v>111</v>
      </c>
      <c r="E39" s="26">
        <v>5314.72</v>
      </c>
      <c r="F39" s="27">
        <v>0.14288189494772502</v>
      </c>
      <c r="G39" s="28">
        <f>IFERROR(VLOOKUP(C39,Assumptions!$A$23:$B$28,2,FALSE),0)</f>
        <v>0.12</v>
      </c>
      <c r="H39" s="28">
        <f>IF(D39="Strategic",Assumptions!$B$31,IF(D39="Core",Assumptions!$B$32,Assumptions!$B$33))</f>
        <v>0.01</v>
      </c>
      <c r="I39" s="27">
        <v>0.27086657434446221</v>
      </c>
      <c r="J39" s="28">
        <f>I39*Assumptions!$B$34</f>
        <v>5.4173314868892443E-3</v>
      </c>
      <c r="K39" s="29">
        <f t="shared" si="5"/>
        <v>0.13541733148688925</v>
      </c>
      <c r="L39" s="29">
        <f t="shared" si="6"/>
        <v>7.4645634608357658E-3</v>
      </c>
      <c r="M39" s="30">
        <f t="shared" si="7"/>
        <v>39.672064716573061</v>
      </c>
      <c r="N39" s="28">
        <f>Assumptions!$B$35</f>
        <v>0.7</v>
      </c>
      <c r="O39" s="30">
        <f t="shared" si="8"/>
        <v>27.770445301601143</v>
      </c>
      <c r="P39" s="29">
        <v>0.35042073863823259</v>
      </c>
      <c r="Q39" s="31" t="str">
        <f t="shared" si="9"/>
        <v>Within policy</v>
      </c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</row>
    <row r="40" spans="1:52">
      <c r="A40" s="25" t="s">
        <v>281</v>
      </c>
      <c r="B40" s="25" t="s">
        <v>282</v>
      </c>
      <c r="C40" s="25" t="s">
        <v>39</v>
      </c>
      <c r="D40" s="25" t="s">
        <v>111</v>
      </c>
      <c r="E40" s="26">
        <v>6663.44</v>
      </c>
      <c r="F40" s="27">
        <v>0.11691011877687349</v>
      </c>
      <c r="G40" s="28">
        <f>IFERROR(VLOOKUP(C40,Assumptions!$A$23:$B$28,2,FALSE),0)</f>
        <v>0.1</v>
      </c>
      <c r="H40" s="28">
        <f>IF(D40="Strategic",Assumptions!$B$31,IF(D40="Core",Assumptions!$B$32,Assumptions!$B$33))</f>
        <v>0.01</v>
      </c>
      <c r="I40" s="27">
        <v>6.8523165211962597E-2</v>
      </c>
      <c r="J40" s="28">
        <f>I40*Assumptions!$B$34</f>
        <v>1.370463304239252E-3</v>
      </c>
      <c r="K40" s="29">
        <f t="shared" si="5"/>
        <v>0.11137046330423925</v>
      </c>
      <c r="L40" s="29">
        <f t="shared" si="6"/>
        <v>5.5396554726342417E-3</v>
      </c>
      <c r="M40" s="30">
        <f t="shared" si="7"/>
        <v>36.913161862569908</v>
      </c>
      <c r="N40" s="28">
        <f>Assumptions!$B$35</f>
        <v>0.7</v>
      </c>
      <c r="O40" s="30">
        <f t="shared" si="8"/>
        <v>25.839213303798935</v>
      </c>
      <c r="P40" s="29">
        <v>0.35814319314280391</v>
      </c>
      <c r="Q40" s="31" t="str">
        <f t="shared" si="9"/>
        <v>Within policy</v>
      </c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</row>
    <row r="41" spans="1:52">
      <c r="A41" s="25" t="s">
        <v>371</v>
      </c>
      <c r="B41" s="25" t="s">
        <v>372</v>
      </c>
      <c r="C41" s="25" t="s">
        <v>45</v>
      </c>
      <c r="D41" s="25" t="s">
        <v>111</v>
      </c>
      <c r="E41" s="26">
        <v>6788.93</v>
      </c>
      <c r="F41" s="27">
        <v>0.17891408044126828</v>
      </c>
      <c r="G41" s="28">
        <f>IFERROR(VLOOKUP(C41,Assumptions!$A$23:$B$28,2,FALSE),0)</f>
        <v>0.16</v>
      </c>
      <c r="H41" s="28">
        <f>IF(D41="Strategic",Assumptions!$B$31,IF(D41="Core",Assumptions!$B$32,Assumptions!$B$33))</f>
        <v>0.01</v>
      </c>
      <c r="I41" s="27">
        <v>0.17908713155092185</v>
      </c>
      <c r="J41" s="28">
        <f>I41*Assumptions!$B$34</f>
        <v>3.5817426310184369E-3</v>
      </c>
      <c r="K41" s="29">
        <f t="shared" si="5"/>
        <v>0.17358174263101844</v>
      </c>
      <c r="L41" s="29">
        <f t="shared" si="6"/>
        <v>5.332337810249832E-3</v>
      </c>
      <c r="M41" s="30">
        <f t="shared" si="7"/>
        <v>36.200868130139391</v>
      </c>
      <c r="N41" s="28">
        <f>Assumptions!$B$35</f>
        <v>0.7</v>
      </c>
      <c r="O41" s="30">
        <f t="shared" si="8"/>
        <v>25.340607691097571</v>
      </c>
      <c r="P41" s="29">
        <v>0.33094058800851045</v>
      </c>
      <c r="Q41" s="31" t="str">
        <f t="shared" si="9"/>
        <v>Within policy</v>
      </c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</row>
    <row r="42" spans="1:52">
      <c r="A42" s="25" t="s">
        <v>245</v>
      </c>
      <c r="B42" s="25" t="s">
        <v>246</v>
      </c>
      <c r="C42" s="25" t="s">
        <v>36</v>
      </c>
      <c r="D42" s="25" t="s">
        <v>111</v>
      </c>
      <c r="E42" s="26">
        <v>9443.4</v>
      </c>
      <c r="F42" s="27">
        <v>0.13551179546761596</v>
      </c>
      <c r="G42" s="28">
        <f>IFERROR(VLOOKUP(C42,Assumptions!$A$23:$B$28,2,FALSE),0)</f>
        <v>0.12</v>
      </c>
      <c r="H42" s="28">
        <f>IF(D42="Strategic",Assumptions!$B$31,IF(D42="Core",Assumptions!$B$32,Assumptions!$B$33))</f>
        <v>0.01</v>
      </c>
      <c r="I42" s="27">
        <v>9.8728212296418663E-2</v>
      </c>
      <c r="J42" s="28">
        <f>I42*Assumptions!$B$34</f>
        <v>1.9745642459283734E-3</v>
      </c>
      <c r="K42" s="29">
        <f t="shared" si="5"/>
        <v>0.13197456424592838</v>
      </c>
      <c r="L42" s="29">
        <f t="shared" si="6"/>
        <v>3.5372312216875867E-3</v>
      </c>
      <c r="M42" s="30">
        <f t="shared" si="7"/>
        <v>33.403489318884553</v>
      </c>
      <c r="N42" s="28">
        <f>Assumptions!$B$35</f>
        <v>0.7</v>
      </c>
      <c r="O42" s="30">
        <f t="shared" si="8"/>
        <v>23.382442523219186</v>
      </c>
      <c r="P42" s="29">
        <v>0.35332611110631951</v>
      </c>
      <c r="Q42" s="31" t="str">
        <f t="shared" si="9"/>
        <v>Within policy</v>
      </c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</row>
    <row r="43" spans="1:52">
      <c r="A43" s="25" t="s">
        <v>341</v>
      </c>
      <c r="B43" s="25" t="s">
        <v>342</v>
      </c>
      <c r="C43" s="25" t="s">
        <v>43</v>
      </c>
      <c r="D43" s="25" t="s">
        <v>111</v>
      </c>
      <c r="E43" s="26">
        <v>9715.76</v>
      </c>
      <c r="F43" s="27">
        <v>6.3333890123659795E-2</v>
      </c>
      <c r="G43" s="28">
        <f>IFERROR(VLOOKUP(C43,Assumptions!$A$23:$B$28,2,FALSE),0)</f>
        <v>0.05</v>
      </c>
      <c r="H43" s="28">
        <f>IF(D43="Strategic",Assumptions!$B$31,IF(D43="Core",Assumptions!$B$32,Assumptions!$B$33))</f>
        <v>0.01</v>
      </c>
      <c r="I43" s="27">
        <v>0</v>
      </c>
      <c r="J43" s="28">
        <f>I43*Assumptions!$B$34</f>
        <v>0</v>
      </c>
      <c r="K43" s="29">
        <f t="shared" si="5"/>
        <v>6.0000000000000005E-2</v>
      </c>
      <c r="L43" s="29">
        <f t="shared" si="6"/>
        <v>3.3338901236597898E-3</v>
      </c>
      <c r="M43" s="30">
        <f t="shared" si="7"/>
        <v>32.391276307848841</v>
      </c>
      <c r="N43" s="28">
        <f>Assumptions!$B$35</f>
        <v>0.7</v>
      </c>
      <c r="O43" s="30">
        <f t="shared" si="8"/>
        <v>22.673893415494188</v>
      </c>
      <c r="P43" s="29">
        <v>0.39355028161294514</v>
      </c>
      <c r="Q43" s="31" t="str">
        <f t="shared" si="9"/>
        <v>Within policy</v>
      </c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</row>
    <row r="44" spans="1:52">
      <c r="A44" s="25" t="s">
        <v>337</v>
      </c>
      <c r="B44" s="25" t="s">
        <v>338</v>
      </c>
      <c r="C44" s="25" t="s">
        <v>43</v>
      </c>
      <c r="D44" s="25" t="s">
        <v>111</v>
      </c>
      <c r="E44" s="26">
        <v>6834.2699999999995</v>
      </c>
      <c r="F44" s="27">
        <v>7.1981333009274756E-2</v>
      </c>
      <c r="G44" s="28">
        <f>IFERROR(VLOOKUP(C44,Assumptions!$A$23:$B$28,2,FALSE),0)</f>
        <v>0.05</v>
      </c>
      <c r="H44" s="28">
        <f>IF(D44="Strategic",Assumptions!$B$31,IF(D44="Core",Assumptions!$B$32,Assumptions!$B$33))</f>
        <v>0.01</v>
      </c>
      <c r="I44" s="27">
        <v>0.37664300649520727</v>
      </c>
      <c r="J44" s="28">
        <f>I44*Assumptions!$B$34</f>
        <v>7.5328601299041453E-3</v>
      </c>
      <c r="K44" s="29">
        <f t="shared" si="5"/>
        <v>6.7532860129904143E-2</v>
      </c>
      <c r="L44" s="29">
        <f t="shared" si="6"/>
        <v>4.448472879370613E-3</v>
      </c>
      <c r="M44" s="30">
        <f t="shared" si="7"/>
        <v>30.402064745296197</v>
      </c>
      <c r="N44" s="28">
        <f>Assumptions!$B$35</f>
        <v>0.7</v>
      </c>
      <c r="O44" s="30">
        <f t="shared" si="8"/>
        <v>21.281445321707338</v>
      </c>
      <c r="P44" s="29">
        <v>0.38722917709953192</v>
      </c>
      <c r="Q44" s="31" t="str">
        <f t="shared" si="9"/>
        <v>Within policy</v>
      </c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</row>
    <row r="45" spans="1:52">
      <c r="A45" s="25" t="s">
        <v>345</v>
      </c>
      <c r="B45" s="25" t="s">
        <v>346</v>
      </c>
      <c r="C45" s="25" t="s">
        <v>43</v>
      </c>
      <c r="D45" s="25" t="s">
        <v>111</v>
      </c>
      <c r="E45" s="26">
        <v>6384.4800000000005</v>
      </c>
      <c r="F45" s="27">
        <v>6.701777260236344E-2</v>
      </c>
      <c r="G45" s="28">
        <f>IFERROR(VLOOKUP(C45,Assumptions!$A$23:$B$28,2,FALSE),0)</f>
        <v>0.05</v>
      </c>
      <c r="H45" s="28">
        <f>IF(D45="Strategic",Assumptions!$B$31,IF(D45="Core",Assumptions!$B$32,Assumptions!$B$33))</f>
        <v>0.01</v>
      </c>
      <c r="I45" s="27">
        <v>0.14094335012405082</v>
      </c>
      <c r="J45" s="28">
        <f>I45*Assumptions!$B$34</f>
        <v>2.8188670024810163E-3</v>
      </c>
      <c r="K45" s="29">
        <f t="shared" si="5"/>
        <v>6.2818867002481016E-2</v>
      </c>
      <c r="L45" s="29">
        <f t="shared" si="6"/>
        <v>4.1989055998824243E-3</v>
      </c>
      <c r="M45" s="30">
        <f t="shared" si="7"/>
        <v>26.807828824337342</v>
      </c>
      <c r="N45" s="28">
        <f>Assumptions!$B$35</f>
        <v>0.7</v>
      </c>
      <c r="O45" s="30">
        <f t="shared" si="8"/>
        <v>18.765480177036139</v>
      </c>
      <c r="P45" s="29">
        <v>0.40054838876349125</v>
      </c>
      <c r="Q45" s="31" t="str">
        <f t="shared" si="9"/>
        <v>Within policy</v>
      </c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</row>
    <row r="46" spans="1:52">
      <c r="A46" s="25" t="s">
        <v>285</v>
      </c>
      <c r="B46" s="25" t="s">
        <v>286</v>
      </c>
      <c r="C46" s="25" t="s">
        <v>39</v>
      </c>
      <c r="D46" s="25" t="s">
        <v>111</v>
      </c>
      <c r="E46" s="26">
        <v>8852.35</v>
      </c>
      <c r="F46" s="27">
        <v>0.11368111718165538</v>
      </c>
      <c r="G46" s="28">
        <f>IFERROR(VLOOKUP(C46,Assumptions!$A$23:$B$28,2,FALSE),0)</f>
        <v>0.1</v>
      </c>
      <c r="H46" s="28">
        <f>IF(D46="Strategic",Assumptions!$B$31,IF(D46="Core",Assumptions!$B$32,Assumptions!$B$33))</f>
        <v>0.01</v>
      </c>
      <c r="I46" s="27">
        <v>4.6589888560664677E-2</v>
      </c>
      <c r="J46" s="28">
        <f>I46*Assumptions!$B$34</f>
        <v>9.3179777121329358E-4</v>
      </c>
      <c r="K46" s="29">
        <f t="shared" si="5"/>
        <v>0.1109317977712133</v>
      </c>
      <c r="L46" s="29">
        <f t="shared" si="6"/>
        <v>2.7493194104420832E-3</v>
      </c>
      <c r="M46" s="30">
        <f t="shared" si="7"/>
        <v>24.337937683026976</v>
      </c>
      <c r="N46" s="28">
        <f>Assumptions!$B$35</f>
        <v>0.7</v>
      </c>
      <c r="O46" s="30">
        <f t="shared" si="8"/>
        <v>17.036556378118881</v>
      </c>
      <c r="P46" s="29">
        <v>0.37355939388072851</v>
      </c>
      <c r="Q46" s="31" t="str">
        <f t="shared" si="9"/>
        <v>Within policy</v>
      </c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</row>
    <row r="47" spans="1:52">
      <c r="A47" s="25" t="s">
        <v>407</v>
      </c>
      <c r="B47" s="25" t="s">
        <v>408</v>
      </c>
      <c r="C47" s="25" t="s">
        <v>47</v>
      </c>
      <c r="D47" s="25" t="s">
        <v>111</v>
      </c>
      <c r="E47" s="26">
        <v>6978.39</v>
      </c>
      <c r="F47" s="27">
        <v>0.10314465056168456</v>
      </c>
      <c r="G47" s="28">
        <f>IFERROR(VLOOKUP(C47,Assumptions!$A$23:$B$28,2,FALSE),0)</f>
        <v>0.09</v>
      </c>
      <c r="H47" s="28">
        <f>IF(D47="Strategic",Assumptions!$B$31,IF(D47="Core",Assumptions!$B$32,Assumptions!$B$33))</f>
        <v>0.01</v>
      </c>
      <c r="I47" s="27">
        <v>0</v>
      </c>
      <c r="J47" s="28">
        <f>I47*Assumptions!$B$34</f>
        <v>0</v>
      </c>
      <c r="K47" s="29">
        <f t="shared" si="5"/>
        <v>9.9999999999999992E-2</v>
      </c>
      <c r="L47" s="29">
        <f t="shared" si="6"/>
        <v>3.1446505616845727E-3</v>
      </c>
      <c r="M47" s="30">
        <f t="shared" si="7"/>
        <v>21.944598033154005</v>
      </c>
      <c r="N47" s="28">
        <f>Assumptions!$B$35</f>
        <v>0.7</v>
      </c>
      <c r="O47" s="30">
        <f t="shared" si="8"/>
        <v>15.361218623207803</v>
      </c>
      <c r="P47" s="29">
        <v>0.41071259153056822</v>
      </c>
      <c r="Q47" s="31" t="str">
        <f t="shared" si="9"/>
        <v>Within policy</v>
      </c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</row>
    <row r="48" spans="1:52">
      <c r="A48" s="25" t="s">
        <v>283</v>
      </c>
      <c r="B48" s="25" t="s">
        <v>284</v>
      </c>
      <c r="C48" s="25" t="s">
        <v>39</v>
      </c>
      <c r="D48" s="25" t="s">
        <v>111</v>
      </c>
      <c r="E48" s="26">
        <v>5182.8</v>
      </c>
      <c r="F48" s="27">
        <v>0.11604409680549524</v>
      </c>
      <c r="G48" s="28">
        <f>IFERROR(VLOOKUP(C48,Assumptions!$A$23:$B$28,2,FALSE),0)</f>
        <v>0.1</v>
      </c>
      <c r="H48" s="28">
        <f>IF(D48="Strategic",Assumptions!$B$31,IF(D48="Core",Assumptions!$B$32,Assumptions!$B$33))</f>
        <v>0.01</v>
      </c>
      <c r="I48" s="27">
        <v>9.5116539322374002E-2</v>
      </c>
      <c r="J48" s="28">
        <f>I48*Assumptions!$B$34</f>
        <v>1.9023307864474801E-3</v>
      </c>
      <c r="K48" s="29">
        <f t="shared" si="5"/>
        <v>0.11190233078644748</v>
      </c>
      <c r="L48" s="29">
        <f t="shared" si="6"/>
        <v>4.1417660190477545E-3</v>
      </c>
      <c r="M48" s="30">
        <f t="shared" si="7"/>
        <v>21.465944923520702</v>
      </c>
      <c r="N48" s="28">
        <f>Assumptions!$B$35</f>
        <v>0.7</v>
      </c>
      <c r="O48" s="30">
        <f t="shared" si="8"/>
        <v>15.02616144646449</v>
      </c>
      <c r="P48" s="29">
        <v>0.37672556799343571</v>
      </c>
      <c r="Q48" s="31" t="str">
        <f t="shared" si="9"/>
        <v>Within policy</v>
      </c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</row>
    <row r="49" spans="1:52">
      <c r="A49" s="25" t="s">
        <v>379</v>
      </c>
      <c r="B49" s="25" t="s">
        <v>380</v>
      </c>
      <c r="C49" s="25" t="s">
        <v>45</v>
      </c>
      <c r="D49" s="25" t="s">
        <v>257</v>
      </c>
      <c r="E49" s="26">
        <v>1187.1200000000001</v>
      </c>
      <c r="F49" s="27">
        <v>0.18417917341651457</v>
      </c>
      <c r="G49" s="28">
        <f>IFERROR(VLOOKUP(C49,Assumptions!$A$23:$B$28,2,FALSE),0)</f>
        <v>0.16</v>
      </c>
      <c r="H49" s="28">
        <f>IF(D49="Strategic",Assumptions!$B$31,IF(D49="Core",Assumptions!$B$32,Assumptions!$B$33))</f>
        <v>0</v>
      </c>
      <c r="I49" s="27">
        <v>0.41188759350360538</v>
      </c>
      <c r="J49" s="28">
        <f>I49*Assumptions!$B$34</f>
        <v>8.2377518700721079E-3</v>
      </c>
      <c r="K49" s="29">
        <f t="shared" si="5"/>
        <v>0.16823775187007212</v>
      </c>
      <c r="L49" s="29">
        <f t="shared" si="6"/>
        <v>1.5941421546442458E-2</v>
      </c>
      <c r="M49" s="30">
        <f t="shared" si="7"/>
        <v>18.924380346212772</v>
      </c>
      <c r="N49" s="28">
        <f>Assumptions!$B$35</f>
        <v>0.7</v>
      </c>
      <c r="O49" s="30">
        <f t="shared" si="8"/>
        <v>13.247066242348939</v>
      </c>
      <c r="P49" s="29">
        <v>0.29310969385574059</v>
      </c>
      <c r="Q49" s="31" t="str">
        <f t="shared" si="9"/>
        <v>Review discount</v>
      </c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</row>
    <row r="50" spans="1:52">
      <c r="A50" s="25" t="s">
        <v>262</v>
      </c>
      <c r="B50" s="25" t="s">
        <v>263</v>
      </c>
      <c r="C50" s="25" t="s">
        <v>36</v>
      </c>
      <c r="D50" s="25" t="s">
        <v>257</v>
      </c>
      <c r="E50" s="26">
        <v>825.59</v>
      </c>
      <c r="F50" s="27">
        <v>0.15150633953349738</v>
      </c>
      <c r="G50" s="28">
        <f>IFERROR(VLOOKUP(C50,Assumptions!$A$23:$B$28,2,FALSE),0)</f>
        <v>0.12</v>
      </c>
      <c r="H50" s="28">
        <f>IF(D50="Strategic",Assumptions!$B$31,IF(D50="Core",Assumptions!$B$32,Assumptions!$B$33))</f>
        <v>0</v>
      </c>
      <c r="I50" s="27">
        <v>0.51366901246381369</v>
      </c>
      <c r="J50" s="28">
        <f>I50*Assumptions!$B$34</f>
        <v>1.0273380249276274E-2</v>
      </c>
      <c r="K50" s="29">
        <f t="shared" si="5"/>
        <v>0.13027338024927626</v>
      </c>
      <c r="L50" s="29">
        <f t="shared" si="6"/>
        <v>2.1232959284221115E-2</v>
      </c>
      <c r="M50" s="30">
        <f t="shared" si="7"/>
        <v>17.529718855460111</v>
      </c>
      <c r="N50" s="28">
        <f>Assumptions!$B$35</f>
        <v>0.7</v>
      </c>
      <c r="O50" s="30">
        <f t="shared" si="8"/>
        <v>12.270803198822076</v>
      </c>
      <c r="P50" s="29">
        <v>0.34905922669196238</v>
      </c>
      <c r="Q50" s="31" t="str">
        <f t="shared" si="9"/>
        <v>Review discount</v>
      </c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</row>
    <row r="51" spans="1:52">
      <c r="A51" s="25" t="s">
        <v>387</v>
      </c>
      <c r="B51" s="25" t="s">
        <v>388</v>
      </c>
      <c r="C51" s="25" t="s">
        <v>45</v>
      </c>
      <c r="D51" s="25" t="s">
        <v>257</v>
      </c>
      <c r="E51" s="26">
        <v>1644.99</v>
      </c>
      <c r="F51" s="27">
        <v>0.17606681540878658</v>
      </c>
      <c r="G51" s="28">
        <f>IFERROR(VLOOKUP(C51,Assumptions!$A$23:$B$28,2,FALSE),0)</f>
        <v>0.16</v>
      </c>
      <c r="H51" s="28">
        <f>IF(D51="Strategic",Assumptions!$B$31,IF(D51="Core",Assumptions!$B$32,Assumptions!$B$33))</f>
        <v>0</v>
      </c>
      <c r="I51" s="27">
        <v>0.29653675706235294</v>
      </c>
      <c r="J51" s="28">
        <f>I51*Assumptions!$B$34</f>
        <v>5.9307351412470587E-3</v>
      </c>
      <c r="K51" s="29">
        <f t="shared" si="5"/>
        <v>0.16593073514124707</v>
      </c>
      <c r="L51" s="29">
        <f t="shared" si="6"/>
        <v>1.013608026753951E-2</v>
      </c>
      <c r="M51" s="30">
        <f t="shared" si="7"/>
        <v>16.673750679299818</v>
      </c>
      <c r="N51" s="28">
        <f>Assumptions!$B$35</f>
        <v>0.7</v>
      </c>
      <c r="O51" s="30">
        <f t="shared" si="8"/>
        <v>11.671625475509872</v>
      </c>
      <c r="P51" s="29">
        <v>0.31103237987123061</v>
      </c>
      <c r="Q51" s="31" t="str">
        <f t="shared" si="9"/>
        <v>Review discount</v>
      </c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</row>
    <row r="52" spans="1:52">
      <c r="A52" s="25" t="s">
        <v>383</v>
      </c>
      <c r="B52" s="25" t="s">
        <v>384</v>
      </c>
      <c r="C52" s="25" t="s">
        <v>45</v>
      </c>
      <c r="D52" s="25" t="s">
        <v>257</v>
      </c>
      <c r="E52" s="26">
        <v>911.05</v>
      </c>
      <c r="F52" s="27">
        <v>0.1825189358404645</v>
      </c>
      <c r="G52" s="28">
        <f>IFERROR(VLOOKUP(C52,Assumptions!$A$23:$B$28,2,FALSE),0)</f>
        <v>0.16</v>
      </c>
      <c r="H52" s="28">
        <f>IF(D52="Strategic",Assumptions!$B$31,IF(D52="Core",Assumptions!$B$32,Assumptions!$B$33))</f>
        <v>0</v>
      </c>
      <c r="I52" s="27">
        <v>0.21685966741671697</v>
      </c>
      <c r="J52" s="28">
        <f>I52*Assumptions!$B$34</f>
        <v>4.3371933483343393E-3</v>
      </c>
      <c r="K52" s="29">
        <f t="shared" si="5"/>
        <v>0.16433719334833435</v>
      </c>
      <c r="L52" s="29">
        <f t="shared" si="6"/>
        <v>1.8181742492130143E-2</v>
      </c>
      <c r="M52" s="30">
        <f t="shared" si="7"/>
        <v>16.564476497455164</v>
      </c>
      <c r="N52" s="28">
        <f>Assumptions!$B$35</f>
        <v>0.7</v>
      </c>
      <c r="O52" s="30">
        <f t="shared" si="8"/>
        <v>11.595133548218614</v>
      </c>
      <c r="P52" s="29">
        <v>0.35047865821613833</v>
      </c>
      <c r="Q52" s="31" t="str">
        <f t="shared" si="9"/>
        <v>Review discount</v>
      </c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</row>
    <row r="53" spans="1:52">
      <c r="A53" s="25" t="s">
        <v>381</v>
      </c>
      <c r="B53" s="25" t="s">
        <v>382</v>
      </c>
      <c r="C53" s="25" t="s">
        <v>45</v>
      </c>
      <c r="D53" s="25" t="s">
        <v>257</v>
      </c>
      <c r="E53" s="26">
        <v>1389.27</v>
      </c>
      <c r="F53" s="27">
        <v>0.17251999622998687</v>
      </c>
      <c r="G53" s="28">
        <f>IFERROR(VLOOKUP(C53,Assumptions!$A$23:$B$28,2,FALSE),0)</f>
        <v>0.16</v>
      </c>
      <c r="H53" s="28">
        <f>IF(D53="Strategic",Assumptions!$B$31,IF(D53="Core",Assumptions!$B$32,Assumptions!$B$33))</f>
        <v>0</v>
      </c>
      <c r="I53" s="27">
        <v>0.15478632663197217</v>
      </c>
      <c r="J53" s="28">
        <f>I53*Assumptions!$B$34</f>
        <v>3.0957265326394434E-3</v>
      </c>
      <c r="K53" s="29">
        <f t="shared" si="5"/>
        <v>0.16309572653263946</v>
      </c>
      <c r="L53" s="29">
        <f t="shared" si="6"/>
        <v>9.4242696973474149E-3</v>
      </c>
      <c r="M53" s="30">
        <f t="shared" si="7"/>
        <v>13.092855162433843</v>
      </c>
      <c r="N53" s="28">
        <f>Assumptions!$B$35</f>
        <v>0.7</v>
      </c>
      <c r="O53" s="30">
        <f t="shared" si="8"/>
        <v>9.1649986137036894</v>
      </c>
      <c r="P53" s="29">
        <v>0.37846367614385695</v>
      </c>
      <c r="Q53" s="31" t="str">
        <f t="shared" si="9"/>
        <v>Within policy</v>
      </c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</row>
    <row r="54" spans="1:52">
      <c r="A54" s="25" t="s">
        <v>399</v>
      </c>
      <c r="B54" s="25" t="s">
        <v>400</v>
      </c>
      <c r="C54" s="25" t="s">
        <v>47</v>
      </c>
      <c r="D54" s="25" t="s">
        <v>111</v>
      </c>
      <c r="E54" s="26">
        <v>6025.83</v>
      </c>
      <c r="F54" s="27">
        <v>0.10409579620734385</v>
      </c>
      <c r="G54" s="28">
        <f>IFERROR(VLOOKUP(C54,Assumptions!$A$23:$B$28,2,FALSE),0)</f>
        <v>0.09</v>
      </c>
      <c r="H54" s="28">
        <f>IF(D54="Strategic",Assumptions!$B$31,IF(D54="Core",Assumptions!$B$32,Assumptions!$B$33))</f>
        <v>0.01</v>
      </c>
      <c r="I54" s="27">
        <v>0.11660468350418118</v>
      </c>
      <c r="J54" s="28">
        <f>I54*Assumptions!$B$34</f>
        <v>2.3320936700836239E-3</v>
      </c>
      <c r="K54" s="29">
        <f t="shared" si="5"/>
        <v>0.10233209367008361</v>
      </c>
      <c r="L54" s="29">
        <f t="shared" si="6"/>
        <v>1.7637025372602422E-3</v>
      </c>
      <c r="M54" s="30">
        <f t="shared" si="7"/>
        <v>10.627771660098885</v>
      </c>
      <c r="N54" s="28">
        <f>Assumptions!$B$35</f>
        <v>0.7</v>
      </c>
      <c r="O54" s="30">
        <f t="shared" si="8"/>
        <v>7.4394401620692188</v>
      </c>
      <c r="P54" s="29">
        <v>0.38117886068522056</v>
      </c>
      <c r="Q54" s="31" t="str">
        <f t="shared" si="9"/>
        <v>Within policy</v>
      </c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</row>
    <row r="55" spans="1:52">
      <c r="A55" s="25" t="s">
        <v>264</v>
      </c>
      <c r="B55" s="25" t="s">
        <v>265</v>
      </c>
      <c r="C55" s="25" t="s">
        <v>36</v>
      </c>
      <c r="D55" s="25" t="s">
        <v>257</v>
      </c>
      <c r="E55" s="26">
        <v>1448.07</v>
      </c>
      <c r="F55" s="27">
        <v>0.12871996825672236</v>
      </c>
      <c r="G55" s="28">
        <f>IFERROR(VLOOKUP(C55,Assumptions!$A$23:$B$28,2,FALSE),0)</f>
        <v>0.12</v>
      </c>
      <c r="H55" s="28">
        <f>IF(D55="Strategic",Assumptions!$B$31,IF(D55="Core",Assumptions!$B$32,Assumptions!$B$33))</f>
        <v>0</v>
      </c>
      <c r="I55" s="27">
        <v>0.11394476786343202</v>
      </c>
      <c r="J55" s="28">
        <f>I55*Assumptions!$B$34</f>
        <v>2.2788953572686404E-3</v>
      </c>
      <c r="K55" s="29">
        <f t="shared" si="5"/>
        <v>0.12227889535726863</v>
      </c>
      <c r="L55" s="29">
        <f t="shared" si="6"/>
        <v>6.4410728994537259E-3</v>
      </c>
      <c r="M55" s="30">
        <f t="shared" si="7"/>
        <v>9.3271244335119565</v>
      </c>
      <c r="N55" s="28">
        <f>Assumptions!$B$35</f>
        <v>0.7</v>
      </c>
      <c r="O55" s="30">
        <f t="shared" si="8"/>
        <v>6.5289871034583689</v>
      </c>
      <c r="P55" s="29">
        <v>0.36023106102881625</v>
      </c>
      <c r="Q55" s="31" t="str">
        <f t="shared" si="9"/>
        <v>Within policy</v>
      </c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</row>
    <row r="56" spans="1:52">
      <c r="A56" s="25" t="s">
        <v>297</v>
      </c>
      <c r="B56" s="25" t="s">
        <v>298</v>
      </c>
      <c r="C56" s="25" t="s">
        <v>39</v>
      </c>
      <c r="D56" s="25" t="s">
        <v>257</v>
      </c>
      <c r="E56" s="26">
        <v>1482.76</v>
      </c>
      <c r="F56" s="27">
        <v>0.11216259091252651</v>
      </c>
      <c r="G56" s="28">
        <f>IFERROR(VLOOKUP(C56,Assumptions!$A$23:$B$28,2,FALSE),0)</f>
        <v>0.1</v>
      </c>
      <c r="H56" s="28">
        <f>IF(D56="Strategic",Assumptions!$B$31,IF(D56="Core",Assumptions!$B$32,Assumptions!$B$33))</f>
        <v>0</v>
      </c>
      <c r="I56" s="27">
        <v>0.33580619925004723</v>
      </c>
      <c r="J56" s="28">
        <f>I56*Assumptions!$B$34</f>
        <v>6.7161239850009446E-3</v>
      </c>
      <c r="K56" s="29">
        <f t="shared" si="5"/>
        <v>0.10671612398500095</v>
      </c>
      <c r="L56" s="29">
        <f t="shared" si="6"/>
        <v>5.4464669275255534E-3</v>
      </c>
      <c r="M56" s="30">
        <f t="shared" si="7"/>
        <v>8.075803301457789</v>
      </c>
      <c r="N56" s="28">
        <f>Assumptions!$B$35</f>
        <v>0.7</v>
      </c>
      <c r="O56" s="30">
        <f t="shared" si="8"/>
        <v>5.6530623110204523</v>
      </c>
      <c r="P56" s="29">
        <v>0.37652355008975613</v>
      </c>
      <c r="Q56" s="31" t="str">
        <f t="shared" si="9"/>
        <v>Within policy</v>
      </c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</row>
    <row r="57" spans="1:52">
      <c r="A57" s="25" t="s">
        <v>419</v>
      </c>
      <c r="B57" s="25" t="s">
        <v>420</v>
      </c>
      <c r="C57" s="25" t="s">
        <v>47</v>
      </c>
      <c r="D57" s="25" t="s">
        <v>257</v>
      </c>
      <c r="E57" s="26">
        <v>1801.61</v>
      </c>
      <c r="F57" s="27">
        <v>9.4354619974313464E-2</v>
      </c>
      <c r="G57" s="28">
        <f>IFERROR(VLOOKUP(C57,Assumptions!$A$23:$B$28,2,FALSE),0)</f>
        <v>0.09</v>
      </c>
      <c r="H57" s="28">
        <f>IF(D57="Strategic",Assumptions!$B$31,IF(D57="Core",Assumptions!$B$32,Assumptions!$B$33))</f>
        <v>0</v>
      </c>
      <c r="I57" s="27">
        <v>0</v>
      </c>
      <c r="J57" s="28">
        <f>I57*Assumptions!$B$34</f>
        <v>0</v>
      </c>
      <c r="K57" s="29">
        <f t="shared" si="5"/>
        <v>0.09</v>
      </c>
      <c r="L57" s="29">
        <f t="shared" si="6"/>
        <v>4.3546199743134673E-3</v>
      </c>
      <c r="M57" s="30">
        <f t="shared" si="7"/>
        <v>7.8453268919228849</v>
      </c>
      <c r="N57" s="28">
        <f>Assumptions!$B$35</f>
        <v>0.7</v>
      </c>
      <c r="O57" s="30">
        <f t="shared" si="8"/>
        <v>5.4917288243460192</v>
      </c>
      <c r="P57" s="29">
        <v>0.39000049448680052</v>
      </c>
      <c r="Q57" s="31" t="str">
        <f t="shared" si="9"/>
        <v>Within policy</v>
      </c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</row>
    <row r="58" spans="1:52">
      <c r="A58" s="25" t="s">
        <v>385</v>
      </c>
      <c r="B58" s="25" t="s">
        <v>386</v>
      </c>
      <c r="C58" s="25" t="s">
        <v>45</v>
      </c>
      <c r="D58" s="25" t="s">
        <v>257</v>
      </c>
      <c r="E58" s="26">
        <v>870.3</v>
      </c>
      <c r="F58" s="27">
        <v>0.17124974210047356</v>
      </c>
      <c r="G58" s="28">
        <f>IFERROR(VLOOKUP(C58,Assumptions!$A$23:$B$28,2,FALSE),0)</f>
        <v>0.16</v>
      </c>
      <c r="H58" s="28">
        <f>IF(D58="Strategic",Assumptions!$B$31,IF(D58="Core",Assumptions!$B$32,Assumptions!$B$33))</f>
        <v>0</v>
      </c>
      <c r="I58" s="27">
        <v>0.15339538090313687</v>
      </c>
      <c r="J58" s="28">
        <f>I58*Assumptions!$B$34</f>
        <v>3.0679076180627376E-3</v>
      </c>
      <c r="K58" s="29">
        <f t="shared" si="5"/>
        <v>0.16306790761806275</v>
      </c>
      <c r="L58" s="29">
        <f t="shared" si="6"/>
        <v>8.1818344824108047E-3</v>
      </c>
      <c r="M58" s="30">
        <f t="shared" si="7"/>
        <v>7.1206505500421233</v>
      </c>
      <c r="N58" s="28">
        <f>Assumptions!$B$35</f>
        <v>0.7</v>
      </c>
      <c r="O58" s="30">
        <f t="shared" si="8"/>
        <v>4.9844553850294862</v>
      </c>
      <c r="P58" s="29">
        <v>0.35233057947996965</v>
      </c>
      <c r="Q58" s="31" t="str">
        <f t="shared" si="9"/>
        <v>Within policy</v>
      </c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</row>
    <row r="59" spans="1:52">
      <c r="A59" s="25" t="s">
        <v>355</v>
      </c>
      <c r="B59" s="25" t="s">
        <v>356</v>
      </c>
      <c r="C59" s="25" t="s">
        <v>43</v>
      </c>
      <c r="D59" s="25" t="s">
        <v>257</v>
      </c>
      <c r="E59" s="26">
        <v>1209.8399999999999</v>
      </c>
      <c r="F59" s="27">
        <v>5.5092101112688745E-2</v>
      </c>
      <c r="G59" s="28">
        <f>IFERROR(VLOOKUP(C59,Assumptions!$A$23:$B$28,2,FALSE),0)</f>
        <v>0.05</v>
      </c>
      <c r="H59" s="28">
        <f>IF(D59="Strategic",Assumptions!$B$31,IF(D59="Core",Assumptions!$B$32,Assumptions!$B$33))</f>
        <v>0</v>
      </c>
      <c r="I59" s="27">
        <v>2.3755207300138866E-2</v>
      </c>
      <c r="J59" s="28">
        <f>I59*Assumptions!$B$34</f>
        <v>4.7510414600277732E-4</v>
      </c>
      <c r="K59" s="29">
        <f t="shared" si="5"/>
        <v>5.0475104146002779E-2</v>
      </c>
      <c r="L59" s="29">
        <f t="shared" si="6"/>
        <v>4.6169969666859656E-3</v>
      </c>
      <c r="M59" s="30">
        <f t="shared" si="7"/>
        <v>5.5858276101753486</v>
      </c>
      <c r="N59" s="28">
        <f>Assumptions!$B$35</f>
        <v>0.7</v>
      </c>
      <c r="O59" s="30">
        <f t="shared" si="8"/>
        <v>3.9100793271227436</v>
      </c>
      <c r="P59" s="29">
        <v>0.39846831029983576</v>
      </c>
      <c r="Q59" s="31" t="str">
        <f t="shared" si="9"/>
        <v>Within policy</v>
      </c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</row>
    <row r="60" spans="1:52">
      <c r="A60" s="25" t="s">
        <v>351</v>
      </c>
      <c r="B60" s="25" t="s">
        <v>352</v>
      </c>
      <c r="C60" s="25" t="s">
        <v>43</v>
      </c>
      <c r="D60" s="25" t="s">
        <v>257</v>
      </c>
      <c r="E60" s="26">
        <v>905.03</v>
      </c>
      <c r="F60" s="27">
        <v>5.6692892422142933E-2</v>
      </c>
      <c r="G60" s="28">
        <f>IFERROR(VLOOKUP(C60,Assumptions!$A$23:$B$28,2,FALSE),0)</f>
        <v>0.05</v>
      </c>
      <c r="H60" s="28">
        <f>IF(D60="Strategic",Assumptions!$B$31,IF(D60="Core",Assumptions!$B$32,Assumptions!$B$33))</f>
        <v>0</v>
      </c>
      <c r="I60" s="27">
        <v>9.5444349911052676E-2</v>
      </c>
      <c r="J60" s="28">
        <f>I60*Assumptions!$B$34</f>
        <v>1.9088869982210536E-3</v>
      </c>
      <c r="K60" s="29">
        <f t="shared" si="5"/>
        <v>5.1908886998221056E-2</v>
      </c>
      <c r="L60" s="29">
        <f t="shared" si="6"/>
        <v>4.7840054239218777E-3</v>
      </c>
      <c r="M60" s="30">
        <f t="shared" si="7"/>
        <v>4.3296684288120169</v>
      </c>
      <c r="N60" s="28">
        <f>Assumptions!$B$35</f>
        <v>0.7</v>
      </c>
      <c r="O60" s="30">
        <f t="shared" si="8"/>
        <v>3.0307679001684118</v>
      </c>
      <c r="P60" s="29">
        <v>0.39618761211783299</v>
      </c>
      <c r="Q60" s="31" t="str">
        <f t="shared" si="9"/>
        <v>Within policy</v>
      </c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</row>
    <row r="61" spans="1:52">
      <c r="A61" s="25" t="s">
        <v>327</v>
      </c>
      <c r="B61" s="25" t="s">
        <v>328</v>
      </c>
      <c r="C61" s="25" t="s">
        <v>41</v>
      </c>
      <c r="D61" s="25" t="s">
        <v>257</v>
      </c>
      <c r="E61" s="26">
        <v>718.2</v>
      </c>
      <c r="F61" s="27">
        <v>0.14666547817637726</v>
      </c>
      <c r="G61" s="28">
        <f>IFERROR(VLOOKUP(C61,Assumptions!$A$23:$B$28,2,FALSE),0)</f>
        <v>0.14000000000000001</v>
      </c>
      <c r="H61" s="28">
        <f>IF(D61="Strategic",Assumptions!$B$31,IF(D61="Core",Assumptions!$B$32,Assumptions!$B$33))</f>
        <v>0</v>
      </c>
      <c r="I61" s="27">
        <v>0.16196045669729878</v>
      </c>
      <c r="J61" s="28">
        <f>I61*Assumptions!$B$34</f>
        <v>3.2392091339459757E-3</v>
      </c>
      <c r="K61" s="29">
        <f t="shared" si="5"/>
        <v>0.143239209133946</v>
      </c>
      <c r="L61" s="29">
        <f t="shared" si="6"/>
        <v>3.4262690424312625E-3</v>
      </c>
      <c r="M61" s="30">
        <f t="shared" si="7"/>
        <v>2.4607464262741328</v>
      </c>
      <c r="N61" s="28">
        <f>Assumptions!$B$35</f>
        <v>0.7</v>
      </c>
      <c r="O61" s="30">
        <f t="shared" si="8"/>
        <v>1.7225224983918928</v>
      </c>
      <c r="P61" s="29">
        <v>0.36541558236683647</v>
      </c>
      <c r="Q61" s="31" t="str">
        <f t="shared" si="9"/>
        <v>Within policy</v>
      </c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</row>
    <row r="62" spans="1:52">
      <c r="A62" s="25" t="s">
        <v>277</v>
      </c>
      <c r="B62" s="25" t="s">
        <v>278</v>
      </c>
      <c r="C62" s="25" t="s">
        <v>39</v>
      </c>
      <c r="D62" s="25" t="s">
        <v>111</v>
      </c>
      <c r="E62" s="26">
        <v>10058.32</v>
      </c>
      <c r="F62" s="27">
        <v>0.11709426611876923</v>
      </c>
      <c r="G62" s="28">
        <f>IFERROR(VLOOKUP(C62,Assumptions!$A$23:$B$28,2,FALSE),0)</f>
        <v>0.1</v>
      </c>
      <c r="H62" s="28">
        <f>IF(D62="Strategic",Assumptions!$B$31,IF(D62="Core",Assumptions!$B$32,Assumptions!$B$33))</f>
        <v>0.01</v>
      </c>
      <c r="I62" s="27">
        <v>0.35114909845779413</v>
      </c>
      <c r="J62" s="28">
        <f>I62*Assumptions!$B$34</f>
        <v>7.0229819691558825E-3</v>
      </c>
      <c r="K62" s="29">
        <f t="shared" si="5"/>
        <v>0.11702298196915588</v>
      </c>
      <c r="L62" s="29">
        <f t="shared" si="6"/>
        <v>7.1284149613354275E-5</v>
      </c>
      <c r="M62" s="30">
        <f t="shared" si="7"/>
        <v>0.7169987877389935</v>
      </c>
      <c r="N62" s="28">
        <f>Assumptions!$B$35</f>
        <v>0.7</v>
      </c>
      <c r="O62" s="30">
        <f t="shared" si="8"/>
        <v>0.50189915141729546</v>
      </c>
      <c r="P62" s="29">
        <v>0.36373732103592371</v>
      </c>
      <c r="Q62" s="31" t="str">
        <f t="shared" si="9"/>
        <v>Within policy</v>
      </c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</row>
    <row r="63" spans="1:52">
      <c r="A63" s="25" t="s">
        <v>253</v>
      </c>
      <c r="B63" s="25" t="s">
        <v>254</v>
      </c>
      <c r="C63" s="25" t="s">
        <v>36</v>
      </c>
      <c r="D63" s="25" t="s">
        <v>111</v>
      </c>
      <c r="E63" s="26">
        <v>2442.65</v>
      </c>
      <c r="F63" s="27">
        <v>0.12935899001378412</v>
      </c>
      <c r="G63" s="28">
        <f>IFERROR(VLOOKUP(C63,Assumptions!$A$23:$B$28,2,FALSE),0)</f>
        <v>0.12</v>
      </c>
      <c r="H63" s="28">
        <f>IF(D63="Strategic",Assumptions!$B$31,IF(D63="Core",Assumptions!$B$32,Assumptions!$B$33))</f>
        <v>0.01</v>
      </c>
      <c r="I63" s="27">
        <v>3.2587558594149794E-2</v>
      </c>
      <c r="J63" s="28">
        <f>I63*Assumptions!$B$34</f>
        <v>6.517511718829959E-4</v>
      </c>
      <c r="K63" s="29">
        <f t="shared" si="5"/>
        <v>0.13065175117188299</v>
      </c>
      <c r="L63" s="29">
        <f t="shared" si="6"/>
        <v>0</v>
      </c>
      <c r="M63" s="30">
        <f t="shared" si="7"/>
        <v>0</v>
      </c>
      <c r="N63" s="28">
        <f>Assumptions!$B$35</f>
        <v>0.7</v>
      </c>
      <c r="O63" s="30">
        <f t="shared" si="8"/>
        <v>0</v>
      </c>
      <c r="P63" s="29">
        <v>0.36671449596408673</v>
      </c>
      <c r="Q63" s="31" t="str">
        <f t="shared" si="9"/>
        <v>Within policy</v>
      </c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</row>
    <row r="64" spans="1:52">
      <c r="A64" s="25" t="s">
        <v>255</v>
      </c>
      <c r="B64" s="25" t="s">
        <v>256</v>
      </c>
      <c r="C64" s="25" t="s">
        <v>36</v>
      </c>
      <c r="D64" s="25" t="s">
        <v>257</v>
      </c>
      <c r="E64" s="26">
        <v>531.5</v>
      </c>
      <c r="F64" s="27">
        <v>0.11939073668959893</v>
      </c>
      <c r="G64" s="28">
        <f>IFERROR(VLOOKUP(C64,Assumptions!$A$23:$B$28,2,FALSE),0)</f>
        <v>0.12</v>
      </c>
      <c r="H64" s="28">
        <f>IF(D64="Strategic",Assumptions!$B$31,IF(D64="Core",Assumptions!$B$32,Assumptions!$B$33))</f>
        <v>0</v>
      </c>
      <c r="I64" s="27">
        <v>0.28447789275634994</v>
      </c>
      <c r="J64" s="28">
        <f>I64*Assumptions!$B$34</f>
        <v>5.6895578551269992E-3</v>
      </c>
      <c r="K64" s="29">
        <f t="shared" si="5"/>
        <v>0.125689557855127</v>
      </c>
      <c r="L64" s="29">
        <f t="shared" si="6"/>
        <v>0</v>
      </c>
      <c r="M64" s="30">
        <f t="shared" si="7"/>
        <v>0</v>
      </c>
      <c r="N64" s="28">
        <f>Assumptions!$B$35</f>
        <v>0.7</v>
      </c>
      <c r="O64" s="30">
        <f t="shared" si="8"/>
        <v>0</v>
      </c>
      <c r="P64" s="29">
        <v>0.37774034346694391</v>
      </c>
      <c r="Q64" s="31" t="str">
        <f t="shared" si="9"/>
        <v>Within policy</v>
      </c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</row>
    <row r="65" spans="1:52">
      <c r="A65" s="25" t="s">
        <v>258</v>
      </c>
      <c r="B65" s="25" t="s">
        <v>259</v>
      </c>
      <c r="C65" s="25" t="s">
        <v>36</v>
      </c>
      <c r="D65" s="25" t="s">
        <v>257</v>
      </c>
      <c r="E65" s="26">
        <v>1437.58</v>
      </c>
      <c r="F65" s="27">
        <v>0.12325059963882223</v>
      </c>
      <c r="G65" s="28">
        <f>IFERROR(VLOOKUP(C65,Assumptions!$A$23:$B$28,2,FALSE),0)</f>
        <v>0.12</v>
      </c>
      <c r="H65" s="28">
        <f>IF(D65="Strategic",Assumptions!$B$31,IF(D65="Core",Assumptions!$B$32,Assumptions!$B$33))</f>
        <v>0</v>
      </c>
      <c r="I65" s="27">
        <v>0.22041208141459956</v>
      </c>
      <c r="J65" s="28">
        <f>I65*Assumptions!$B$34</f>
        <v>4.4082416282919916E-3</v>
      </c>
      <c r="K65" s="29">
        <f t="shared" si="5"/>
        <v>0.12440824162829199</v>
      </c>
      <c r="L65" s="29">
        <f t="shared" si="6"/>
        <v>0</v>
      </c>
      <c r="M65" s="30">
        <f t="shared" si="7"/>
        <v>0</v>
      </c>
      <c r="N65" s="28">
        <f>Assumptions!$B$35</f>
        <v>0.7</v>
      </c>
      <c r="O65" s="30">
        <f t="shared" si="8"/>
        <v>0</v>
      </c>
      <c r="P65" s="29">
        <v>0.38548972615491306</v>
      </c>
      <c r="Q65" s="31" t="str">
        <f t="shared" si="9"/>
        <v>Within policy</v>
      </c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</row>
    <row r="66" spans="1:52">
      <c r="A66" s="25" t="s">
        <v>260</v>
      </c>
      <c r="B66" s="25" t="s">
        <v>261</v>
      </c>
      <c r="C66" s="25" t="s">
        <v>36</v>
      </c>
      <c r="D66" s="25" t="s">
        <v>257</v>
      </c>
      <c r="E66" s="26">
        <v>1227.27</v>
      </c>
      <c r="F66" s="27">
        <v>0.1113072072134965</v>
      </c>
      <c r="G66" s="28">
        <f>IFERROR(VLOOKUP(C66,Assumptions!$A$23:$B$28,2,FALSE),0)</f>
        <v>0.12</v>
      </c>
      <c r="H66" s="28">
        <f>IF(D66="Strategic",Assumptions!$B$31,IF(D66="Core",Assumptions!$B$32,Assumptions!$B$33))</f>
        <v>0</v>
      </c>
      <c r="I66" s="27">
        <v>7.5590538349344483E-2</v>
      </c>
      <c r="J66" s="28">
        <f>I66*Assumptions!$B$34</f>
        <v>1.5118107669868897E-3</v>
      </c>
      <c r="K66" s="29">
        <f t="shared" si="5"/>
        <v>0.12151181076698689</v>
      </c>
      <c r="L66" s="29">
        <f t="shared" si="6"/>
        <v>0</v>
      </c>
      <c r="M66" s="30">
        <f t="shared" si="7"/>
        <v>0</v>
      </c>
      <c r="N66" s="28">
        <f>Assumptions!$B$35</f>
        <v>0.7</v>
      </c>
      <c r="O66" s="30">
        <f t="shared" si="8"/>
        <v>0</v>
      </c>
      <c r="P66" s="29">
        <v>0.3849519598764688</v>
      </c>
      <c r="Q66" s="31" t="str">
        <f t="shared" si="9"/>
        <v>Within policy</v>
      </c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</row>
    <row r="67" spans="1:52">
      <c r="A67" s="25" t="s">
        <v>266</v>
      </c>
      <c r="B67" s="25" t="s">
        <v>267</v>
      </c>
      <c r="C67" s="25" t="s">
        <v>36</v>
      </c>
      <c r="D67" s="25" t="s">
        <v>257</v>
      </c>
      <c r="E67" s="26">
        <v>900.7</v>
      </c>
      <c r="F67" s="27">
        <v>0.11861072417252612</v>
      </c>
      <c r="G67" s="28">
        <f>IFERROR(VLOOKUP(C67,Assumptions!$A$23:$B$28,2,FALSE),0)</f>
        <v>0.12</v>
      </c>
      <c r="H67" s="28">
        <f>IF(D67="Strategic",Assumptions!$B$31,IF(D67="Core",Assumptions!$B$32,Assumptions!$B$33))</f>
        <v>0</v>
      </c>
      <c r="I67" s="27">
        <v>6.4349950038858669E-2</v>
      </c>
      <c r="J67" s="28">
        <f>I67*Assumptions!$B$34</f>
        <v>1.2869990007771735E-3</v>
      </c>
      <c r="K67" s="29">
        <f t="shared" si="5"/>
        <v>0.12128699900077716</v>
      </c>
      <c r="L67" s="29">
        <f t="shared" si="6"/>
        <v>0</v>
      </c>
      <c r="M67" s="30">
        <f t="shared" si="7"/>
        <v>0</v>
      </c>
      <c r="N67" s="28">
        <f>Assumptions!$B$35</f>
        <v>0.7</v>
      </c>
      <c r="O67" s="30">
        <f t="shared" si="8"/>
        <v>0</v>
      </c>
      <c r="P67" s="29">
        <v>0.38628332588312519</v>
      </c>
      <c r="Q67" s="31" t="str">
        <f t="shared" si="9"/>
        <v>Within policy</v>
      </c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</row>
    <row r="68" spans="1:52">
      <c r="A68" s="25" t="s">
        <v>279</v>
      </c>
      <c r="B68" s="25" t="s">
        <v>280</v>
      </c>
      <c r="C68" s="25" t="s">
        <v>39</v>
      </c>
      <c r="D68" s="25" t="s">
        <v>111</v>
      </c>
      <c r="E68" s="26">
        <v>8268.51</v>
      </c>
      <c r="F68" s="27">
        <v>0.10535891272414052</v>
      </c>
      <c r="G68" s="28">
        <f>IFERROR(VLOOKUP(C68,Assumptions!$A$23:$B$28,2,FALSE),0)</f>
        <v>0.1</v>
      </c>
      <c r="H68" s="28">
        <f>IF(D68="Strategic",Assumptions!$B$31,IF(D68="Core",Assumptions!$B$32,Assumptions!$B$33))</f>
        <v>0.01</v>
      </c>
      <c r="I68" s="27">
        <v>6.1921676335881561E-3</v>
      </c>
      <c r="J68" s="28">
        <f>I68*Assumptions!$B$34</f>
        <v>1.2384335267176313E-4</v>
      </c>
      <c r="K68" s="29">
        <f t="shared" si="5"/>
        <v>0.11012384335267177</v>
      </c>
      <c r="L68" s="29">
        <f t="shared" si="6"/>
        <v>0</v>
      </c>
      <c r="M68" s="30">
        <f t="shared" si="7"/>
        <v>0</v>
      </c>
      <c r="N68" s="28">
        <f>Assumptions!$B$35</f>
        <v>0.7</v>
      </c>
      <c r="O68" s="30">
        <f t="shared" si="8"/>
        <v>0</v>
      </c>
      <c r="P68" s="29">
        <v>0.39561125757924276</v>
      </c>
      <c r="Q68" s="31" t="str">
        <f t="shared" si="9"/>
        <v>Within policy</v>
      </c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</row>
    <row r="69" spans="1:52">
      <c r="A69" s="25" t="s">
        <v>287</v>
      </c>
      <c r="B69" s="25" t="s">
        <v>288</v>
      </c>
      <c r="C69" s="25" t="s">
        <v>39</v>
      </c>
      <c r="D69" s="25" t="s">
        <v>111</v>
      </c>
      <c r="E69" s="26">
        <v>7706.81</v>
      </c>
      <c r="F69" s="27">
        <v>0.11000500849891472</v>
      </c>
      <c r="G69" s="28">
        <f>IFERROR(VLOOKUP(C69,Assumptions!$A$23:$B$28,2,FALSE),0)</f>
        <v>0.1</v>
      </c>
      <c r="H69" s="28">
        <f>IF(D69="Strategic",Assumptions!$B$31,IF(D69="Core",Assumptions!$B$32,Assumptions!$B$33))</f>
        <v>0.01</v>
      </c>
      <c r="I69" s="27">
        <v>3.6305553140663908E-2</v>
      </c>
      <c r="J69" s="28">
        <f>I69*Assumptions!$B$34</f>
        <v>7.2611106281327822E-4</v>
      </c>
      <c r="K69" s="29">
        <f t="shared" si="5"/>
        <v>0.11072611106281328</v>
      </c>
      <c r="L69" s="29">
        <f t="shared" si="6"/>
        <v>0</v>
      </c>
      <c r="M69" s="30">
        <f t="shared" si="7"/>
        <v>0</v>
      </c>
      <c r="N69" s="28">
        <f>Assumptions!$B$35</f>
        <v>0.7</v>
      </c>
      <c r="O69" s="30">
        <f t="shared" si="8"/>
        <v>0</v>
      </c>
      <c r="P69" s="29">
        <v>0.40620991011474478</v>
      </c>
      <c r="Q69" s="31" t="str">
        <f t="shared" si="9"/>
        <v>Within policy</v>
      </c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</row>
    <row r="70" spans="1:52">
      <c r="A70" s="25" t="s">
        <v>289</v>
      </c>
      <c r="B70" s="25" t="s">
        <v>290</v>
      </c>
      <c r="C70" s="25" t="s">
        <v>39</v>
      </c>
      <c r="D70" s="25" t="s">
        <v>257</v>
      </c>
      <c r="E70" s="26">
        <v>1567.42</v>
      </c>
      <c r="F70" s="27">
        <v>0.10130766511022371</v>
      </c>
      <c r="G70" s="28">
        <f>IFERROR(VLOOKUP(C70,Assumptions!$A$23:$B$28,2,FALSE),0)</f>
        <v>0.1</v>
      </c>
      <c r="H70" s="28">
        <f>IF(D70="Strategic",Assumptions!$B$31,IF(D70="Core",Assumptions!$B$32,Assumptions!$B$33))</f>
        <v>0</v>
      </c>
      <c r="I70" s="27">
        <v>0.13716808513353154</v>
      </c>
      <c r="J70" s="28">
        <f>I70*Assumptions!$B$34</f>
        <v>2.743361702670631E-3</v>
      </c>
      <c r="K70" s="29">
        <f t="shared" ref="K70:K101" si="10">G70+H70+J70</f>
        <v>0.10274336170267064</v>
      </c>
      <c r="L70" s="29">
        <f t="shared" ref="L70:L101" si="11">MAX(F70-K70,0)</f>
        <v>0</v>
      </c>
      <c r="M70" s="30">
        <f t="shared" ref="M70:M101" si="12">E70*L70</f>
        <v>0</v>
      </c>
      <c r="N70" s="28">
        <f>Assumptions!$B$35</f>
        <v>0.7</v>
      </c>
      <c r="O70" s="30">
        <f t="shared" ref="O70:O101" si="13">M70*N70</f>
        <v>0</v>
      </c>
      <c r="P70" s="29">
        <v>0.37931733262721501</v>
      </c>
      <c r="Q70" s="31" t="str">
        <f t="shared" ref="Q70:Q95" si="14">IF(O70&gt;=100,"Priority repricing",IF(L70&gt;=1%,"Review discount","Within policy"))</f>
        <v>Within policy</v>
      </c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</row>
    <row r="71" spans="1:52">
      <c r="A71" s="25" t="s">
        <v>291</v>
      </c>
      <c r="B71" s="25" t="s">
        <v>292</v>
      </c>
      <c r="C71" s="25" t="s">
        <v>39</v>
      </c>
      <c r="D71" s="25" t="s">
        <v>257</v>
      </c>
      <c r="E71" s="26">
        <v>1677.07</v>
      </c>
      <c r="F71" s="27">
        <v>8.725801222778759E-2</v>
      </c>
      <c r="G71" s="28">
        <f>IFERROR(VLOOKUP(C71,Assumptions!$A$23:$B$28,2,FALSE),0)</f>
        <v>0.1</v>
      </c>
      <c r="H71" s="28">
        <f>IF(D71="Strategic",Assumptions!$B$31,IF(D71="Core",Assumptions!$B$32,Assumptions!$B$33))</f>
        <v>0</v>
      </c>
      <c r="I71" s="27">
        <v>0</v>
      </c>
      <c r="J71" s="28">
        <f>I71*Assumptions!$B$34</f>
        <v>0</v>
      </c>
      <c r="K71" s="29">
        <f t="shared" si="10"/>
        <v>0.1</v>
      </c>
      <c r="L71" s="29">
        <f t="shared" si="11"/>
        <v>0</v>
      </c>
      <c r="M71" s="30">
        <f t="shared" si="12"/>
        <v>0</v>
      </c>
      <c r="N71" s="28">
        <f>Assumptions!$B$35</f>
        <v>0.7</v>
      </c>
      <c r="O71" s="30">
        <f t="shared" si="13"/>
        <v>0</v>
      </c>
      <c r="P71" s="29">
        <v>0.40497405550021465</v>
      </c>
      <c r="Q71" s="31" t="str">
        <f t="shared" si="14"/>
        <v>Within policy</v>
      </c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</row>
    <row r="72" spans="1:52">
      <c r="A72" s="25" t="s">
        <v>293</v>
      </c>
      <c r="B72" s="25" t="s">
        <v>294</v>
      </c>
      <c r="C72" s="25" t="s">
        <v>39</v>
      </c>
      <c r="D72" s="25" t="s">
        <v>257</v>
      </c>
      <c r="E72" s="26">
        <v>999.15</v>
      </c>
      <c r="F72" s="27">
        <v>9.6858216357952567E-2</v>
      </c>
      <c r="G72" s="28">
        <f>IFERROR(VLOOKUP(C72,Assumptions!$A$23:$B$28,2,FALSE),0)</f>
        <v>0.1</v>
      </c>
      <c r="H72" s="28">
        <f>IF(D72="Strategic",Assumptions!$B$31,IF(D72="Core",Assumptions!$B$32,Assumptions!$B$33))</f>
        <v>0</v>
      </c>
      <c r="I72" s="27">
        <v>0</v>
      </c>
      <c r="J72" s="28">
        <f>I72*Assumptions!$B$34</f>
        <v>0</v>
      </c>
      <c r="K72" s="29">
        <f t="shared" si="10"/>
        <v>0.1</v>
      </c>
      <c r="L72" s="29">
        <f t="shared" si="11"/>
        <v>0</v>
      </c>
      <c r="M72" s="30">
        <f t="shared" si="12"/>
        <v>0</v>
      </c>
      <c r="N72" s="28">
        <f>Assumptions!$B$35</f>
        <v>0.7</v>
      </c>
      <c r="O72" s="30">
        <f t="shared" si="13"/>
        <v>0</v>
      </c>
      <c r="P72" s="29">
        <v>0.41628438946350288</v>
      </c>
      <c r="Q72" s="31" t="str">
        <f t="shared" si="14"/>
        <v>Within policy</v>
      </c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</row>
    <row r="73" spans="1:52">
      <c r="A73" s="25" t="s">
        <v>295</v>
      </c>
      <c r="B73" s="25" t="s">
        <v>296</v>
      </c>
      <c r="C73" s="25" t="s">
        <v>39</v>
      </c>
      <c r="D73" s="25" t="s">
        <v>257</v>
      </c>
      <c r="E73" s="26">
        <v>1423.2</v>
      </c>
      <c r="F73" s="27">
        <v>0.10018365314585694</v>
      </c>
      <c r="G73" s="28">
        <f>IFERROR(VLOOKUP(C73,Assumptions!$A$23:$B$28,2,FALSE),0)</f>
        <v>0.1</v>
      </c>
      <c r="H73" s="28">
        <f>IF(D73="Strategic",Assumptions!$B$31,IF(D73="Core",Assumptions!$B$32,Assumptions!$B$33))</f>
        <v>0</v>
      </c>
      <c r="I73" s="27">
        <v>0.26424957841483976</v>
      </c>
      <c r="J73" s="28">
        <f>I73*Assumptions!$B$34</f>
        <v>5.2849915682967952E-3</v>
      </c>
      <c r="K73" s="29">
        <f t="shared" si="10"/>
        <v>0.10528499156829681</v>
      </c>
      <c r="L73" s="29">
        <f t="shared" si="11"/>
        <v>0</v>
      </c>
      <c r="M73" s="30">
        <f t="shared" si="12"/>
        <v>0</v>
      </c>
      <c r="N73" s="28">
        <f>Assumptions!$B$35</f>
        <v>0.7</v>
      </c>
      <c r="O73" s="30">
        <f t="shared" si="13"/>
        <v>0</v>
      </c>
      <c r="P73" s="29">
        <v>0.41025143905399791</v>
      </c>
      <c r="Q73" s="31" t="str">
        <f t="shared" si="14"/>
        <v>Within policy</v>
      </c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</row>
    <row r="74" spans="1:52">
      <c r="A74" s="25" t="s">
        <v>299</v>
      </c>
      <c r="B74" s="25" t="s">
        <v>300</v>
      </c>
      <c r="C74" s="25" t="s">
        <v>39</v>
      </c>
      <c r="D74" s="25" t="s">
        <v>257</v>
      </c>
      <c r="E74" s="26">
        <v>1492.46</v>
      </c>
      <c r="F74" s="27">
        <v>8.7548873911458949E-2</v>
      </c>
      <c r="G74" s="28">
        <f>IFERROR(VLOOKUP(C74,Assumptions!$A$23:$B$28,2,FALSE),0)</f>
        <v>0.1</v>
      </c>
      <c r="H74" s="28">
        <f>IF(D74="Strategic",Assumptions!$B$31,IF(D74="Core",Assumptions!$B$32,Assumptions!$B$33))</f>
        <v>0</v>
      </c>
      <c r="I74" s="27">
        <v>0</v>
      </c>
      <c r="J74" s="28">
        <f>I74*Assumptions!$B$34</f>
        <v>0</v>
      </c>
      <c r="K74" s="29">
        <f t="shared" si="10"/>
        <v>0.1</v>
      </c>
      <c r="L74" s="29">
        <f t="shared" si="11"/>
        <v>0</v>
      </c>
      <c r="M74" s="30">
        <f t="shared" si="12"/>
        <v>0</v>
      </c>
      <c r="N74" s="28">
        <f>Assumptions!$B$35</f>
        <v>0.7</v>
      </c>
      <c r="O74" s="30">
        <f t="shared" si="13"/>
        <v>0</v>
      </c>
      <c r="P74" s="29">
        <v>0.41639771183150459</v>
      </c>
      <c r="Q74" s="31" t="str">
        <f t="shared" si="14"/>
        <v>Within policy</v>
      </c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</row>
    <row r="75" spans="1:52">
      <c r="A75" s="25" t="s">
        <v>311</v>
      </c>
      <c r="B75" s="25" t="s">
        <v>312</v>
      </c>
      <c r="C75" s="25" t="s">
        <v>41</v>
      </c>
      <c r="D75" s="25" t="s">
        <v>111</v>
      </c>
      <c r="E75" s="26">
        <v>8281.94</v>
      </c>
      <c r="F75" s="27">
        <v>0.14605244838942516</v>
      </c>
      <c r="G75" s="28">
        <f>IFERROR(VLOOKUP(C75,Assumptions!$A$23:$B$28,2,FALSE),0)</f>
        <v>0.14000000000000001</v>
      </c>
      <c r="H75" s="28">
        <f>IF(D75="Strategic",Assumptions!$B$31,IF(D75="Core",Assumptions!$B$32,Assumptions!$B$33))</f>
        <v>0.01</v>
      </c>
      <c r="I75" s="27">
        <v>0.28360263416542497</v>
      </c>
      <c r="J75" s="28">
        <f>I75*Assumptions!$B$34</f>
        <v>5.6720526833084995E-3</v>
      </c>
      <c r="K75" s="29">
        <f t="shared" si="10"/>
        <v>0.15567205268330853</v>
      </c>
      <c r="L75" s="29">
        <f t="shared" si="11"/>
        <v>0</v>
      </c>
      <c r="M75" s="30">
        <f t="shared" si="12"/>
        <v>0</v>
      </c>
      <c r="N75" s="28">
        <f>Assumptions!$B$35</f>
        <v>0.7</v>
      </c>
      <c r="O75" s="30">
        <f t="shared" si="13"/>
        <v>0</v>
      </c>
      <c r="P75" s="29">
        <v>0.37242844590340496</v>
      </c>
      <c r="Q75" s="31" t="str">
        <f t="shared" si="14"/>
        <v>Within policy</v>
      </c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</row>
    <row r="76" spans="1:52">
      <c r="A76" s="25" t="s">
        <v>313</v>
      </c>
      <c r="B76" s="25" t="s">
        <v>314</v>
      </c>
      <c r="C76" s="25" t="s">
        <v>41</v>
      </c>
      <c r="D76" s="25" t="s">
        <v>111</v>
      </c>
      <c r="E76" s="26">
        <v>11238.38</v>
      </c>
      <c r="F76" s="27">
        <v>0.15365175666092595</v>
      </c>
      <c r="G76" s="28">
        <f>IFERROR(VLOOKUP(C76,Assumptions!$A$23:$B$28,2,FALSE),0)</f>
        <v>0.14000000000000001</v>
      </c>
      <c r="H76" s="28">
        <f>IF(D76="Strategic",Assumptions!$B$31,IF(D76="Core",Assumptions!$B$32,Assumptions!$B$33))</f>
        <v>0.01</v>
      </c>
      <c r="I76" s="27">
        <v>0.28244907184131524</v>
      </c>
      <c r="J76" s="28">
        <f>I76*Assumptions!$B$34</f>
        <v>5.6489814368263051E-3</v>
      </c>
      <c r="K76" s="29">
        <f t="shared" si="10"/>
        <v>0.15564898143682632</v>
      </c>
      <c r="L76" s="29">
        <f t="shared" si="11"/>
        <v>0</v>
      </c>
      <c r="M76" s="30">
        <f t="shared" si="12"/>
        <v>0</v>
      </c>
      <c r="N76" s="28">
        <f>Assumptions!$B$35</f>
        <v>0.7</v>
      </c>
      <c r="O76" s="30">
        <f t="shared" si="13"/>
        <v>0</v>
      </c>
      <c r="P76" s="29">
        <v>0.33537129951878758</v>
      </c>
      <c r="Q76" s="31" t="str">
        <f t="shared" si="14"/>
        <v>Within policy</v>
      </c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</row>
    <row r="77" spans="1:52">
      <c r="A77" s="25" t="s">
        <v>319</v>
      </c>
      <c r="B77" s="25" t="s">
        <v>320</v>
      </c>
      <c r="C77" s="25" t="s">
        <v>41</v>
      </c>
      <c r="D77" s="25" t="s">
        <v>257</v>
      </c>
      <c r="E77" s="26">
        <v>1042.43</v>
      </c>
      <c r="F77" s="27">
        <v>0.1415778263776869</v>
      </c>
      <c r="G77" s="28">
        <f>IFERROR(VLOOKUP(C77,Assumptions!$A$23:$B$28,2,FALSE),0)</f>
        <v>0.14000000000000001</v>
      </c>
      <c r="H77" s="28">
        <f>IF(D77="Strategic",Assumptions!$B$31,IF(D77="Core",Assumptions!$B$32,Assumptions!$B$33))</f>
        <v>0</v>
      </c>
      <c r="I77" s="27">
        <v>0.15980929175100486</v>
      </c>
      <c r="J77" s="28">
        <f>I77*Assumptions!$B$34</f>
        <v>3.1961858350200972E-3</v>
      </c>
      <c r="K77" s="29">
        <f t="shared" si="10"/>
        <v>0.14319618583502011</v>
      </c>
      <c r="L77" s="29">
        <f t="shared" si="11"/>
        <v>0</v>
      </c>
      <c r="M77" s="30">
        <f t="shared" si="12"/>
        <v>0</v>
      </c>
      <c r="N77" s="28">
        <f>Assumptions!$B$35</f>
        <v>0.7</v>
      </c>
      <c r="O77" s="30">
        <f t="shared" si="13"/>
        <v>0</v>
      </c>
      <c r="P77" s="29">
        <v>0.35261866181850721</v>
      </c>
      <c r="Q77" s="31" t="str">
        <f t="shared" si="14"/>
        <v>Within policy</v>
      </c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</row>
    <row r="78" spans="1:52">
      <c r="A78" s="25" t="s">
        <v>321</v>
      </c>
      <c r="B78" s="25" t="s">
        <v>322</v>
      </c>
      <c r="C78" s="25" t="s">
        <v>41</v>
      </c>
      <c r="D78" s="25" t="s">
        <v>257</v>
      </c>
      <c r="E78" s="26">
        <v>792.7</v>
      </c>
      <c r="F78" s="27">
        <v>0.1407262958526726</v>
      </c>
      <c r="G78" s="28">
        <f>IFERROR(VLOOKUP(C78,Assumptions!$A$23:$B$28,2,FALSE),0)</f>
        <v>0.14000000000000001</v>
      </c>
      <c r="H78" s="28">
        <f>IF(D78="Strategic",Assumptions!$B$31,IF(D78="Core",Assumptions!$B$32,Assumptions!$B$33))</f>
        <v>0</v>
      </c>
      <c r="I78" s="27">
        <v>0.43991421723224422</v>
      </c>
      <c r="J78" s="28">
        <f>I78*Assumptions!$B$34</f>
        <v>8.7982843446448838E-3</v>
      </c>
      <c r="K78" s="29">
        <f t="shared" si="10"/>
        <v>0.1487982843446449</v>
      </c>
      <c r="L78" s="29">
        <f t="shared" si="11"/>
        <v>0</v>
      </c>
      <c r="M78" s="30">
        <f t="shared" si="12"/>
        <v>0</v>
      </c>
      <c r="N78" s="28">
        <f>Assumptions!$B$35</f>
        <v>0.7</v>
      </c>
      <c r="O78" s="30">
        <f t="shared" si="13"/>
        <v>0</v>
      </c>
      <c r="P78" s="29">
        <v>0.36642124475079607</v>
      </c>
      <c r="Q78" s="31" t="str">
        <f t="shared" si="14"/>
        <v>Within policy</v>
      </c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</row>
    <row r="79" spans="1:52">
      <c r="A79" s="25" t="s">
        <v>323</v>
      </c>
      <c r="B79" s="25" t="s">
        <v>324</v>
      </c>
      <c r="C79" s="25" t="s">
        <v>41</v>
      </c>
      <c r="D79" s="25" t="s">
        <v>257</v>
      </c>
      <c r="E79" s="26">
        <v>768.4</v>
      </c>
      <c r="F79" s="27">
        <v>0.14799536608541741</v>
      </c>
      <c r="G79" s="28">
        <f>IFERROR(VLOOKUP(C79,Assumptions!$A$23:$B$28,2,FALSE),0)</f>
        <v>0.14000000000000001</v>
      </c>
      <c r="H79" s="28">
        <f>IF(D79="Strategic",Assumptions!$B$31,IF(D79="Core",Assumptions!$B$32,Assumptions!$B$33))</f>
        <v>0</v>
      </c>
      <c r="I79" s="27">
        <v>0.56033315981259757</v>
      </c>
      <c r="J79" s="28">
        <f>I79*Assumptions!$B$34</f>
        <v>1.1206663196251951E-2</v>
      </c>
      <c r="K79" s="29">
        <f t="shared" si="10"/>
        <v>0.15120666319625198</v>
      </c>
      <c r="L79" s="29">
        <f t="shared" si="11"/>
        <v>0</v>
      </c>
      <c r="M79" s="30">
        <f t="shared" si="12"/>
        <v>0</v>
      </c>
      <c r="N79" s="28">
        <f>Assumptions!$B$35</f>
        <v>0.7</v>
      </c>
      <c r="O79" s="30">
        <f t="shared" si="13"/>
        <v>0</v>
      </c>
      <c r="P79" s="29">
        <v>0.33903364854943013</v>
      </c>
      <c r="Q79" s="31" t="str">
        <f t="shared" si="14"/>
        <v>Within policy</v>
      </c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</row>
    <row r="80" spans="1:52">
      <c r="A80" s="25" t="s">
        <v>325</v>
      </c>
      <c r="B80" s="25" t="s">
        <v>326</v>
      </c>
      <c r="C80" s="25" t="s">
        <v>41</v>
      </c>
      <c r="D80" s="25" t="s">
        <v>257</v>
      </c>
      <c r="E80" s="26">
        <v>1229.26</v>
      </c>
      <c r="F80" s="27">
        <v>0.14496946086900273</v>
      </c>
      <c r="G80" s="28">
        <f>IFERROR(VLOOKUP(C80,Assumptions!$A$23:$B$28,2,FALSE),0)</f>
        <v>0.14000000000000001</v>
      </c>
      <c r="H80" s="28">
        <f>IF(D80="Strategic",Assumptions!$B$31,IF(D80="Core",Assumptions!$B$32,Assumptions!$B$33))</f>
        <v>0</v>
      </c>
      <c r="I80" s="27">
        <v>0.3978816523762263</v>
      </c>
      <c r="J80" s="28">
        <f>I80*Assumptions!$B$34</f>
        <v>7.9576330475245264E-3</v>
      </c>
      <c r="K80" s="29">
        <f t="shared" si="10"/>
        <v>0.14795763304752454</v>
      </c>
      <c r="L80" s="29">
        <f t="shared" si="11"/>
        <v>0</v>
      </c>
      <c r="M80" s="30">
        <f t="shared" si="12"/>
        <v>0</v>
      </c>
      <c r="N80" s="28">
        <f>Assumptions!$B$35</f>
        <v>0.7</v>
      </c>
      <c r="O80" s="30">
        <f t="shared" si="13"/>
        <v>0</v>
      </c>
      <c r="P80" s="29">
        <v>0.35108293159232068</v>
      </c>
      <c r="Q80" s="31" t="str">
        <f t="shared" si="14"/>
        <v>Within policy</v>
      </c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</row>
    <row r="81" spans="1:52">
      <c r="A81" s="25" t="s">
        <v>329</v>
      </c>
      <c r="B81" s="25" t="s">
        <v>330</v>
      </c>
      <c r="C81" s="25" t="s">
        <v>41</v>
      </c>
      <c r="D81" s="25" t="s">
        <v>257</v>
      </c>
      <c r="E81" s="26">
        <v>543.53</v>
      </c>
      <c r="F81" s="27">
        <v>0.13594315169151996</v>
      </c>
      <c r="G81" s="28">
        <f>IFERROR(VLOOKUP(C81,Assumptions!$A$23:$B$28,2,FALSE),0)</f>
        <v>0.14000000000000001</v>
      </c>
      <c r="H81" s="28">
        <f>IF(D81="Strategic",Assumptions!$B$31,IF(D81="Core",Assumptions!$B$32,Assumptions!$B$33))</f>
        <v>0</v>
      </c>
      <c r="I81" s="27">
        <v>0</v>
      </c>
      <c r="J81" s="28">
        <f>I81*Assumptions!$B$34</f>
        <v>0</v>
      </c>
      <c r="K81" s="29">
        <f t="shared" si="10"/>
        <v>0.14000000000000001</v>
      </c>
      <c r="L81" s="29">
        <f t="shared" si="11"/>
        <v>0</v>
      </c>
      <c r="M81" s="30">
        <f t="shared" si="12"/>
        <v>0</v>
      </c>
      <c r="N81" s="28">
        <f>Assumptions!$B$35</f>
        <v>0.7</v>
      </c>
      <c r="O81" s="30">
        <f t="shared" si="13"/>
        <v>0</v>
      </c>
      <c r="P81" s="29">
        <v>0.30629824267147349</v>
      </c>
      <c r="Q81" s="31" t="str">
        <f t="shared" si="14"/>
        <v>Within policy</v>
      </c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</row>
    <row r="82" spans="1:52">
      <c r="A82" s="25" t="s">
        <v>343</v>
      </c>
      <c r="B82" s="25" t="s">
        <v>344</v>
      </c>
      <c r="C82" s="25" t="s">
        <v>43</v>
      </c>
      <c r="D82" s="25" t="s">
        <v>111</v>
      </c>
      <c r="E82" s="26">
        <v>7511.97</v>
      </c>
      <c r="F82" s="27">
        <v>4.9648148546808032E-2</v>
      </c>
      <c r="G82" s="28">
        <f>IFERROR(VLOOKUP(C82,Assumptions!$A$23:$B$28,2,FALSE),0)</f>
        <v>0.05</v>
      </c>
      <c r="H82" s="28">
        <f>IF(D82="Strategic",Assumptions!$B$31,IF(D82="Core",Assumptions!$B$32,Assumptions!$B$33))</f>
        <v>0.01</v>
      </c>
      <c r="I82" s="27">
        <v>1.4397022352325688E-2</v>
      </c>
      <c r="J82" s="28">
        <f>I82*Assumptions!$B$34</f>
        <v>2.8794044704651378E-4</v>
      </c>
      <c r="K82" s="29">
        <f t="shared" si="10"/>
        <v>6.0287940447046516E-2</v>
      </c>
      <c r="L82" s="29">
        <f t="shared" si="11"/>
        <v>0</v>
      </c>
      <c r="M82" s="30">
        <f t="shared" si="12"/>
        <v>0</v>
      </c>
      <c r="N82" s="28">
        <f>Assumptions!$B$35</f>
        <v>0.7</v>
      </c>
      <c r="O82" s="30">
        <f t="shared" si="13"/>
        <v>0</v>
      </c>
      <c r="P82" s="29">
        <v>0.39707426031025728</v>
      </c>
      <c r="Q82" s="31" t="str">
        <f t="shared" si="14"/>
        <v>Within policy</v>
      </c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</row>
    <row r="83" spans="1:52">
      <c r="A83" s="25" t="s">
        <v>349</v>
      </c>
      <c r="B83" s="25" t="s">
        <v>350</v>
      </c>
      <c r="C83" s="25" t="s">
        <v>43</v>
      </c>
      <c r="D83" s="25" t="s">
        <v>257</v>
      </c>
      <c r="E83" s="26">
        <v>1173.8399999999999</v>
      </c>
      <c r="F83" s="27">
        <v>4.1392055045328946E-2</v>
      </c>
      <c r="G83" s="28">
        <f>IFERROR(VLOOKUP(C83,Assumptions!$A$23:$B$28,2,FALSE),0)</f>
        <v>0.05</v>
      </c>
      <c r="H83" s="28">
        <f>IF(D83="Strategic",Assumptions!$B$31,IF(D83="Core",Assumptions!$B$32,Assumptions!$B$33))</f>
        <v>0</v>
      </c>
      <c r="I83" s="27">
        <v>2.8581408028351393E-2</v>
      </c>
      <c r="J83" s="28">
        <f>I83*Assumptions!$B$34</f>
        <v>5.716281605670279E-4</v>
      </c>
      <c r="K83" s="29">
        <f t="shared" si="10"/>
        <v>5.0571628160567032E-2</v>
      </c>
      <c r="L83" s="29">
        <f t="shared" si="11"/>
        <v>0</v>
      </c>
      <c r="M83" s="30">
        <f t="shared" si="12"/>
        <v>0</v>
      </c>
      <c r="N83" s="28">
        <f>Assumptions!$B$35</f>
        <v>0.7</v>
      </c>
      <c r="O83" s="30">
        <f t="shared" si="13"/>
        <v>0</v>
      </c>
      <c r="P83" s="29">
        <v>0.37718294417337794</v>
      </c>
      <c r="Q83" s="31" t="str">
        <f t="shared" si="14"/>
        <v>Within policy</v>
      </c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</row>
    <row r="84" spans="1:52">
      <c r="A84" s="25" t="s">
        <v>353</v>
      </c>
      <c r="B84" s="25" t="s">
        <v>354</v>
      </c>
      <c r="C84" s="25" t="s">
        <v>43</v>
      </c>
      <c r="D84" s="25" t="s">
        <v>257</v>
      </c>
      <c r="E84" s="26">
        <v>1407.51</v>
      </c>
      <c r="F84" s="27">
        <v>4.7816718696703231E-2</v>
      </c>
      <c r="G84" s="28">
        <f>IFERROR(VLOOKUP(C84,Assumptions!$A$23:$B$28,2,FALSE),0)</f>
        <v>0.05</v>
      </c>
      <c r="H84" s="28">
        <f>IF(D84="Strategic",Assumptions!$B$31,IF(D84="Core",Assumptions!$B$32,Assumptions!$B$33))</f>
        <v>0</v>
      </c>
      <c r="I84" s="27">
        <v>0.13193511946629152</v>
      </c>
      <c r="J84" s="28">
        <f>I84*Assumptions!$B$34</f>
        <v>2.6387023893258304E-3</v>
      </c>
      <c r="K84" s="29">
        <f t="shared" si="10"/>
        <v>5.2638702389325831E-2</v>
      </c>
      <c r="L84" s="29">
        <f t="shared" si="11"/>
        <v>0</v>
      </c>
      <c r="M84" s="30">
        <f t="shared" si="12"/>
        <v>0</v>
      </c>
      <c r="N84" s="28">
        <f>Assumptions!$B$35</f>
        <v>0.7</v>
      </c>
      <c r="O84" s="30">
        <f t="shared" si="13"/>
        <v>0</v>
      </c>
      <c r="P84" s="29">
        <v>0.39829515734071402</v>
      </c>
      <c r="Q84" s="31" t="str">
        <f t="shared" si="14"/>
        <v>Within policy</v>
      </c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</row>
    <row r="85" spans="1:52">
      <c r="A85" s="25" t="s">
        <v>357</v>
      </c>
      <c r="B85" s="25" t="s">
        <v>358</v>
      </c>
      <c r="C85" s="25" t="s">
        <v>43</v>
      </c>
      <c r="D85" s="25" t="s">
        <v>257</v>
      </c>
      <c r="E85" s="26">
        <v>402.92</v>
      </c>
      <c r="F85" s="27">
        <v>6.3477081942606928E-2</v>
      </c>
      <c r="G85" s="28">
        <f>IFERROR(VLOOKUP(C85,Assumptions!$A$23:$B$28,2,FALSE),0)</f>
        <v>0.05</v>
      </c>
      <c r="H85" s="28">
        <f>IF(D85="Strategic",Assumptions!$B$31,IF(D85="Core",Assumptions!$B$32,Assumptions!$B$33))</f>
        <v>0</v>
      </c>
      <c r="I85" s="27">
        <v>0.70832919686290075</v>
      </c>
      <c r="J85" s="28">
        <f>I85*Assumptions!$B$34</f>
        <v>1.4166583937258016E-2</v>
      </c>
      <c r="K85" s="29">
        <f t="shared" si="10"/>
        <v>6.416658393725802E-2</v>
      </c>
      <c r="L85" s="29">
        <f t="shared" si="11"/>
        <v>0</v>
      </c>
      <c r="M85" s="30">
        <f t="shared" si="12"/>
        <v>0</v>
      </c>
      <c r="N85" s="28">
        <f>Assumptions!$B$35</f>
        <v>0.7</v>
      </c>
      <c r="O85" s="30">
        <f t="shared" si="13"/>
        <v>0</v>
      </c>
      <c r="P85" s="29">
        <v>0.40293052862746542</v>
      </c>
      <c r="Q85" s="31" t="str">
        <f t="shared" si="14"/>
        <v>Within policy</v>
      </c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</row>
    <row r="86" spans="1:52">
      <c r="A86" s="25" t="s">
        <v>359</v>
      </c>
      <c r="B86" s="25" t="s">
        <v>360</v>
      </c>
      <c r="C86" s="25" t="s">
        <v>43</v>
      </c>
      <c r="D86" s="25" t="s">
        <v>257</v>
      </c>
      <c r="E86" s="26">
        <v>2226.27</v>
      </c>
      <c r="F86" s="27">
        <v>4.4032412207708961E-2</v>
      </c>
      <c r="G86" s="28">
        <f>IFERROR(VLOOKUP(C86,Assumptions!$A$23:$B$28,2,FALSE),0)</f>
        <v>0.05</v>
      </c>
      <c r="H86" s="28">
        <f>IF(D86="Strategic",Assumptions!$B$31,IF(D86="Core",Assumptions!$B$32,Assumptions!$B$33))</f>
        <v>0</v>
      </c>
      <c r="I86" s="27">
        <v>0.11777098015963922</v>
      </c>
      <c r="J86" s="28">
        <f>I86*Assumptions!$B$34</f>
        <v>2.3554196031927844E-3</v>
      </c>
      <c r="K86" s="29">
        <f t="shared" si="10"/>
        <v>5.2355419603192788E-2</v>
      </c>
      <c r="L86" s="29">
        <f t="shared" si="11"/>
        <v>0</v>
      </c>
      <c r="M86" s="30">
        <f t="shared" si="12"/>
        <v>0</v>
      </c>
      <c r="N86" s="28">
        <f>Assumptions!$B$35</f>
        <v>0.7</v>
      </c>
      <c r="O86" s="30">
        <f t="shared" si="13"/>
        <v>0</v>
      </c>
      <c r="P86" s="29">
        <v>0.40392074250932269</v>
      </c>
      <c r="Q86" s="31" t="str">
        <f t="shared" si="14"/>
        <v>Within policy</v>
      </c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</row>
    <row r="87" spans="1:52">
      <c r="A87" s="25" t="s">
        <v>369</v>
      </c>
      <c r="B87" s="25" t="s">
        <v>370</v>
      </c>
      <c r="C87" s="25" t="s">
        <v>45</v>
      </c>
      <c r="D87" s="25" t="s">
        <v>111</v>
      </c>
      <c r="E87" s="26">
        <v>12060.59</v>
      </c>
      <c r="F87" s="27">
        <v>0.16852239992513063</v>
      </c>
      <c r="G87" s="28">
        <f>IFERROR(VLOOKUP(C87,Assumptions!$A$23:$B$28,2,FALSE),0)</f>
        <v>0.16</v>
      </c>
      <c r="H87" s="28">
        <f>IF(D87="Strategic",Assumptions!$B$31,IF(D87="Core",Assumptions!$B$32,Assumptions!$B$33))</f>
        <v>0.01</v>
      </c>
      <c r="I87" s="27">
        <v>4.9364085836596711E-2</v>
      </c>
      <c r="J87" s="28">
        <f>I87*Assumptions!$B$34</f>
        <v>9.8728171673193423E-4</v>
      </c>
      <c r="K87" s="29">
        <f t="shared" si="10"/>
        <v>0.17098728171673194</v>
      </c>
      <c r="L87" s="29">
        <f t="shared" si="11"/>
        <v>0</v>
      </c>
      <c r="M87" s="30">
        <f t="shared" si="12"/>
        <v>0</v>
      </c>
      <c r="N87" s="28">
        <f>Assumptions!$B$35</f>
        <v>0.7</v>
      </c>
      <c r="O87" s="30">
        <f t="shared" si="13"/>
        <v>0</v>
      </c>
      <c r="P87" s="29">
        <v>0.37885988584532554</v>
      </c>
      <c r="Q87" s="31" t="str">
        <f t="shared" si="14"/>
        <v>Within policy</v>
      </c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</row>
    <row r="88" spans="1:52">
      <c r="A88" s="25" t="s">
        <v>389</v>
      </c>
      <c r="B88" s="25" t="s">
        <v>390</v>
      </c>
      <c r="C88" s="25" t="s">
        <v>45</v>
      </c>
      <c r="D88" s="25" t="s">
        <v>257</v>
      </c>
      <c r="E88" s="26">
        <v>598.55000000000007</v>
      </c>
      <c r="F88" s="27">
        <v>0.15528665888812573</v>
      </c>
      <c r="G88" s="28">
        <f>IFERROR(VLOOKUP(C88,Assumptions!$A$23:$B$28,2,FALSE),0)</f>
        <v>0.16</v>
      </c>
      <c r="H88" s="28">
        <f>IF(D88="Strategic",Assumptions!$B$31,IF(D88="Core",Assumptions!$B$32,Assumptions!$B$33))</f>
        <v>0</v>
      </c>
      <c r="I88" s="27">
        <v>0</v>
      </c>
      <c r="J88" s="28">
        <f>I88*Assumptions!$B$34</f>
        <v>0</v>
      </c>
      <c r="K88" s="29">
        <f t="shared" si="10"/>
        <v>0.16</v>
      </c>
      <c r="L88" s="29">
        <f t="shared" si="11"/>
        <v>0</v>
      </c>
      <c r="M88" s="30">
        <f t="shared" si="12"/>
        <v>0</v>
      </c>
      <c r="N88" s="28">
        <f>Assumptions!$B$35</f>
        <v>0.7</v>
      </c>
      <c r="O88" s="30">
        <f t="shared" si="13"/>
        <v>0</v>
      </c>
      <c r="P88" s="29">
        <v>0.3121007383458817</v>
      </c>
      <c r="Q88" s="31" t="str">
        <f t="shared" si="14"/>
        <v>Within policy</v>
      </c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</row>
    <row r="89" spans="1:52">
      <c r="A89" s="25" t="s">
        <v>403</v>
      </c>
      <c r="B89" s="25" t="s">
        <v>404</v>
      </c>
      <c r="C89" s="25" t="s">
        <v>47</v>
      </c>
      <c r="D89" s="25" t="s">
        <v>111</v>
      </c>
      <c r="E89" s="26">
        <v>8444.17</v>
      </c>
      <c r="F89" s="27">
        <v>9.880450775987927E-2</v>
      </c>
      <c r="G89" s="28">
        <f>IFERROR(VLOOKUP(C89,Assumptions!$A$23:$B$28,2,FALSE),0)</f>
        <v>0.09</v>
      </c>
      <c r="H89" s="28">
        <f>IF(D89="Strategic",Assumptions!$B$31,IF(D89="Core",Assumptions!$B$32,Assumptions!$B$33))</f>
        <v>0.01</v>
      </c>
      <c r="I89" s="27">
        <v>7.083348629883103E-2</v>
      </c>
      <c r="J89" s="28">
        <f>I89*Assumptions!$B$34</f>
        <v>1.4166697259766206E-3</v>
      </c>
      <c r="K89" s="29">
        <f t="shared" si="10"/>
        <v>0.10141666972597661</v>
      </c>
      <c r="L89" s="29">
        <f t="shared" si="11"/>
        <v>0</v>
      </c>
      <c r="M89" s="30">
        <f t="shared" si="12"/>
        <v>0</v>
      </c>
      <c r="N89" s="28">
        <f>Assumptions!$B$35</f>
        <v>0.7</v>
      </c>
      <c r="O89" s="30">
        <f t="shared" si="13"/>
        <v>0</v>
      </c>
      <c r="P89" s="29">
        <v>0.3861826754462358</v>
      </c>
      <c r="Q89" s="31" t="str">
        <f t="shared" si="14"/>
        <v>Within policy</v>
      </c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</row>
    <row r="90" spans="1:52">
      <c r="A90" s="25" t="s">
        <v>405</v>
      </c>
      <c r="B90" s="25" t="s">
        <v>406</v>
      </c>
      <c r="C90" s="25" t="s">
        <v>47</v>
      </c>
      <c r="D90" s="25" t="s">
        <v>111</v>
      </c>
      <c r="E90" s="26">
        <v>11866.18</v>
      </c>
      <c r="F90" s="27">
        <v>9.9538044740649242E-2</v>
      </c>
      <c r="G90" s="28">
        <f>IFERROR(VLOOKUP(C90,Assumptions!$A$23:$B$28,2,FALSE),0)</f>
        <v>0.09</v>
      </c>
      <c r="H90" s="28">
        <f>IF(D90="Strategic",Assumptions!$B$31,IF(D90="Core",Assumptions!$B$32,Assumptions!$B$33))</f>
        <v>0.01</v>
      </c>
      <c r="I90" s="27">
        <v>0.13255571717267056</v>
      </c>
      <c r="J90" s="28">
        <f>I90*Assumptions!$B$34</f>
        <v>2.6511143434534111E-3</v>
      </c>
      <c r="K90" s="29">
        <f t="shared" si="10"/>
        <v>0.10265111434345341</v>
      </c>
      <c r="L90" s="29">
        <f t="shared" si="11"/>
        <v>0</v>
      </c>
      <c r="M90" s="30">
        <f t="shared" si="12"/>
        <v>0</v>
      </c>
      <c r="N90" s="28">
        <f>Assumptions!$B$35</f>
        <v>0.7</v>
      </c>
      <c r="O90" s="30">
        <f t="shared" si="13"/>
        <v>0</v>
      </c>
      <c r="P90" s="29">
        <v>0.37974553736347183</v>
      </c>
      <c r="Q90" s="31" t="str">
        <f t="shared" si="14"/>
        <v>Within policy</v>
      </c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</row>
    <row r="91" spans="1:52">
      <c r="A91" s="25" t="s">
        <v>409</v>
      </c>
      <c r="B91" s="25" t="s">
        <v>410</v>
      </c>
      <c r="C91" s="25" t="s">
        <v>47</v>
      </c>
      <c r="D91" s="25" t="s">
        <v>257</v>
      </c>
      <c r="E91" s="26">
        <v>1140.01</v>
      </c>
      <c r="F91" s="27">
        <v>8.0003056346442808E-2</v>
      </c>
      <c r="G91" s="28">
        <f>IFERROR(VLOOKUP(C91,Assumptions!$A$23:$B$28,2,FALSE),0)</f>
        <v>0.09</v>
      </c>
      <c r="H91" s="28">
        <f>IF(D91="Strategic",Assumptions!$B$31,IF(D91="Core",Assumptions!$B$32,Assumptions!$B$33))</f>
        <v>0</v>
      </c>
      <c r="I91" s="27">
        <v>0</v>
      </c>
      <c r="J91" s="28">
        <f>I91*Assumptions!$B$34</f>
        <v>0</v>
      </c>
      <c r="K91" s="29">
        <f t="shared" si="10"/>
        <v>0.09</v>
      </c>
      <c r="L91" s="29">
        <f t="shared" si="11"/>
        <v>0</v>
      </c>
      <c r="M91" s="30">
        <f t="shared" si="12"/>
        <v>0</v>
      </c>
      <c r="N91" s="28">
        <f>Assumptions!$B$35</f>
        <v>0.7</v>
      </c>
      <c r="O91" s="30">
        <f t="shared" si="13"/>
        <v>0</v>
      </c>
      <c r="P91" s="29">
        <v>0.35353848545049876</v>
      </c>
      <c r="Q91" s="31" t="str">
        <f t="shared" si="14"/>
        <v>Within policy</v>
      </c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</row>
    <row r="92" spans="1:52">
      <c r="A92" s="25" t="s">
        <v>411</v>
      </c>
      <c r="B92" s="25" t="s">
        <v>412</v>
      </c>
      <c r="C92" s="25" t="s">
        <v>47</v>
      </c>
      <c r="D92" s="25" t="s">
        <v>257</v>
      </c>
      <c r="E92" s="26">
        <v>1158.6400000000001</v>
      </c>
      <c r="F92" s="27">
        <v>9.3521233164926776E-2</v>
      </c>
      <c r="G92" s="28">
        <f>IFERROR(VLOOKUP(C92,Assumptions!$A$23:$B$28,2,FALSE),0)</f>
        <v>0.09</v>
      </c>
      <c r="H92" s="28">
        <f>IF(D92="Strategic",Assumptions!$B$31,IF(D92="Core",Assumptions!$B$32,Assumptions!$B$33))</f>
        <v>0</v>
      </c>
      <c r="I92" s="27">
        <v>0.23896119588483047</v>
      </c>
      <c r="J92" s="28">
        <f>I92*Assumptions!$B$34</f>
        <v>4.7792239176966097E-3</v>
      </c>
      <c r="K92" s="29">
        <f t="shared" si="10"/>
        <v>9.4779223917696609E-2</v>
      </c>
      <c r="L92" s="29">
        <f t="shared" si="11"/>
        <v>0</v>
      </c>
      <c r="M92" s="30">
        <f t="shared" si="12"/>
        <v>0</v>
      </c>
      <c r="N92" s="28">
        <f>Assumptions!$B$35</f>
        <v>0.7</v>
      </c>
      <c r="O92" s="30">
        <f t="shared" si="13"/>
        <v>0</v>
      </c>
      <c r="P92" s="29">
        <v>0.38567341361671359</v>
      </c>
      <c r="Q92" s="31" t="str">
        <f t="shared" si="14"/>
        <v>Within policy</v>
      </c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</row>
    <row r="93" spans="1:52">
      <c r="A93" s="25" t="s">
        <v>413</v>
      </c>
      <c r="B93" s="25" t="s">
        <v>414</v>
      </c>
      <c r="C93" s="25" t="s">
        <v>47</v>
      </c>
      <c r="D93" s="25" t="s">
        <v>257</v>
      </c>
      <c r="E93" s="26">
        <v>469.51</v>
      </c>
      <c r="F93" s="27">
        <v>7.6637065043905508E-2</v>
      </c>
      <c r="G93" s="28">
        <f>IFERROR(VLOOKUP(C93,Assumptions!$A$23:$B$28,2,FALSE),0)</f>
        <v>0.09</v>
      </c>
      <c r="H93" s="28">
        <f>IF(D93="Strategic",Assumptions!$B$31,IF(D93="Core",Assumptions!$B$32,Assumptions!$B$33))</f>
        <v>0</v>
      </c>
      <c r="I93" s="27">
        <v>0</v>
      </c>
      <c r="J93" s="28">
        <f>I93*Assumptions!$B$34</f>
        <v>0</v>
      </c>
      <c r="K93" s="29">
        <f t="shared" si="10"/>
        <v>0.09</v>
      </c>
      <c r="L93" s="29">
        <f t="shared" si="11"/>
        <v>0</v>
      </c>
      <c r="M93" s="30">
        <f t="shared" si="12"/>
        <v>0</v>
      </c>
      <c r="N93" s="28">
        <f>Assumptions!$B$35</f>
        <v>0.7</v>
      </c>
      <c r="O93" s="30">
        <f t="shared" si="13"/>
        <v>0</v>
      </c>
      <c r="P93" s="29">
        <v>0.41918152784600338</v>
      </c>
      <c r="Q93" s="31" t="str">
        <f t="shared" si="14"/>
        <v>Within policy</v>
      </c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</row>
    <row r="94" spans="1:52">
      <c r="A94" s="25" t="s">
        <v>415</v>
      </c>
      <c r="B94" s="25" t="s">
        <v>416</v>
      </c>
      <c r="C94" s="25" t="s">
        <v>47</v>
      </c>
      <c r="D94" s="25" t="s">
        <v>257</v>
      </c>
      <c r="E94" s="26">
        <v>1527.89</v>
      </c>
      <c r="F94" s="27">
        <v>9.010506830224603E-2</v>
      </c>
      <c r="G94" s="28">
        <f>IFERROR(VLOOKUP(C94,Assumptions!$A$23:$B$28,2,FALSE),0)</f>
        <v>0.09</v>
      </c>
      <c r="H94" s="28">
        <f>IF(D94="Strategic",Assumptions!$B$31,IF(D94="Core",Assumptions!$B$32,Assumptions!$B$33))</f>
        <v>0</v>
      </c>
      <c r="I94" s="27">
        <v>0.21538199739510044</v>
      </c>
      <c r="J94" s="28">
        <f>I94*Assumptions!$B$34</f>
        <v>4.3076399479020089E-3</v>
      </c>
      <c r="K94" s="29">
        <f t="shared" si="10"/>
        <v>9.4307639947902006E-2</v>
      </c>
      <c r="L94" s="29">
        <f t="shared" si="11"/>
        <v>0</v>
      </c>
      <c r="M94" s="30">
        <f t="shared" si="12"/>
        <v>0</v>
      </c>
      <c r="N94" s="28">
        <f>Assumptions!$B$35</f>
        <v>0.7</v>
      </c>
      <c r="O94" s="30">
        <f t="shared" si="13"/>
        <v>0</v>
      </c>
      <c r="P94" s="29">
        <v>0.39027245235568986</v>
      </c>
      <c r="Q94" s="31" t="str">
        <f t="shared" si="14"/>
        <v>Within policy</v>
      </c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</row>
    <row r="95" spans="1:52">
      <c r="A95" s="25" t="s">
        <v>417</v>
      </c>
      <c r="B95" s="25" t="s">
        <v>418</v>
      </c>
      <c r="C95" s="25" t="s">
        <v>47</v>
      </c>
      <c r="D95" s="25" t="s">
        <v>257</v>
      </c>
      <c r="E95" s="26">
        <v>1266.57</v>
      </c>
      <c r="F95" s="27">
        <v>8.9839874250496374E-2</v>
      </c>
      <c r="G95" s="28">
        <f>IFERROR(VLOOKUP(C95,Assumptions!$A$23:$B$28,2,FALSE),0)</f>
        <v>0.09</v>
      </c>
      <c r="H95" s="28">
        <f>IF(D95="Strategic",Assumptions!$B$31,IF(D95="Core",Assumptions!$B$32,Assumptions!$B$33))</f>
        <v>0</v>
      </c>
      <c r="I95" s="27">
        <v>0</v>
      </c>
      <c r="J95" s="28">
        <f>I95*Assumptions!$B$34</f>
        <v>0</v>
      </c>
      <c r="K95" s="29">
        <f t="shared" si="10"/>
        <v>0.09</v>
      </c>
      <c r="L95" s="29">
        <f t="shared" si="11"/>
        <v>0</v>
      </c>
      <c r="M95" s="30">
        <f t="shared" si="12"/>
        <v>0</v>
      </c>
      <c r="N95" s="28">
        <f>Assumptions!$B$35</f>
        <v>0.7</v>
      </c>
      <c r="O95" s="30">
        <f t="shared" si="13"/>
        <v>0</v>
      </c>
      <c r="P95" s="29">
        <v>0.37547230919157276</v>
      </c>
      <c r="Q95" s="31" t="str">
        <f t="shared" si="14"/>
        <v>Within policy</v>
      </c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</row>
    <row r="96" spans="1:52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</row>
    <row r="97" spans="1:52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</row>
    <row r="98" spans="1:52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</row>
    <row r="99" spans="1:52" ht="26.75" customHeight="1">
      <c r="A99" s="81" t="s">
        <v>2686</v>
      </c>
      <c r="B99" s="81"/>
      <c r="C99" s="81"/>
      <c r="D99" s="81"/>
      <c r="E99" s="81"/>
      <c r="F99" s="81"/>
      <c r="G99" s="23"/>
      <c r="H99" s="24" t="s">
        <v>2687</v>
      </c>
      <c r="I99" s="24" t="s">
        <v>2684</v>
      </c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</row>
    <row r="100" spans="1:52" ht="16">
      <c r="A100" s="24" t="s">
        <v>2688</v>
      </c>
      <c r="B100" s="24" t="s">
        <v>50</v>
      </c>
      <c r="C100" s="24" t="s">
        <v>2689</v>
      </c>
      <c r="D100" s="24" t="s">
        <v>35</v>
      </c>
      <c r="E100" s="23"/>
      <c r="F100" s="23"/>
      <c r="G100" s="23"/>
      <c r="H100" s="23" t="s">
        <v>233</v>
      </c>
      <c r="I100" s="32">
        <f t="shared" ref="I100:I109" si="15">O6</f>
        <v>383.97993716650859</v>
      </c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</row>
    <row r="101" spans="1:52">
      <c r="A101" s="23" t="s">
        <v>2690</v>
      </c>
      <c r="B101" s="32">
        <f>SUM(M6:M95)</f>
        <v>5536.2442193784054</v>
      </c>
      <c r="C101" s="23" t="s">
        <v>2691</v>
      </c>
      <c r="D101" s="23" t="s">
        <v>2692</v>
      </c>
      <c r="E101" s="23"/>
      <c r="F101" s="23"/>
      <c r="G101" s="23"/>
      <c r="H101" s="23" t="s">
        <v>362</v>
      </c>
      <c r="I101" s="32">
        <f t="shared" si="15"/>
        <v>339.88500525059101</v>
      </c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</row>
    <row r="102" spans="1:52">
      <c r="A102" s="23" t="s">
        <v>2576</v>
      </c>
      <c r="B102" s="32">
        <f>SUM(O6:O95)</f>
        <v>3875.3709535648827</v>
      </c>
      <c r="C102" s="23" t="s">
        <v>2693</v>
      </c>
      <c r="D102" s="23" t="s">
        <v>2692</v>
      </c>
      <c r="E102" s="23"/>
      <c r="F102" s="23"/>
      <c r="G102" s="23"/>
      <c r="H102" s="23" t="s">
        <v>366</v>
      </c>
      <c r="I102" s="32">
        <f t="shared" si="15"/>
        <v>282.57017940962805</v>
      </c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</row>
    <row r="103" spans="1:52">
      <c r="A103" s="23" t="s">
        <v>2694</v>
      </c>
      <c r="B103" s="33">
        <f>COUNTIF(Q6:Q95,"Priority repricing")</f>
        <v>11</v>
      </c>
      <c r="C103" s="23" t="s">
        <v>2695</v>
      </c>
      <c r="D103" s="23" t="s">
        <v>2692</v>
      </c>
      <c r="E103" s="23"/>
      <c r="F103" s="23"/>
      <c r="G103" s="23"/>
      <c r="H103" s="23" t="s">
        <v>306</v>
      </c>
      <c r="I103" s="32">
        <f t="shared" si="15"/>
        <v>256.08717850986847</v>
      </c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</row>
    <row r="104" spans="1:52">
      <c r="A104" s="23" t="s">
        <v>2696</v>
      </c>
      <c r="B104" s="33">
        <f>COUNTIF(L6:L95,"&gt;0")</f>
        <v>57</v>
      </c>
      <c r="C104" s="23" t="s">
        <v>2697</v>
      </c>
      <c r="D104" s="23" t="s">
        <v>2692</v>
      </c>
      <c r="E104" s="23"/>
      <c r="F104" s="23"/>
      <c r="G104" s="23"/>
      <c r="H104" s="23" t="s">
        <v>334</v>
      </c>
      <c r="I104" s="32">
        <f t="shared" si="15"/>
        <v>212.70421961977883</v>
      </c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</row>
    <row r="105" spans="1:52">
      <c r="A105" s="23"/>
      <c r="B105" s="23"/>
      <c r="C105" s="23"/>
      <c r="D105" s="23"/>
      <c r="E105" s="23"/>
      <c r="F105" s="23"/>
      <c r="G105" s="23"/>
      <c r="H105" s="23" t="s">
        <v>275</v>
      </c>
      <c r="I105" s="32">
        <f t="shared" si="15"/>
        <v>173.37141226317647</v>
      </c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</row>
    <row r="106" spans="1:52">
      <c r="A106" s="23"/>
      <c r="B106" s="23"/>
      <c r="C106" s="23"/>
      <c r="D106" s="23"/>
      <c r="E106" s="23"/>
      <c r="F106" s="23"/>
      <c r="G106" s="23"/>
      <c r="H106" s="23" t="s">
        <v>394</v>
      </c>
      <c r="I106" s="32">
        <f t="shared" si="15"/>
        <v>163.95908123946154</v>
      </c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</row>
    <row r="107" spans="1:52">
      <c r="A107" s="23"/>
      <c r="B107" s="23"/>
      <c r="C107" s="23"/>
      <c r="D107" s="23"/>
      <c r="E107" s="23"/>
      <c r="F107" s="23"/>
      <c r="G107" s="23"/>
      <c r="H107" s="23" t="s">
        <v>304</v>
      </c>
      <c r="I107" s="32">
        <f t="shared" si="15"/>
        <v>144.53470817659152</v>
      </c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</row>
    <row r="108" spans="1:52">
      <c r="A108" s="23"/>
      <c r="B108" s="23"/>
      <c r="C108" s="23"/>
      <c r="D108" s="23"/>
      <c r="E108" s="23"/>
      <c r="F108" s="23"/>
      <c r="G108" s="23"/>
      <c r="H108" s="23" t="s">
        <v>364</v>
      </c>
      <c r="I108" s="32">
        <f t="shared" si="15"/>
        <v>127.5092429425864</v>
      </c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</row>
    <row r="109" spans="1:52">
      <c r="A109" s="23"/>
      <c r="B109" s="23"/>
      <c r="C109" s="23"/>
      <c r="D109" s="23"/>
      <c r="E109" s="23"/>
      <c r="F109" s="23"/>
      <c r="G109" s="23"/>
      <c r="H109" s="23" t="s">
        <v>336</v>
      </c>
      <c r="I109" s="32">
        <f t="shared" si="15"/>
        <v>115.14716509075323</v>
      </c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</row>
    <row r="110" spans="1:52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</row>
    <row r="111" spans="1:52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</row>
    <row r="112" spans="1:5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</row>
    <row r="113" spans="1:52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</row>
    <row r="114" spans="1:52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</row>
    <row r="115" spans="1:52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</row>
    <row r="116" spans="1:52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</row>
    <row r="117" spans="1:52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</row>
    <row r="118" spans="1:52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</row>
    <row r="119" spans="1:52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</row>
    <row r="120" spans="1:52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</row>
    <row r="121" spans="1:52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</row>
    <row r="122" spans="1:5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</row>
    <row r="123" spans="1:52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</row>
    <row r="124" spans="1:52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</row>
    <row r="125" spans="1:52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</row>
    <row r="126" spans="1:52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</row>
    <row r="127" spans="1:52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</row>
    <row r="128" spans="1:52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</row>
    <row r="129" spans="1:52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</row>
    <row r="130" spans="1:52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</row>
    <row r="131" spans="1:52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</row>
    <row r="132" spans="1:5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</row>
    <row r="133" spans="1:52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</row>
    <row r="134" spans="1:52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</row>
    <row r="135" spans="1:52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</row>
    <row r="136" spans="1:52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</row>
    <row r="137" spans="1:52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</row>
    <row r="138" spans="1:52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</row>
    <row r="139" spans="1:52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</row>
    <row r="140" spans="1:52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</row>
    <row r="141" spans="1:52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</row>
    <row r="142" spans="1:5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</row>
    <row r="143" spans="1:52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</row>
    <row r="144" spans="1:52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</row>
    <row r="145" spans="1:52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</row>
    <row r="146" spans="1:52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</row>
    <row r="147" spans="1:52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</row>
    <row r="148" spans="1:52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</row>
    <row r="149" spans="1:52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</row>
    <row r="150" spans="1:52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</row>
    <row r="151" spans="1:52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</row>
    <row r="152" spans="1: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</row>
    <row r="153" spans="1:52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</row>
    <row r="154" spans="1:52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</row>
    <row r="155" spans="1:52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</row>
    <row r="156" spans="1:52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</row>
    <row r="157" spans="1:52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</row>
    <row r="158" spans="1:52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</row>
    <row r="159" spans="1:52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</row>
    <row r="160" spans="1:52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</row>
    <row r="161" spans="1:52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</row>
    <row r="162" spans="1:5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</row>
    <row r="163" spans="1:52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</row>
    <row r="164" spans="1:52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</row>
    <row r="165" spans="1:52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</row>
    <row r="166" spans="1:52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</row>
    <row r="167" spans="1:52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</row>
    <row r="168" spans="1:52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</row>
    <row r="169" spans="1:52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</row>
    <row r="170" spans="1:52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</row>
    <row r="171" spans="1:52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</row>
    <row r="172" spans="1:5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</row>
    <row r="173" spans="1:52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</row>
    <row r="174" spans="1:52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</row>
    <row r="175" spans="1:52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</row>
    <row r="176" spans="1:52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</row>
    <row r="177" spans="1:52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</row>
    <row r="178" spans="1:52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</row>
    <row r="179" spans="1:52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</row>
    <row r="180" spans="1:52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</row>
    <row r="181" spans="1:52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</row>
    <row r="182" spans="1:5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</row>
    <row r="183" spans="1:52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</row>
    <row r="184" spans="1:52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</row>
    <row r="185" spans="1:52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</row>
    <row r="186" spans="1:52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</row>
    <row r="187" spans="1:52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</row>
    <row r="188" spans="1:52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</row>
    <row r="189" spans="1:52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</row>
    <row r="190" spans="1:52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</row>
    <row r="191" spans="1:52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</row>
    <row r="192" spans="1:5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</row>
    <row r="193" spans="1:52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</row>
    <row r="194" spans="1:52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</row>
    <row r="195" spans="1:52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</row>
    <row r="196" spans="1:52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</row>
    <row r="197" spans="1:52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</row>
    <row r="198" spans="1:52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</row>
    <row r="199" spans="1:52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</row>
    <row r="200" spans="1:52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</row>
  </sheetData>
  <mergeCells count="3">
    <mergeCell ref="A1:Q1"/>
    <mergeCell ref="A3:Q3"/>
    <mergeCell ref="A99:F99"/>
  </mergeCells>
  <conditionalFormatting sqref="O6:O95">
    <cfRule type="dataBar" priority="1">
      <dataBar>
        <cfvo type="min"/>
        <cfvo type="max"/>
        <color rgb="FFA02B93"/>
      </dataBar>
    </cfRule>
    <cfRule type="dataBar" priority="4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{988BA0DB-83D6-3E5A-AE14-F87C68790627}</x14:id>
        </ext>
      </extLst>
    </cfRule>
  </conditionalFormatting>
  <conditionalFormatting sqref="Q6:Q95">
    <cfRule type="expression" dxfId="26" priority="2">
      <formula>Q6="Priority repricing"</formula>
    </cfRule>
    <cfRule type="expression" dxfId="25" priority="3">
      <formula>Q6="Review discount"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88BA0DB-83D6-3E5A-AE14-F87C68790627}">
            <x14:dataBar>
              <x14:cfvo type="min"/>
              <x14:cfvo type="max"/>
              <x14:negativeFillColor auto="1"/>
              <x14:axisColor auto="1"/>
            </x14:dataBar>
          </x14:cfRule>
          <xm:sqref>O6:O95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Z200"/>
  <sheetViews>
    <sheetView workbookViewId="0">
      <selection sqref="A1:L1"/>
    </sheetView>
  </sheetViews>
  <sheetFormatPr baseColWidth="10" defaultColWidth="8.83203125" defaultRowHeight="15"/>
  <cols>
    <col min="1" max="1" width="13" customWidth="1"/>
    <col min="2" max="2" width="30" customWidth="1"/>
    <col min="3" max="3" width="22" customWidth="1"/>
    <col min="4" max="4" width="13" customWidth="1"/>
    <col min="5" max="5" width="17" customWidth="1"/>
    <col min="6" max="7" width="20" customWidth="1"/>
    <col min="8" max="8" width="15" customWidth="1"/>
    <col min="9" max="10" width="16" customWidth="1"/>
    <col min="11" max="11" width="24" customWidth="1"/>
    <col min="12" max="12" width="46" customWidth="1"/>
  </cols>
  <sheetData>
    <row r="1" spans="1:52" ht="37.25" customHeight="1">
      <c r="A1" s="79" t="s">
        <v>2698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</row>
    <row r="2" spans="1:52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</row>
    <row r="3" spans="1:52">
      <c r="A3" s="82" t="s">
        <v>2699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</row>
    <row r="4" spans="1:52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</row>
    <row r="5" spans="1:52" ht="26.75" customHeight="1">
      <c r="A5" s="81" t="s">
        <v>2700</v>
      </c>
      <c r="B5" s="81"/>
      <c r="C5" s="81"/>
      <c r="D5" s="81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</row>
    <row r="6" spans="1:52" ht="16">
      <c r="A6" s="24" t="s">
        <v>2688</v>
      </c>
      <c r="B6" s="24" t="s">
        <v>2701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</row>
    <row r="7" spans="1:52">
      <c r="A7" s="23" t="s">
        <v>2702</v>
      </c>
      <c r="B7" s="32">
        <f>MEDIAN(E12:E101)</f>
        <v>5571.1863684389273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</row>
    <row r="8" spans="1:52">
      <c r="A8" s="23" t="s">
        <v>2703</v>
      </c>
      <c r="B8" s="34">
        <f>MEDIAN(G12:G101)</f>
        <v>0.37451585153615063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</row>
    <row r="9" spans="1:52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</row>
    <row r="10" spans="1:52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</row>
    <row r="11" spans="1:52" ht="32">
      <c r="A11" s="24" t="s">
        <v>2672</v>
      </c>
      <c r="B11" s="24" t="s">
        <v>2673</v>
      </c>
      <c r="C11" s="24" t="s">
        <v>32</v>
      </c>
      <c r="D11" s="24" t="s">
        <v>229</v>
      </c>
      <c r="E11" s="24" t="s">
        <v>2704</v>
      </c>
      <c r="F11" s="24" t="s">
        <v>2705</v>
      </c>
      <c r="G11" s="24" t="s">
        <v>2508</v>
      </c>
      <c r="H11" s="24" t="s">
        <v>2510</v>
      </c>
      <c r="I11" s="24" t="s">
        <v>2706</v>
      </c>
      <c r="J11" s="24" t="s">
        <v>2707</v>
      </c>
      <c r="K11" s="24" t="s">
        <v>2708</v>
      </c>
      <c r="L11" s="24" t="s">
        <v>2709</v>
      </c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</row>
    <row r="12" spans="1:52">
      <c r="A12" s="25" t="s">
        <v>331</v>
      </c>
      <c r="B12" s="25" t="s">
        <v>332</v>
      </c>
      <c r="C12" s="25" t="s">
        <v>43</v>
      </c>
      <c r="D12" s="25" t="s">
        <v>235</v>
      </c>
      <c r="E12" s="26">
        <v>29695.553345262277</v>
      </c>
      <c r="F12" s="26">
        <v>11810.533444725474</v>
      </c>
      <c r="G12" s="27">
        <v>0.39772060508209939</v>
      </c>
      <c r="H12" s="27">
        <v>7.4005425043320111E-2</v>
      </c>
      <c r="I12" s="31" t="str">
        <f t="shared" ref="I12:I43" si="0">IF(E12&gt;=$B$7,"High","Low")</f>
        <v>High</v>
      </c>
      <c r="J12" s="31" t="str">
        <f t="shared" ref="J12:J43" si="1">IF(G12&gt;=$B$8,"High","Low")</f>
        <v>High</v>
      </c>
      <c r="K12" s="31" t="str">
        <f t="shared" ref="K12:K43" si="2">IF(AND(I12="High",J12="High"),"Protect / Grow",IF(AND(I12="High",J12="Low"),"Reprice / Cost-to-Serve",IF(AND(I12="Low",J12="High"),"Develop / Grow","Review / Deprioritise")))</f>
        <v>Protect / Grow</v>
      </c>
      <c r="L12" s="31" t="str">
        <f t="shared" ref="L12:L43" si="3">IF(K12="Protect / Grow","Defend relationship and expand profitable volume",IF(K12="Reprice / Cost-to-Serve","Review discounts, freight and service economics",IF(K12="Develop / Grow","Target selective volume growth","Review account economics and strategic fit")))</f>
        <v>Defend relationship and expand profitable volume</v>
      </c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</row>
    <row r="13" spans="1:52">
      <c r="A13" s="25" t="s">
        <v>333</v>
      </c>
      <c r="B13" s="25" t="s">
        <v>334</v>
      </c>
      <c r="C13" s="25" t="s">
        <v>43</v>
      </c>
      <c r="D13" s="25" t="s">
        <v>235</v>
      </c>
      <c r="E13" s="26">
        <v>28448.002329114603</v>
      </c>
      <c r="F13" s="26">
        <v>10752.882224304445</v>
      </c>
      <c r="G13" s="27">
        <v>0.3779837367806877</v>
      </c>
      <c r="H13" s="27">
        <v>8.1698949476512225E-2</v>
      </c>
      <c r="I13" s="31" t="str">
        <f t="shared" si="0"/>
        <v>High</v>
      </c>
      <c r="J13" s="31" t="str">
        <f t="shared" si="1"/>
        <v>High</v>
      </c>
      <c r="K13" s="31" t="str">
        <f t="shared" si="2"/>
        <v>Protect / Grow</v>
      </c>
      <c r="L13" s="31" t="str">
        <f t="shared" si="3"/>
        <v>Defend relationship and expand profitable volume</v>
      </c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</row>
    <row r="14" spans="1:52">
      <c r="A14" s="25" t="s">
        <v>393</v>
      </c>
      <c r="B14" s="25" t="s">
        <v>394</v>
      </c>
      <c r="C14" s="25" t="s">
        <v>47</v>
      </c>
      <c r="D14" s="25" t="s">
        <v>235</v>
      </c>
      <c r="E14" s="26">
        <v>23824.362141086483</v>
      </c>
      <c r="F14" s="26">
        <v>8796.2518118414937</v>
      </c>
      <c r="G14" s="27">
        <v>0.36921247921562822</v>
      </c>
      <c r="H14" s="27">
        <v>0.12358105938668958</v>
      </c>
      <c r="I14" s="31" t="str">
        <f t="shared" si="0"/>
        <v>High</v>
      </c>
      <c r="J14" s="31" t="str">
        <f t="shared" si="1"/>
        <v>Low</v>
      </c>
      <c r="K14" s="31" t="str">
        <f t="shared" si="2"/>
        <v>Reprice / Cost-to-Serve</v>
      </c>
      <c r="L14" s="31" t="str">
        <f t="shared" si="3"/>
        <v>Review discounts, freight and service economics</v>
      </c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</row>
    <row r="15" spans="1:52">
      <c r="A15" s="25" t="s">
        <v>232</v>
      </c>
      <c r="B15" s="25" t="s">
        <v>233</v>
      </c>
      <c r="C15" s="25" t="s">
        <v>36</v>
      </c>
      <c r="D15" s="25" t="s">
        <v>235</v>
      </c>
      <c r="E15" s="26">
        <v>23314.544232619275</v>
      </c>
      <c r="F15" s="26">
        <v>8233.2724364321275</v>
      </c>
      <c r="G15" s="27">
        <v>0.35313889708866764</v>
      </c>
      <c r="H15" s="27">
        <v>0.16467480859986966</v>
      </c>
      <c r="I15" s="31" t="str">
        <f t="shared" si="0"/>
        <v>High</v>
      </c>
      <c r="J15" s="31" t="str">
        <f t="shared" si="1"/>
        <v>Low</v>
      </c>
      <c r="K15" s="31" t="str">
        <f t="shared" si="2"/>
        <v>Reprice / Cost-to-Serve</v>
      </c>
      <c r="L15" s="31" t="str">
        <f t="shared" si="3"/>
        <v>Review discounts, freight and service economics</v>
      </c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</row>
    <row r="16" spans="1:52">
      <c r="A16" s="25" t="s">
        <v>301</v>
      </c>
      <c r="B16" s="25" t="s">
        <v>302</v>
      </c>
      <c r="C16" s="25" t="s">
        <v>41</v>
      </c>
      <c r="D16" s="25" t="s">
        <v>235</v>
      </c>
      <c r="E16" s="26">
        <v>21393.975595011336</v>
      </c>
      <c r="F16" s="26">
        <v>7298.432229541042</v>
      </c>
      <c r="G16" s="27">
        <v>0.34114427199977249</v>
      </c>
      <c r="H16" s="27">
        <v>0.17332026264089054</v>
      </c>
      <c r="I16" s="31" t="str">
        <f t="shared" si="0"/>
        <v>High</v>
      </c>
      <c r="J16" s="31" t="str">
        <f t="shared" si="1"/>
        <v>Low</v>
      </c>
      <c r="K16" s="31" t="str">
        <f t="shared" si="2"/>
        <v>Reprice / Cost-to-Serve</v>
      </c>
      <c r="L16" s="31" t="str">
        <f t="shared" si="3"/>
        <v>Review discounts, freight and service economics</v>
      </c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</row>
    <row r="17" spans="1:52">
      <c r="A17" s="25" t="s">
        <v>305</v>
      </c>
      <c r="B17" s="25" t="s">
        <v>306</v>
      </c>
      <c r="C17" s="25" t="s">
        <v>41</v>
      </c>
      <c r="D17" s="25" t="s">
        <v>235</v>
      </c>
      <c r="E17" s="26">
        <v>21060.262373557332</v>
      </c>
      <c r="F17" s="26">
        <v>6649.9755518448419</v>
      </c>
      <c r="G17" s="27">
        <v>0.31575938769852946</v>
      </c>
      <c r="H17" s="27">
        <v>0.17961200051585904</v>
      </c>
      <c r="I17" s="31" t="str">
        <f t="shared" si="0"/>
        <v>High</v>
      </c>
      <c r="J17" s="31" t="str">
        <f t="shared" si="1"/>
        <v>Low</v>
      </c>
      <c r="K17" s="31" t="str">
        <f t="shared" si="2"/>
        <v>Reprice / Cost-to-Serve</v>
      </c>
      <c r="L17" s="31" t="str">
        <f t="shared" si="3"/>
        <v>Review discounts, freight and service economics</v>
      </c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</row>
    <row r="18" spans="1:52">
      <c r="A18" s="25" t="s">
        <v>335</v>
      </c>
      <c r="B18" s="25" t="s">
        <v>336</v>
      </c>
      <c r="C18" s="25" t="s">
        <v>43</v>
      </c>
      <c r="D18" s="25" t="s">
        <v>235</v>
      </c>
      <c r="E18" s="26">
        <v>20694.211849870353</v>
      </c>
      <c r="F18" s="26">
        <v>8075.2223166261865</v>
      </c>
      <c r="G18" s="27">
        <v>0.39021647092478068</v>
      </c>
      <c r="H18" s="27">
        <v>8.3759326579724055E-2</v>
      </c>
      <c r="I18" s="31" t="str">
        <f t="shared" si="0"/>
        <v>High</v>
      </c>
      <c r="J18" s="31" t="str">
        <f t="shared" si="1"/>
        <v>High</v>
      </c>
      <c r="K18" s="31" t="str">
        <f t="shared" si="2"/>
        <v>Protect / Grow</v>
      </c>
      <c r="L18" s="31" t="str">
        <f t="shared" si="3"/>
        <v>Defend relationship and expand profitable volume</v>
      </c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</row>
    <row r="19" spans="1:52">
      <c r="A19" s="25" t="s">
        <v>303</v>
      </c>
      <c r="B19" s="25" t="s">
        <v>304</v>
      </c>
      <c r="C19" s="25" t="s">
        <v>41</v>
      </c>
      <c r="D19" s="25" t="s">
        <v>235</v>
      </c>
      <c r="E19" s="26">
        <v>20627.807445462011</v>
      </c>
      <c r="F19" s="26">
        <v>6834.6544518800001</v>
      </c>
      <c r="G19" s="27">
        <v>0.33133208509678919</v>
      </c>
      <c r="H19" s="27">
        <v>0.17193183004203758</v>
      </c>
      <c r="I19" s="31" t="str">
        <f t="shared" si="0"/>
        <v>High</v>
      </c>
      <c r="J19" s="31" t="str">
        <f t="shared" si="1"/>
        <v>Low</v>
      </c>
      <c r="K19" s="31" t="str">
        <f t="shared" si="2"/>
        <v>Reprice / Cost-to-Serve</v>
      </c>
      <c r="L19" s="31" t="str">
        <f t="shared" si="3"/>
        <v>Review discounts, freight and service economics</v>
      </c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</row>
    <row r="20" spans="1:52">
      <c r="A20" s="25" t="s">
        <v>274</v>
      </c>
      <c r="B20" s="25" t="s">
        <v>275</v>
      </c>
      <c r="C20" s="25" t="s">
        <v>39</v>
      </c>
      <c r="D20" s="25" t="s">
        <v>235</v>
      </c>
      <c r="E20" s="26">
        <v>20045.67875390975</v>
      </c>
      <c r="F20" s="26">
        <v>7666.1395000776429</v>
      </c>
      <c r="G20" s="27">
        <v>0.38243352067000591</v>
      </c>
      <c r="H20" s="27">
        <v>0.13566146698831241</v>
      </c>
      <c r="I20" s="31" t="str">
        <f t="shared" si="0"/>
        <v>High</v>
      </c>
      <c r="J20" s="31" t="str">
        <f t="shared" si="1"/>
        <v>High</v>
      </c>
      <c r="K20" s="31" t="str">
        <f t="shared" si="2"/>
        <v>Protect / Grow</v>
      </c>
      <c r="L20" s="31" t="str">
        <f t="shared" si="3"/>
        <v>Defend relationship and expand profitable volume</v>
      </c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</row>
    <row r="21" spans="1:52">
      <c r="A21" s="25" t="s">
        <v>395</v>
      </c>
      <c r="B21" s="25" t="s">
        <v>396</v>
      </c>
      <c r="C21" s="25" t="s">
        <v>47</v>
      </c>
      <c r="D21" s="25" t="s">
        <v>235</v>
      </c>
      <c r="E21" s="26">
        <v>19839.500374401836</v>
      </c>
      <c r="F21" s="26">
        <v>7453.0118657905923</v>
      </c>
      <c r="G21" s="27">
        <v>0.37566530029188305</v>
      </c>
      <c r="H21" s="27">
        <v>0.11530764237364678</v>
      </c>
      <c r="I21" s="31" t="str">
        <f t="shared" si="0"/>
        <v>High</v>
      </c>
      <c r="J21" s="31" t="str">
        <f t="shared" si="1"/>
        <v>High</v>
      </c>
      <c r="K21" s="31" t="str">
        <f t="shared" si="2"/>
        <v>Protect / Grow</v>
      </c>
      <c r="L21" s="31" t="str">
        <f t="shared" si="3"/>
        <v>Defend relationship and expand profitable volume</v>
      </c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</row>
    <row r="22" spans="1:52">
      <c r="A22" s="25" t="s">
        <v>271</v>
      </c>
      <c r="B22" s="25" t="s">
        <v>272</v>
      </c>
      <c r="C22" s="25" t="s">
        <v>39</v>
      </c>
      <c r="D22" s="25" t="s">
        <v>235</v>
      </c>
      <c r="E22" s="26">
        <v>19566.794187122752</v>
      </c>
      <c r="F22" s="26">
        <v>7153.0515091931748</v>
      </c>
      <c r="G22" s="27">
        <v>0.36557094845412758</v>
      </c>
      <c r="H22" s="27">
        <v>0.12629869105857741</v>
      </c>
      <c r="I22" s="31" t="str">
        <f t="shared" si="0"/>
        <v>High</v>
      </c>
      <c r="J22" s="31" t="str">
        <f t="shared" si="1"/>
        <v>Low</v>
      </c>
      <c r="K22" s="31" t="str">
        <f t="shared" si="2"/>
        <v>Reprice / Cost-to-Serve</v>
      </c>
      <c r="L22" s="31" t="str">
        <f t="shared" si="3"/>
        <v>Review discounts, freight and service economics</v>
      </c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</row>
    <row r="23" spans="1:52">
      <c r="A23" s="25" t="s">
        <v>365</v>
      </c>
      <c r="B23" s="25" t="s">
        <v>366</v>
      </c>
      <c r="C23" s="25" t="s">
        <v>45</v>
      </c>
      <c r="D23" s="25" t="s">
        <v>235</v>
      </c>
      <c r="E23" s="26">
        <v>17977.780315129105</v>
      </c>
      <c r="F23" s="26">
        <v>5949.2536104021665</v>
      </c>
      <c r="G23" s="27">
        <v>0.33092258922507822</v>
      </c>
      <c r="H23" s="27">
        <v>0.19938560109476369</v>
      </c>
      <c r="I23" s="31" t="str">
        <f t="shared" si="0"/>
        <v>High</v>
      </c>
      <c r="J23" s="31" t="str">
        <f t="shared" si="1"/>
        <v>Low</v>
      </c>
      <c r="K23" s="31" t="str">
        <f t="shared" si="2"/>
        <v>Reprice / Cost-to-Serve</v>
      </c>
      <c r="L23" s="31" t="str">
        <f t="shared" si="3"/>
        <v>Review discounts, freight and service economics</v>
      </c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</row>
    <row r="24" spans="1:52">
      <c r="A24" s="25" t="s">
        <v>240</v>
      </c>
      <c r="B24" s="25" t="s">
        <v>241</v>
      </c>
      <c r="C24" s="25" t="s">
        <v>36</v>
      </c>
      <c r="D24" s="25" t="s">
        <v>235</v>
      </c>
      <c r="E24" s="26">
        <v>17864.194158699247</v>
      </c>
      <c r="F24" s="26">
        <v>6149.4286638426602</v>
      </c>
      <c r="G24" s="27">
        <v>0.34423207726098859</v>
      </c>
      <c r="H24" s="27">
        <v>0.15289041901692701</v>
      </c>
      <c r="I24" s="31" t="str">
        <f t="shared" si="0"/>
        <v>High</v>
      </c>
      <c r="J24" s="31" t="str">
        <f t="shared" si="1"/>
        <v>Low</v>
      </c>
      <c r="K24" s="31" t="str">
        <f t="shared" si="2"/>
        <v>Reprice / Cost-to-Serve</v>
      </c>
      <c r="L24" s="31" t="str">
        <f t="shared" si="3"/>
        <v>Review discounts, freight and service economics</v>
      </c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</row>
    <row r="25" spans="1:52">
      <c r="A25" s="25" t="s">
        <v>268</v>
      </c>
      <c r="B25" s="25" t="s">
        <v>269</v>
      </c>
      <c r="C25" s="25" t="s">
        <v>39</v>
      </c>
      <c r="D25" s="25" t="s">
        <v>235</v>
      </c>
      <c r="E25" s="26">
        <v>17060.865998800851</v>
      </c>
      <c r="F25" s="26">
        <v>6722.8478128260331</v>
      </c>
      <c r="G25" s="27">
        <v>0.39405079515298685</v>
      </c>
      <c r="H25" s="27">
        <v>0.13075218224129975</v>
      </c>
      <c r="I25" s="31" t="str">
        <f t="shared" si="0"/>
        <v>High</v>
      </c>
      <c r="J25" s="31" t="str">
        <f t="shared" si="1"/>
        <v>High</v>
      </c>
      <c r="K25" s="31" t="str">
        <f t="shared" si="2"/>
        <v>Protect / Grow</v>
      </c>
      <c r="L25" s="31" t="str">
        <f t="shared" si="3"/>
        <v>Defend relationship and expand profitable volume</v>
      </c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</row>
    <row r="26" spans="1:52">
      <c r="A26" s="25" t="s">
        <v>361</v>
      </c>
      <c r="B26" s="25" t="s">
        <v>362</v>
      </c>
      <c r="C26" s="25" t="s">
        <v>45</v>
      </c>
      <c r="D26" s="25" t="s">
        <v>235</v>
      </c>
      <c r="E26" s="26">
        <v>16715.164592499157</v>
      </c>
      <c r="F26" s="26">
        <v>5674.6571236116688</v>
      </c>
      <c r="G26" s="27">
        <v>0.33949154925809955</v>
      </c>
      <c r="H26" s="27">
        <v>0.20903079698061633</v>
      </c>
      <c r="I26" s="31" t="str">
        <f t="shared" si="0"/>
        <v>High</v>
      </c>
      <c r="J26" s="31" t="str">
        <f t="shared" si="1"/>
        <v>Low</v>
      </c>
      <c r="K26" s="31" t="str">
        <f t="shared" si="2"/>
        <v>Reprice / Cost-to-Serve</v>
      </c>
      <c r="L26" s="31" t="str">
        <f t="shared" si="3"/>
        <v>Review discounts, freight and service economics</v>
      </c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</row>
    <row r="27" spans="1:52">
      <c r="A27" s="25" t="s">
        <v>363</v>
      </c>
      <c r="B27" s="25" t="s">
        <v>364</v>
      </c>
      <c r="C27" s="25" t="s">
        <v>45</v>
      </c>
      <c r="D27" s="25" t="s">
        <v>235</v>
      </c>
      <c r="E27" s="26">
        <v>15578.152538653449</v>
      </c>
      <c r="F27" s="26">
        <v>4802.4202505736466</v>
      </c>
      <c r="G27" s="27">
        <v>0.30827919027353168</v>
      </c>
      <c r="H27" s="27">
        <v>0.19087436244435574</v>
      </c>
      <c r="I27" s="31" t="str">
        <f t="shared" si="0"/>
        <v>High</v>
      </c>
      <c r="J27" s="31" t="str">
        <f t="shared" si="1"/>
        <v>Low</v>
      </c>
      <c r="K27" s="31" t="str">
        <f t="shared" si="2"/>
        <v>Reprice / Cost-to-Serve</v>
      </c>
      <c r="L27" s="31" t="str">
        <f t="shared" si="3"/>
        <v>Review discounts, freight and service economics</v>
      </c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</row>
    <row r="28" spans="1:52">
      <c r="A28" s="25" t="s">
        <v>391</v>
      </c>
      <c r="B28" s="25" t="s">
        <v>392</v>
      </c>
      <c r="C28" s="25" t="s">
        <v>47</v>
      </c>
      <c r="D28" s="25" t="s">
        <v>235</v>
      </c>
      <c r="E28" s="26">
        <v>14475.600410148278</v>
      </c>
      <c r="F28" s="26">
        <v>5557.9516007148668</v>
      </c>
      <c r="G28" s="27">
        <v>0.38395309646834436</v>
      </c>
      <c r="H28" s="27">
        <v>0.11521093106826884</v>
      </c>
      <c r="I28" s="31" t="str">
        <f t="shared" si="0"/>
        <v>High</v>
      </c>
      <c r="J28" s="31" t="str">
        <f t="shared" si="1"/>
        <v>High</v>
      </c>
      <c r="K28" s="31" t="str">
        <f t="shared" si="2"/>
        <v>Protect / Grow</v>
      </c>
      <c r="L28" s="31" t="str">
        <f t="shared" si="3"/>
        <v>Defend relationship and expand profitable volume</v>
      </c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</row>
    <row r="29" spans="1:52">
      <c r="A29" s="25" t="s">
        <v>405</v>
      </c>
      <c r="B29" s="25" t="s">
        <v>406</v>
      </c>
      <c r="C29" s="25" t="s">
        <v>47</v>
      </c>
      <c r="D29" s="25" t="s">
        <v>111</v>
      </c>
      <c r="E29" s="26">
        <v>10685.043644259402</v>
      </c>
      <c r="F29" s="26">
        <v>4057.5976404414359</v>
      </c>
      <c r="G29" s="27">
        <v>0.37974553736347183</v>
      </c>
      <c r="H29" s="27">
        <v>9.9538044740649242E-2</v>
      </c>
      <c r="I29" s="31" t="str">
        <f t="shared" si="0"/>
        <v>High</v>
      </c>
      <c r="J29" s="31" t="str">
        <f t="shared" si="1"/>
        <v>High</v>
      </c>
      <c r="K29" s="31" t="str">
        <f t="shared" si="2"/>
        <v>Protect / Grow</v>
      </c>
      <c r="L29" s="31" t="str">
        <f t="shared" si="3"/>
        <v>Defend relationship and expand profitable volume</v>
      </c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</row>
    <row r="30" spans="1:52">
      <c r="A30" s="25" t="s">
        <v>369</v>
      </c>
      <c r="B30" s="25" t="s">
        <v>370</v>
      </c>
      <c r="C30" s="25" t="s">
        <v>45</v>
      </c>
      <c r="D30" s="25" t="s">
        <v>111</v>
      </c>
      <c r="E30" s="26">
        <v>10028.110428686969</v>
      </c>
      <c r="F30" s="26">
        <v>3799.2487722566634</v>
      </c>
      <c r="G30" s="27">
        <v>0.37885988584532554</v>
      </c>
      <c r="H30" s="27">
        <v>0.16852239992513063</v>
      </c>
      <c r="I30" s="31" t="str">
        <f t="shared" si="0"/>
        <v>High</v>
      </c>
      <c r="J30" s="31" t="str">
        <f t="shared" si="1"/>
        <v>High</v>
      </c>
      <c r="K30" s="31" t="str">
        <f t="shared" si="2"/>
        <v>Protect / Grow</v>
      </c>
      <c r="L30" s="31" t="str">
        <f t="shared" si="3"/>
        <v>Defend relationship and expand profitable volume</v>
      </c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</row>
    <row r="31" spans="1:52">
      <c r="A31" s="25" t="s">
        <v>313</v>
      </c>
      <c r="B31" s="25" t="s">
        <v>314</v>
      </c>
      <c r="C31" s="25" t="s">
        <v>41</v>
      </c>
      <c r="D31" s="25" t="s">
        <v>111</v>
      </c>
      <c r="E31" s="26">
        <v>9511.5831709769827</v>
      </c>
      <c r="F31" s="26">
        <v>3189.9120085315813</v>
      </c>
      <c r="G31" s="27">
        <v>0.33537129951878758</v>
      </c>
      <c r="H31" s="27">
        <v>0.15365175666092595</v>
      </c>
      <c r="I31" s="31" t="str">
        <f t="shared" si="0"/>
        <v>High</v>
      </c>
      <c r="J31" s="31" t="str">
        <f t="shared" si="1"/>
        <v>Low</v>
      </c>
      <c r="K31" s="31" t="str">
        <f t="shared" si="2"/>
        <v>Reprice / Cost-to-Serve</v>
      </c>
      <c r="L31" s="31" t="str">
        <f t="shared" si="3"/>
        <v>Review discounts, freight and service economics</v>
      </c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</row>
    <row r="32" spans="1:52">
      <c r="A32" s="25" t="s">
        <v>341</v>
      </c>
      <c r="B32" s="25" t="s">
        <v>342</v>
      </c>
      <c r="C32" s="25" t="s">
        <v>43</v>
      </c>
      <c r="D32" s="25" t="s">
        <v>111</v>
      </c>
      <c r="E32" s="26">
        <v>9100.4231236921514</v>
      </c>
      <c r="F32" s="26">
        <v>3581.4740831260042</v>
      </c>
      <c r="G32" s="27">
        <v>0.39355028161294514</v>
      </c>
      <c r="H32" s="27">
        <v>6.3333890123659795E-2</v>
      </c>
      <c r="I32" s="31" t="str">
        <f t="shared" si="0"/>
        <v>High</v>
      </c>
      <c r="J32" s="31" t="str">
        <f t="shared" si="1"/>
        <v>High</v>
      </c>
      <c r="K32" s="31" t="str">
        <f t="shared" si="2"/>
        <v>Protect / Grow</v>
      </c>
      <c r="L32" s="31" t="str">
        <f t="shared" si="3"/>
        <v>Defend relationship and expand profitable volume</v>
      </c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</row>
    <row r="33" spans="1:52">
      <c r="A33" s="25" t="s">
        <v>277</v>
      </c>
      <c r="B33" s="25" t="s">
        <v>278</v>
      </c>
      <c r="C33" s="25" t="s">
        <v>39</v>
      </c>
      <c r="D33" s="25" t="s">
        <v>111</v>
      </c>
      <c r="E33" s="26">
        <v>8880.5484012122615</v>
      </c>
      <c r="F33" s="26">
        <v>3230.1868847868036</v>
      </c>
      <c r="G33" s="27">
        <v>0.36373732103592371</v>
      </c>
      <c r="H33" s="27">
        <v>0.11709426611876923</v>
      </c>
      <c r="I33" s="31" t="str">
        <f t="shared" si="0"/>
        <v>High</v>
      </c>
      <c r="J33" s="31" t="str">
        <f t="shared" si="1"/>
        <v>Low</v>
      </c>
      <c r="K33" s="31" t="str">
        <f t="shared" si="2"/>
        <v>Reprice / Cost-to-Serve</v>
      </c>
      <c r="L33" s="31" t="str">
        <f t="shared" si="3"/>
        <v>Review discounts, freight and service economics</v>
      </c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</row>
    <row r="34" spans="1:52">
      <c r="A34" s="25" t="s">
        <v>245</v>
      </c>
      <c r="B34" s="25" t="s">
        <v>246</v>
      </c>
      <c r="C34" s="25" t="s">
        <v>36</v>
      </c>
      <c r="D34" s="25" t="s">
        <v>111</v>
      </c>
      <c r="E34" s="26">
        <v>8163.7079106811152</v>
      </c>
      <c r="F34" s="26">
        <v>2884.4511682888551</v>
      </c>
      <c r="G34" s="27">
        <v>0.35332611110631951</v>
      </c>
      <c r="H34" s="27">
        <v>0.13551179546761596</v>
      </c>
      <c r="I34" s="31" t="str">
        <f t="shared" si="0"/>
        <v>High</v>
      </c>
      <c r="J34" s="31" t="str">
        <f t="shared" si="1"/>
        <v>Low</v>
      </c>
      <c r="K34" s="31" t="str">
        <f t="shared" si="2"/>
        <v>Reprice / Cost-to-Serve</v>
      </c>
      <c r="L34" s="31" t="str">
        <f t="shared" si="3"/>
        <v>Review discounts, freight and service economics</v>
      </c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</row>
    <row r="35" spans="1:52">
      <c r="A35" s="25" t="s">
        <v>367</v>
      </c>
      <c r="B35" s="25" t="s">
        <v>368</v>
      </c>
      <c r="C35" s="25" t="s">
        <v>45</v>
      </c>
      <c r="D35" s="25" t="s">
        <v>111</v>
      </c>
      <c r="E35" s="26">
        <v>8063.2646748927091</v>
      </c>
      <c r="F35" s="26">
        <v>2954.4557047693188</v>
      </c>
      <c r="G35" s="27">
        <v>0.36640936691175047</v>
      </c>
      <c r="H35" s="27">
        <v>0.17904827757574091</v>
      </c>
      <c r="I35" s="31" t="str">
        <f t="shared" si="0"/>
        <v>High</v>
      </c>
      <c r="J35" s="31" t="str">
        <f t="shared" si="1"/>
        <v>Low</v>
      </c>
      <c r="K35" s="31" t="str">
        <f t="shared" si="2"/>
        <v>Reprice / Cost-to-Serve</v>
      </c>
      <c r="L35" s="31" t="str">
        <f t="shared" si="3"/>
        <v>Review discounts, freight and service economics</v>
      </c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</row>
    <row r="36" spans="1:52">
      <c r="A36" s="25" t="s">
        <v>339</v>
      </c>
      <c r="B36" s="25" t="s">
        <v>340</v>
      </c>
      <c r="C36" s="25" t="s">
        <v>43</v>
      </c>
      <c r="D36" s="25" t="s">
        <v>111</v>
      </c>
      <c r="E36" s="26">
        <v>7997.4102849282281</v>
      </c>
      <c r="F36" s="26">
        <v>3019.1668221064579</v>
      </c>
      <c r="G36" s="27">
        <v>0.37751806078979389</v>
      </c>
      <c r="H36" s="27">
        <v>6.898166173902695E-2</v>
      </c>
      <c r="I36" s="31" t="str">
        <f t="shared" si="0"/>
        <v>High</v>
      </c>
      <c r="J36" s="31" t="str">
        <f t="shared" si="1"/>
        <v>High</v>
      </c>
      <c r="K36" s="31" t="str">
        <f t="shared" si="2"/>
        <v>Protect / Grow</v>
      </c>
      <c r="L36" s="31" t="str">
        <f t="shared" si="3"/>
        <v>Defend relationship and expand profitable volume</v>
      </c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</row>
    <row r="37" spans="1:52">
      <c r="A37" s="25" t="s">
        <v>285</v>
      </c>
      <c r="B37" s="25" t="s">
        <v>286</v>
      </c>
      <c r="C37" s="25" t="s">
        <v>39</v>
      </c>
      <c r="D37" s="25" t="s">
        <v>111</v>
      </c>
      <c r="E37" s="26">
        <v>7846.0049623169734</v>
      </c>
      <c r="F37" s="26">
        <v>2930.9488581083169</v>
      </c>
      <c r="G37" s="27">
        <v>0.37355939388072851</v>
      </c>
      <c r="H37" s="27">
        <v>0.11368111718165538</v>
      </c>
      <c r="I37" s="31" t="str">
        <f t="shared" si="0"/>
        <v>High</v>
      </c>
      <c r="J37" s="31" t="str">
        <f t="shared" si="1"/>
        <v>Low</v>
      </c>
      <c r="K37" s="31" t="str">
        <f t="shared" si="2"/>
        <v>Reprice / Cost-to-Serve</v>
      </c>
      <c r="L37" s="31" t="str">
        <f t="shared" si="3"/>
        <v>Review discounts, freight and service economics</v>
      </c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</row>
    <row r="38" spans="1:52">
      <c r="A38" s="25" t="s">
        <v>243</v>
      </c>
      <c r="B38" s="25" t="s">
        <v>244</v>
      </c>
      <c r="C38" s="25" t="s">
        <v>36</v>
      </c>
      <c r="D38" s="25" t="s">
        <v>111</v>
      </c>
      <c r="E38" s="26">
        <v>7719.0378006281462</v>
      </c>
      <c r="F38" s="26">
        <v>3083.5951202168394</v>
      </c>
      <c r="G38" s="27">
        <v>0.39947920969708273</v>
      </c>
      <c r="H38" s="27">
        <v>0.14261016659782111</v>
      </c>
      <c r="I38" s="31" t="str">
        <f t="shared" si="0"/>
        <v>High</v>
      </c>
      <c r="J38" s="31" t="str">
        <f t="shared" si="1"/>
        <v>High</v>
      </c>
      <c r="K38" s="31" t="str">
        <f t="shared" si="2"/>
        <v>Protect / Grow</v>
      </c>
      <c r="L38" s="31" t="str">
        <f t="shared" si="3"/>
        <v>Defend relationship and expand profitable volume</v>
      </c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</row>
    <row r="39" spans="1:52">
      <c r="A39" s="25" t="s">
        <v>403</v>
      </c>
      <c r="B39" s="25" t="s">
        <v>404</v>
      </c>
      <c r="C39" s="25" t="s">
        <v>47</v>
      </c>
      <c r="D39" s="25" t="s">
        <v>111</v>
      </c>
      <c r="E39" s="26">
        <v>7609.8479397092597</v>
      </c>
      <c r="F39" s="26">
        <v>2938.791437095947</v>
      </c>
      <c r="G39" s="27">
        <v>0.3861826754462358</v>
      </c>
      <c r="H39" s="27">
        <v>9.880450775987927E-2</v>
      </c>
      <c r="I39" s="31" t="str">
        <f t="shared" si="0"/>
        <v>High</v>
      </c>
      <c r="J39" s="31" t="str">
        <f t="shared" si="1"/>
        <v>High</v>
      </c>
      <c r="K39" s="31" t="str">
        <f t="shared" si="2"/>
        <v>Protect / Grow</v>
      </c>
      <c r="L39" s="31" t="str">
        <f t="shared" si="3"/>
        <v>Defend relationship and expand profitable volume</v>
      </c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</row>
    <row r="40" spans="1:52">
      <c r="A40" s="25" t="s">
        <v>237</v>
      </c>
      <c r="B40" s="25" t="s">
        <v>238</v>
      </c>
      <c r="C40" s="25" t="s">
        <v>36</v>
      </c>
      <c r="D40" s="25" t="s">
        <v>235</v>
      </c>
      <c r="E40" s="26">
        <v>7430.5226025673128</v>
      </c>
      <c r="F40" s="26">
        <v>2767.3831957211009</v>
      </c>
      <c r="G40" s="27">
        <v>0.37243453034715823</v>
      </c>
      <c r="H40" s="27">
        <v>0.15097304413974799</v>
      </c>
      <c r="I40" s="31" t="str">
        <f t="shared" si="0"/>
        <v>High</v>
      </c>
      <c r="J40" s="31" t="str">
        <f t="shared" si="1"/>
        <v>Low</v>
      </c>
      <c r="K40" s="31" t="str">
        <f t="shared" si="2"/>
        <v>Reprice / Cost-to-Serve</v>
      </c>
      <c r="L40" s="31" t="str">
        <f t="shared" si="3"/>
        <v>Review discounts, freight and service economics</v>
      </c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</row>
    <row r="41" spans="1:52">
      <c r="A41" s="25" t="s">
        <v>279</v>
      </c>
      <c r="B41" s="25" t="s">
        <v>280</v>
      </c>
      <c r="C41" s="25" t="s">
        <v>39</v>
      </c>
      <c r="D41" s="25" t="s">
        <v>111</v>
      </c>
      <c r="E41" s="26">
        <v>7397.3487765513173</v>
      </c>
      <c r="F41" s="26">
        <v>2926.4744522437395</v>
      </c>
      <c r="G41" s="27">
        <v>0.39561125757924276</v>
      </c>
      <c r="H41" s="27">
        <v>0.10535891272414052</v>
      </c>
      <c r="I41" s="31" t="str">
        <f t="shared" si="0"/>
        <v>High</v>
      </c>
      <c r="J41" s="31" t="str">
        <f t="shared" si="1"/>
        <v>High</v>
      </c>
      <c r="K41" s="31" t="str">
        <f t="shared" si="2"/>
        <v>Protect / Grow</v>
      </c>
      <c r="L41" s="31" t="str">
        <f t="shared" si="3"/>
        <v>Defend relationship and expand profitable volume</v>
      </c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</row>
    <row r="42" spans="1:52">
      <c r="A42" s="25" t="s">
        <v>343</v>
      </c>
      <c r="B42" s="25" t="s">
        <v>344</v>
      </c>
      <c r="C42" s="25" t="s">
        <v>43</v>
      </c>
      <c r="D42" s="25" t="s">
        <v>111</v>
      </c>
      <c r="E42" s="26">
        <v>7139.0145975608348</v>
      </c>
      <c r="F42" s="26">
        <v>2834.7189406705975</v>
      </c>
      <c r="G42" s="27">
        <v>0.39707426031025728</v>
      </c>
      <c r="H42" s="27">
        <v>4.9648148546808032E-2</v>
      </c>
      <c r="I42" s="31" t="str">
        <f t="shared" si="0"/>
        <v>High</v>
      </c>
      <c r="J42" s="31" t="str">
        <f t="shared" si="1"/>
        <v>High</v>
      </c>
      <c r="K42" s="31" t="str">
        <f t="shared" si="2"/>
        <v>Protect / Grow</v>
      </c>
      <c r="L42" s="31" t="str">
        <f t="shared" si="3"/>
        <v>Defend relationship and expand profitable volume</v>
      </c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</row>
    <row r="43" spans="1:52">
      <c r="A43" s="25" t="s">
        <v>311</v>
      </c>
      <c r="B43" s="25" t="s">
        <v>312</v>
      </c>
      <c r="C43" s="25" t="s">
        <v>41</v>
      </c>
      <c r="D43" s="25" t="s">
        <v>111</v>
      </c>
      <c r="E43" s="26">
        <v>7072.3423855856845</v>
      </c>
      <c r="F43" s="26">
        <v>2633.9414835604562</v>
      </c>
      <c r="G43" s="27">
        <v>0.37242844590340496</v>
      </c>
      <c r="H43" s="27">
        <v>0.14605244838942516</v>
      </c>
      <c r="I43" s="31" t="str">
        <f t="shared" si="0"/>
        <v>High</v>
      </c>
      <c r="J43" s="31" t="str">
        <f t="shared" si="1"/>
        <v>Low</v>
      </c>
      <c r="K43" s="31" t="str">
        <f t="shared" si="2"/>
        <v>Reprice / Cost-to-Serve</v>
      </c>
      <c r="L43" s="31" t="str">
        <f t="shared" si="3"/>
        <v>Review discounts, freight and service economics</v>
      </c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</row>
    <row r="44" spans="1:52">
      <c r="A44" s="25" t="s">
        <v>251</v>
      </c>
      <c r="B44" s="25" t="s">
        <v>252</v>
      </c>
      <c r="C44" s="25" t="s">
        <v>36</v>
      </c>
      <c r="D44" s="25" t="s">
        <v>111</v>
      </c>
      <c r="E44" s="26">
        <v>7043.6544408160044</v>
      </c>
      <c r="F44" s="26">
        <v>2549.9186608813161</v>
      </c>
      <c r="G44" s="27">
        <v>0.3620164337002752</v>
      </c>
      <c r="H44" s="27">
        <v>0.15201467303096142</v>
      </c>
      <c r="I44" s="31" t="str">
        <f t="shared" ref="I44:I75" si="4">IF(E44&gt;=$B$7,"High","Low")</f>
        <v>High</v>
      </c>
      <c r="J44" s="31" t="str">
        <f t="shared" ref="J44:J75" si="5">IF(G44&gt;=$B$8,"High","Low")</f>
        <v>Low</v>
      </c>
      <c r="K44" s="31" t="str">
        <f t="shared" ref="K44:K75" si="6">IF(AND(I44="High",J44="High"),"Protect / Grow",IF(AND(I44="High",J44="Low"),"Reprice / Cost-to-Serve",IF(AND(I44="Low",J44="High"),"Develop / Grow","Review / Deprioritise")))</f>
        <v>Reprice / Cost-to-Serve</v>
      </c>
      <c r="L44" s="31" t="str">
        <f t="shared" ref="L44:L75" si="7">IF(K44="Protect / Grow","Defend relationship and expand profitable volume",IF(K44="Reprice / Cost-to-Serve","Review discounts, freight and service economics",IF(K44="Develop / Grow","Target selective volume growth","Review account economics and strategic fit")))</f>
        <v>Review discounts, freight and service economics</v>
      </c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</row>
    <row r="45" spans="1:52">
      <c r="A45" s="25" t="s">
        <v>287</v>
      </c>
      <c r="B45" s="25" t="s">
        <v>288</v>
      </c>
      <c r="C45" s="25" t="s">
        <v>39</v>
      </c>
      <c r="D45" s="25" t="s">
        <v>111</v>
      </c>
      <c r="E45" s="26">
        <v>6859.0223004504787</v>
      </c>
      <c r="F45" s="26">
        <v>2786.2028321410189</v>
      </c>
      <c r="G45" s="27">
        <v>0.40620991011474478</v>
      </c>
      <c r="H45" s="27">
        <v>0.11000500849891472</v>
      </c>
      <c r="I45" s="31" t="str">
        <f t="shared" si="4"/>
        <v>High</v>
      </c>
      <c r="J45" s="31" t="str">
        <f t="shared" si="5"/>
        <v>High</v>
      </c>
      <c r="K45" s="31" t="str">
        <f t="shared" si="6"/>
        <v>Protect / Grow</v>
      </c>
      <c r="L45" s="31" t="str">
        <f t="shared" si="7"/>
        <v>Defend relationship and expand profitable volume</v>
      </c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</row>
    <row r="46" spans="1:52">
      <c r="A46" s="25" t="s">
        <v>397</v>
      </c>
      <c r="B46" s="25" t="s">
        <v>398</v>
      </c>
      <c r="C46" s="25" t="s">
        <v>47</v>
      </c>
      <c r="D46" s="25" t="s">
        <v>111</v>
      </c>
      <c r="E46" s="26">
        <v>6550.4580386096823</v>
      </c>
      <c r="F46" s="26">
        <v>2215.8375037216592</v>
      </c>
      <c r="G46" s="27">
        <v>0.33827214687294827</v>
      </c>
      <c r="H46" s="27">
        <v>0.1110019002044306</v>
      </c>
      <c r="I46" s="31" t="str">
        <f t="shared" si="4"/>
        <v>High</v>
      </c>
      <c r="J46" s="31" t="str">
        <f t="shared" si="5"/>
        <v>Low</v>
      </c>
      <c r="K46" s="31" t="str">
        <f t="shared" si="6"/>
        <v>Reprice / Cost-to-Serve</v>
      </c>
      <c r="L46" s="31" t="str">
        <f t="shared" si="7"/>
        <v>Review discounts, freight and service economics</v>
      </c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</row>
    <row r="47" spans="1:52">
      <c r="A47" s="25" t="s">
        <v>337</v>
      </c>
      <c r="B47" s="25" t="s">
        <v>338</v>
      </c>
      <c r="C47" s="25" t="s">
        <v>43</v>
      </c>
      <c r="D47" s="25" t="s">
        <v>111</v>
      </c>
      <c r="E47" s="26">
        <v>6342.3301352547041</v>
      </c>
      <c r="F47" s="26">
        <v>2455.9352791682422</v>
      </c>
      <c r="G47" s="27">
        <v>0.38722917709953192</v>
      </c>
      <c r="H47" s="27">
        <v>7.1981333009274756E-2</v>
      </c>
      <c r="I47" s="31" t="str">
        <f t="shared" si="4"/>
        <v>High</v>
      </c>
      <c r="J47" s="31" t="str">
        <f t="shared" si="5"/>
        <v>High</v>
      </c>
      <c r="K47" s="31" t="str">
        <f t="shared" si="6"/>
        <v>Protect / Grow</v>
      </c>
      <c r="L47" s="31" t="str">
        <f t="shared" si="7"/>
        <v>Defend relationship and expand profitable volume</v>
      </c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</row>
    <row r="48" spans="1:52">
      <c r="A48" s="25" t="s">
        <v>373</v>
      </c>
      <c r="B48" s="25" t="s">
        <v>374</v>
      </c>
      <c r="C48" s="25" t="s">
        <v>45</v>
      </c>
      <c r="D48" s="25" t="s">
        <v>111</v>
      </c>
      <c r="E48" s="26">
        <v>6329.2922508461961</v>
      </c>
      <c r="F48" s="26">
        <v>2042.432867083503</v>
      </c>
      <c r="G48" s="27">
        <v>0.32269530085460019</v>
      </c>
      <c r="H48" s="27">
        <v>0.18894012852236097</v>
      </c>
      <c r="I48" s="31" t="str">
        <f t="shared" si="4"/>
        <v>High</v>
      </c>
      <c r="J48" s="31" t="str">
        <f t="shared" si="5"/>
        <v>Low</v>
      </c>
      <c r="K48" s="31" t="str">
        <f t="shared" si="6"/>
        <v>Reprice / Cost-to-Serve</v>
      </c>
      <c r="L48" s="31" t="str">
        <f t="shared" si="7"/>
        <v>Review discounts, freight and service economics</v>
      </c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</row>
    <row r="49" spans="1:52">
      <c r="A49" s="25" t="s">
        <v>375</v>
      </c>
      <c r="B49" s="25" t="s">
        <v>376</v>
      </c>
      <c r="C49" s="25" t="s">
        <v>45</v>
      </c>
      <c r="D49" s="25" t="s">
        <v>111</v>
      </c>
      <c r="E49" s="26">
        <v>6320.3704982118416</v>
      </c>
      <c r="F49" s="26">
        <v>2075.8749407386645</v>
      </c>
      <c r="G49" s="27">
        <v>0.32844197050251578</v>
      </c>
      <c r="H49" s="27">
        <v>0.18230962020872629</v>
      </c>
      <c r="I49" s="31" t="str">
        <f t="shared" si="4"/>
        <v>High</v>
      </c>
      <c r="J49" s="31" t="str">
        <f t="shared" si="5"/>
        <v>Low</v>
      </c>
      <c r="K49" s="31" t="str">
        <f t="shared" si="6"/>
        <v>Reprice / Cost-to-Serve</v>
      </c>
      <c r="L49" s="31" t="str">
        <f t="shared" si="7"/>
        <v>Review discounts, freight and service economics</v>
      </c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</row>
    <row r="50" spans="1:52">
      <c r="A50" s="25" t="s">
        <v>407</v>
      </c>
      <c r="B50" s="25" t="s">
        <v>408</v>
      </c>
      <c r="C50" s="25" t="s">
        <v>47</v>
      </c>
      <c r="D50" s="25" t="s">
        <v>111</v>
      </c>
      <c r="E50" s="26">
        <v>6258.6064019668456</v>
      </c>
      <c r="F50" s="26">
        <v>2570.4884547216084</v>
      </c>
      <c r="G50" s="27">
        <v>0.41071259153056822</v>
      </c>
      <c r="H50" s="27">
        <v>0.10314465056168456</v>
      </c>
      <c r="I50" s="31" t="str">
        <f t="shared" si="4"/>
        <v>High</v>
      </c>
      <c r="J50" s="31" t="str">
        <f t="shared" si="5"/>
        <v>High</v>
      </c>
      <c r="K50" s="31" t="str">
        <f t="shared" si="6"/>
        <v>Protect / Grow</v>
      </c>
      <c r="L50" s="31" t="str">
        <f t="shared" si="7"/>
        <v>Defend relationship and expand profitable volume</v>
      </c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</row>
    <row r="51" spans="1:52">
      <c r="A51" s="25" t="s">
        <v>309</v>
      </c>
      <c r="B51" s="25" t="s">
        <v>310</v>
      </c>
      <c r="C51" s="25" t="s">
        <v>41</v>
      </c>
      <c r="D51" s="25" t="s">
        <v>111</v>
      </c>
      <c r="E51" s="26">
        <v>6072.5143503764248</v>
      </c>
      <c r="F51" s="26">
        <v>2239.3989772666382</v>
      </c>
      <c r="G51" s="27">
        <v>0.3687762346955708</v>
      </c>
      <c r="H51" s="27">
        <v>0.16209976813759261</v>
      </c>
      <c r="I51" s="31" t="str">
        <f t="shared" si="4"/>
        <v>High</v>
      </c>
      <c r="J51" s="31" t="str">
        <f t="shared" si="5"/>
        <v>Low</v>
      </c>
      <c r="K51" s="31" t="str">
        <f t="shared" si="6"/>
        <v>Reprice / Cost-to-Serve</v>
      </c>
      <c r="L51" s="31" t="str">
        <f t="shared" si="7"/>
        <v>Review discounts, freight and service economics</v>
      </c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</row>
    <row r="52" spans="1:52">
      <c r="A52" s="25" t="s">
        <v>347</v>
      </c>
      <c r="B52" s="25" t="s">
        <v>348</v>
      </c>
      <c r="C52" s="25" t="s">
        <v>43</v>
      </c>
      <c r="D52" s="25" t="s">
        <v>111</v>
      </c>
      <c r="E52" s="26">
        <v>6026.3783054035721</v>
      </c>
      <c r="F52" s="26">
        <v>2480.8112816604112</v>
      </c>
      <c r="G52" s="27">
        <v>0.41165873696246108</v>
      </c>
      <c r="H52" s="27">
        <v>7.7658215396972027E-2</v>
      </c>
      <c r="I52" s="31" t="str">
        <f t="shared" si="4"/>
        <v>High</v>
      </c>
      <c r="J52" s="31" t="str">
        <f t="shared" si="5"/>
        <v>High</v>
      </c>
      <c r="K52" s="31" t="str">
        <f t="shared" si="6"/>
        <v>Protect / Grow</v>
      </c>
      <c r="L52" s="31" t="str">
        <f t="shared" si="7"/>
        <v>Defend relationship and expand profitable volume</v>
      </c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</row>
    <row r="53" spans="1:52">
      <c r="A53" s="25" t="s">
        <v>345</v>
      </c>
      <c r="B53" s="25" t="s">
        <v>346</v>
      </c>
      <c r="C53" s="25" t="s">
        <v>43</v>
      </c>
      <c r="D53" s="25" t="s">
        <v>111</v>
      </c>
      <c r="E53" s="26">
        <v>5956.6063711756624</v>
      </c>
      <c r="F53" s="26">
        <v>2385.909084472758</v>
      </c>
      <c r="G53" s="27">
        <v>0.40054838876349125</v>
      </c>
      <c r="H53" s="27">
        <v>6.701777260236344E-2</v>
      </c>
      <c r="I53" s="31" t="str">
        <f t="shared" si="4"/>
        <v>High</v>
      </c>
      <c r="J53" s="31" t="str">
        <f t="shared" si="5"/>
        <v>High</v>
      </c>
      <c r="K53" s="31" t="str">
        <f t="shared" si="6"/>
        <v>Protect / Grow</v>
      </c>
      <c r="L53" s="31" t="str">
        <f t="shared" si="7"/>
        <v>Defend relationship and expand profitable volume</v>
      </c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</row>
    <row r="54" spans="1:52">
      <c r="A54" s="25" t="s">
        <v>281</v>
      </c>
      <c r="B54" s="25" t="s">
        <v>282</v>
      </c>
      <c r="C54" s="25" t="s">
        <v>39</v>
      </c>
      <c r="D54" s="25" t="s">
        <v>111</v>
      </c>
      <c r="E54" s="26">
        <v>5884.4164381374303</v>
      </c>
      <c r="F54" s="26">
        <v>2107.4636929365438</v>
      </c>
      <c r="G54" s="27">
        <v>0.35814319314280391</v>
      </c>
      <c r="H54" s="27">
        <v>0.11691011877687349</v>
      </c>
      <c r="I54" s="31" t="str">
        <f t="shared" si="4"/>
        <v>High</v>
      </c>
      <c r="J54" s="31" t="str">
        <f t="shared" si="5"/>
        <v>Low</v>
      </c>
      <c r="K54" s="31" t="str">
        <f t="shared" si="6"/>
        <v>Reprice / Cost-to-Serve</v>
      </c>
      <c r="L54" s="31" t="str">
        <f t="shared" si="7"/>
        <v>Review discounts, freight and service economics</v>
      </c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</row>
    <row r="55" spans="1:52">
      <c r="A55" s="25" t="s">
        <v>401</v>
      </c>
      <c r="B55" s="25" t="s">
        <v>402</v>
      </c>
      <c r="C55" s="25" t="s">
        <v>47</v>
      </c>
      <c r="D55" s="25" t="s">
        <v>111</v>
      </c>
      <c r="E55" s="26">
        <v>5873.6586193118037</v>
      </c>
      <c r="F55" s="26">
        <v>2210.4544710676323</v>
      </c>
      <c r="G55" s="27">
        <v>0.37633349405087207</v>
      </c>
      <c r="H55" s="27">
        <v>0.1138340417774734</v>
      </c>
      <c r="I55" s="31" t="str">
        <f t="shared" si="4"/>
        <v>High</v>
      </c>
      <c r="J55" s="31" t="str">
        <f t="shared" si="5"/>
        <v>High</v>
      </c>
      <c r="K55" s="31" t="str">
        <f t="shared" si="6"/>
        <v>Protect / Grow</v>
      </c>
      <c r="L55" s="31" t="str">
        <f t="shared" si="7"/>
        <v>Defend relationship and expand profitable volume</v>
      </c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</row>
    <row r="56" spans="1:52">
      <c r="A56" s="25" t="s">
        <v>371</v>
      </c>
      <c r="B56" s="25" t="s">
        <v>372</v>
      </c>
      <c r="C56" s="25" t="s">
        <v>45</v>
      </c>
      <c r="D56" s="25" t="s">
        <v>111</v>
      </c>
      <c r="E56" s="26">
        <v>5574.2948318698609</v>
      </c>
      <c r="F56" s="26">
        <v>1844.7604093918126</v>
      </c>
      <c r="G56" s="27">
        <v>0.33094058800851045</v>
      </c>
      <c r="H56" s="27">
        <v>0.17891408044126828</v>
      </c>
      <c r="I56" s="31" t="str">
        <f t="shared" si="4"/>
        <v>High</v>
      </c>
      <c r="J56" s="31" t="str">
        <f t="shared" si="5"/>
        <v>Low</v>
      </c>
      <c r="K56" s="31" t="str">
        <f t="shared" si="6"/>
        <v>Reprice / Cost-to-Serve</v>
      </c>
      <c r="L56" s="31" t="str">
        <f t="shared" si="7"/>
        <v>Review discounts, freight and service economics</v>
      </c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</row>
    <row r="57" spans="1:52">
      <c r="A57" s="25" t="s">
        <v>317</v>
      </c>
      <c r="B57" s="25" t="s">
        <v>318</v>
      </c>
      <c r="C57" s="25" t="s">
        <v>41</v>
      </c>
      <c r="D57" s="25" t="s">
        <v>111</v>
      </c>
      <c r="E57" s="26">
        <v>5568.0779050079936</v>
      </c>
      <c r="F57" s="26">
        <v>1890.1278794777857</v>
      </c>
      <c r="G57" s="27">
        <v>0.33945787248734122</v>
      </c>
      <c r="H57" s="27">
        <v>0.16111315096317064</v>
      </c>
      <c r="I57" s="31" t="str">
        <f t="shared" si="4"/>
        <v>Low</v>
      </c>
      <c r="J57" s="31" t="str">
        <f t="shared" si="5"/>
        <v>Low</v>
      </c>
      <c r="K57" s="31" t="str">
        <f t="shared" si="6"/>
        <v>Review / Deprioritise</v>
      </c>
      <c r="L57" s="31" t="str">
        <f t="shared" si="7"/>
        <v>Review account economics and strategic fit</v>
      </c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</row>
    <row r="58" spans="1:52">
      <c r="A58" s="25" t="s">
        <v>399</v>
      </c>
      <c r="B58" s="25" t="s">
        <v>400</v>
      </c>
      <c r="C58" s="25" t="s">
        <v>47</v>
      </c>
      <c r="D58" s="25" t="s">
        <v>111</v>
      </c>
      <c r="E58" s="26">
        <v>5398.566428339901</v>
      </c>
      <c r="F58" s="26">
        <v>2057.8194004880838</v>
      </c>
      <c r="G58" s="27">
        <v>0.38117886068522056</v>
      </c>
      <c r="H58" s="27">
        <v>0.10409579620734385</v>
      </c>
      <c r="I58" s="31" t="str">
        <f t="shared" si="4"/>
        <v>Low</v>
      </c>
      <c r="J58" s="31" t="str">
        <f t="shared" si="5"/>
        <v>High</v>
      </c>
      <c r="K58" s="31" t="str">
        <f t="shared" si="6"/>
        <v>Develop / Grow</v>
      </c>
      <c r="L58" s="31" t="str">
        <f t="shared" si="7"/>
        <v>Target selective volume growth</v>
      </c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</row>
    <row r="59" spans="1:52">
      <c r="A59" s="25" t="s">
        <v>377</v>
      </c>
      <c r="B59" s="25" t="s">
        <v>378</v>
      </c>
      <c r="C59" s="25" t="s">
        <v>45</v>
      </c>
      <c r="D59" s="25" t="s">
        <v>111</v>
      </c>
      <c r="E59" s="26">
        <v>5297.4713649373107</v>
      </c>
      <c r="F59" s="26">
        <v>1861.6692944632514</v>
      </c>
      <c r="G59" s="27">
        <v>0.35142602313722598</v>
      </c>
      <c r="H59" s="27">
        <v>0.19203740899412328</v>
      </c>
      <c r="I59" s="31" t="str">
        <f t="shared" si="4"/>
        <v>Low</v>
      </c>
      <c r="J59" s="31" t="str">
        <f t="shared" si="5"/>
        <v>Low</v>
      </c>
      <c r="K59" s="31" t="str">
        <f t="shared" si="6"/>
        <v>Review / Deprioritise</v>
      </c>
      <c r="L59" s="31" t="str">
        <f t="shared" si="7"/>
        <v>Review account economics and strategic fit</v>
      </c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</row>
    <row r="60" spans="1:52">
      <c r="A60" s="25" t="s">
        <v>249</v>
      </c>
      <c r="B60" s="25" t="s">
        <v>250</v>
      </c>
      <c r="C60" s="25" t="s">
        <v>36</v>
      </c>
      <c r="D60" s="25" t="s">
        <v>111</v>
      </c>
      <c r="E60" s="26">
        <v>5114.6232914536849</v>
      </c>
      <c r="F60" s="26">
        <v>1746.3200722075187</v>
      </c>
      <c r="G60" s="27">
        <v>0.34143669488338357</v>
      </c>
      <c r="H60" s="27">
        <v>0.14729702566405112</v>
      </c>
      <c r="I60" s="31" t="str">
        <f t="shared" si="4"/>
        <v>Low</v>
      </c>
      <c r="J60" s="31" t="str">
        <f t="shared" si="5"/>
        <v>Low</v>
      </c>
      <c r="K60" s="31" t="str">
        <f t="shared" si="6"/>
        <v>Review / Deprioritise</v>
      </c>
      <c r="L60" s="31" t="str">
        <f t="shared" si="7"/>
        <v>Review account economics and strategic fit</v>
      </c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</row>
    <row r="61" spans="1:52">
      <c r="A61" s="25" t="s">
        <v>307</v>
      </c>
      <c r="B61" s="25" t="s">
        <v>308</v>
      </c>
      <c r="C61" s="25" t="s">
        <v>41</v>
      </c>
      <c r="D61" s="25" t="s">
        <v>111</v>
      </c>
      <c r="E61" s="26">
        <v>4694.1846646289705</v>
      </c>
      <c r="F61" s="26">
        <v>1621.4158633486168</v>
      </c>
      <c r="G61" s="27">
        <v>0.34540947559351587</v>
      </c>
      <c r="H61" s="27">
        <v>0.17415370540773104</v>
      </c>
      <c r="I61" s="31" t="str">
        <f t="shared" si="4"/>
        <v>Low</v>
      </c>
      <c r="J61" s="31" t="str">
        <f t="shared" si="5"/>
        <v>Low</v>
      </c>
      <c r="K61" s="31" t="str">
        <f t="shared" si="6"/>
        <v>Review / Deprioritise</v>
      </c>
      <c r="L61" s="31" t="str">
        <f t="shared" si="7"/>
        <v>Review account economics and strategic fit</v>
      </c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</row>
    <row r="62" spans="1:52">
      <c r="A62" s="25" t="s">
        <v>315</v>
      </c>
      <c r="B62" s="25" t="s">
        <v>316</v>
      </c>
      <c r="C62" s="25" t="s">
        <v>41</v>
      </c>
      <c r="D62" s="25" t="s">
        <v>111</v>
      </c>
      <c r="E62" s="26">
        <v>4666.6592808298783</v>
      </c>
      <c r="F62" s="26">
        <v>1530.0461395283016</v>
      </c>
      <c r="G62" s="27">
        <v>0.32786754880810831</v>
      </c>
      <c r="H62" s="27">
        <v>0.16498453474417565</v>
      </c>
      <c r="I62" s="31" t="str">
        <f t="shared" si="4"/>
        <v>Low</v>
      </c>
      <c r="J62" s="31" t="str">
        <f t="shared" si="5"/>
        <v>Low</v>
      </c>
      <c r="K62" s="31" t="str">
        <f t="shared" si="6"/>
        <v>Review / Deprioritise</v>
      </c>
      <c r="L62" s="31" t="str">
        <f t="shared" si="7"/>
        <v>Review account economics and strategic fit</v>
      </c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</row>
    <row r="63" spans="1:52">
      <c r="A63" s="25" t="s">
        <v>283</v>
      </c>
      <c r="B63" s="25" t="s">
        <v>284</v>
      </c>
      <c r="C63" s="25" t="s">
        <v>39</v>
      </c>
      <c r="D63" s="25" t="s">
        <v>111</v>
      </c>
      <c r="E63" s="26">
        <v>4581.3666550764792</v>
      </c>
      <c r="F63" s="26">
        <v>1725.9179553198733</v>
      </c>
      <c r="G63" s="27">
        <v>0.37672556799343571</v>
      </c>
      <c r="H63" s="27">
        <v>0.11604409680549524</v>
      </c>
      <c r="I63" s="31" t="str">
        <f t="shared" si="4"/>
        <v>Low</v>
      </c>
      <c r="J63" s="31" t="str">
        <f t="shared" si="5"/>
        <v>High</v>
      </c>
      <c r="K63" s="31" t="str">
        <f t="shared" si="6"/>
        <v>Develop / Grow</v>
      </c>
      <c r="L63" s="31" t="str">
        <f t="shared" si="7"/>
        <v>Target selective volume growth</v>
      </c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</row>
    <row r="64" spans="1:52">
      <c r="A64" s="25" t="s">
        <v>247</v>
      </c>
      <c r="B64" s="25" t="s">
        <v>248</v>
      </c>
      <c r="C64" s="25" t="s">
        <v>36</v>
      </c>
      <c r="D64" s="25" t="s">
        <v>111</v>
      </c>
      <c r="E64" s="26">
        <v>4555.3427352834269</v>
      </c>
      <c r="F64" s="26">
        <v>1596.2865660483253</v>
      </c>
      <c r="G64" s="27">
        <v>0.35042073863823259</v>
      </c>
      <c r="H64" s="27">
        <v>0.14288189494772502</v>
      </c>
      <c r="I64" s="31" t="str">
        <f t="shared" si="4"/>
        <v>Low</v>
      </c>
      <c r="J64" s="31" t="str">
        <f t="shared" si="5"/>
        <v>Low</v>
      </c>
      <c r="K64" s="31" t="str">
        <f t="shared" si="6"/>
        <v>Review / Deprioritise</v>
      </c>
      <c r="L64" s="31" t="str">
        <f t="shared" si="7"/>
        <v>Review account economics and strategic fit</v>
      </c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</row>
    <row r="65" spans="1:52">
      <c r="A65" s="25" t="s">
        <v>359</v>
      </c>
      <c r="B65" s="25" t="s">
        <v>360</v>
      </c>
      <c r="C65" s="25" t="s">
        <v>43</v>
      </c>
      <c r="D65" s="25" t="s">
        <v>257</v>
      </c>
      <c r="E65" s="26">
        <v>2128.2419616743437</v>
      </c>
      <c r="F65" s="26">
        <v>859.6410733989984</v>
      </c>
      <c r="G65" s="27">
        <v>0.40392074250932269</v>
      </c>
      <c r="H65" s="27">
        <v>4.4032412207708961E-2</v>
      </c>
      <c r="I65" s="31" t="str">
        <f t="shared" si="4"/>
        <v>Low</v>
      </c>
      <c r="J65" s="31" t="str">
        <f t="shared" si="5"/>
        <v>High</v>
      </c>
      <c r="K65" s="31" t="str">
        <f t="shared" si="6"/>
        <v>Develop / Grow</v>
      </c>
      <c r="L65" s="31" t="str">
        <f t="shared" si="7"/>
        <v>Target selective volume growth</v>
      </c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</row>
    <row r="66" spans="1:52">
      <c r="A66" s="25" t="s">
        <v>253</v>
      </c>
      <c r="B66" s="25" t="s">
        <v>254</v>
      </c>
      <c r="C66" s="25" t="s">
        <v>36</v>
      </c>
      <c r="D66" s="25" t="s">
        <v>111</v>
      </c>
      <c r="E66" s="26">
        <v>2126.6712630428301</v>
      </c>
      <c r="F66" s="26">
        <v>779.88118030805913</v>
      </c>
      <c r="G66" s="27">
        <v>0.36671449596408673</v>
      </c>
      <c r="H66" s="27">
        <v>0.12935899001378412</v>
      </c>
      <c r="I66" s="31" t="str">
        <f t="shared" si="4"/>
        <v>Low</v>
      </c>
      <c r="J66" s="31" t="str">
        <f t="shared" si="5"/>
        <v>Low</v>
      </c>
      <c r="K66" s="31" t="str">
        <f t="shared" si="6"/>
        <v>Review / Deprioritise</v>
      </c>
      <c r="L66" s="31" t="str">
        <f t="shared" si="7"/>
        <v>Review account economics and strategic fit</v>
      </c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</row>
    <row r="67" spans="1:52">
      <c r="A67" s="25" t="s">
        <v>419</v>
      </c>
      <c r="B67" s="25" t="s">
        <v>420</v>
      </c>
      <c r="C67" s="25" t="s">
        <v>47</v>
      </c>
      <c r="D67" s="25" t="s">
        <v>257</v>
      </c>
      <c r="E67" s="26">
        <v>1631.619773108077</v>
      </c>
      <c r="F67" s="26">
        <v>636.3325183265913</v>
      </c>
      <c r="G67" s="27">
        <v>0.39000049448680052</v>
      </c>
      <c r="H67" s="27">
        <v>9.4354619974313464E-2</v>
      </c>
      <c r="I67" s="31" t="str">
        <f t="shared" si="4"/>
        <v>Low</v>
      </c>
      <c r="J67" s="31" t="str">
        <f t="shared" si="5"/>
        <v>High</v>
      </c>
      <c r="K67" s="31" t="str">
        <f t="shared" si="6"/>
        <v>Develop / Grow</v>
      </c>
      <c r="L67" s="31" t="str">
        <f t="shared" si="7"/>
        <v>Target selective volume growth</v>
      </c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</row>
    <row r="68" spans="1:52">
      <c r="A68" s="25" t="s">
        <v>291</v>
      </c>
      <c r="B68" s="25" t="s">
        <v>292</v>
      </c>
      <c r="C68" s="25" t="s">
        <v>39</v>
      </c>
      <c r="D68" s="25" t="s">
        <v>257</v>
      </c>
      <c r="E68" s="26">
        <v>1530.7322054331441</v>
      </c>
      <c r="F68" s="26">
        <v>619.9068291190481</v>
      </c>
      <c r="G68" s="27">
        <v>0.40497405550021465</v>
      </c>
      <c r="H68" s="27">
        <v>8.725801222778759E-2</v>
      </c>
      <c r="I68" s="31" t="str">
        <f t="shared" si="4"/>
        <v>Low</v>
      </c>
      <c r="J68" s="31" t="str">
        <f t="shared" si="5"/>
        <v>High</v>
      </c>
      <c r="K68" s="31" t="str">
        <f t="shared" si="6"/>
        <v>Develop / Grow</v>
      </c>
      <c r="L68" s="31" t="str">
        <f t="shared" si="7"/>
        <v>Target selective volume growth</v>
      </c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</row>
    <row r="69" spans="1:52">
      <c r="A69" s="25" t="s">
        <v>289</v>
      </c>
      <c r="B69" s="25" t="s">
        <v>290</v>
      </c>
      <c r="C69" s="25" t="s">
        <v>39</v>
      </c>
      <c r="D69" s="25" t="s">
        <v>257</v>
      </c>
      <c r="E69" s="26">
        <v>1408.6283395529331</v>
      </c>
      <c r="F69" s="26">
        <v>534.31714442232146</v>
      </c>
      <c r="G69" s="27">
        <v>0.37931733262721501</v>
      </c>
      <c r="H69" s="27">
        <v>0.10130766511022371</v>
      </c>
      <c r="I69" s="31" t="str">
        <f t="shared" si="4"/>
        <v>Low</v>
      </c>
      <c r="J69" s="31" t="str">
        <f t="shared" si="5"/>
        <v>High</v>
      </c>
      <c r="K69" s="31" t="str">
        <f t="shared" si="6"/>
        <v>Develop / Grow</v>
      </c>
      <c r="L69" s="31" t="str">
        <f t="shared" si="7"/>
        <v>Target selective volume growth</v>
      </c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</row>
    <row r="70" spans="1:52">
      <c r="A70" s="25" t="s">
        <v>415</v>
      </c>
      <c r="B70" s="25" t="s">
        <v>416</v>
      </c>
      <c r="C70" s="25" t="s">
        <v>47</v>
      </c>
      <c r="D70" s="25" t="s">
        <v>257</v>
      </c>
      <c r="E70" s="26">
        <v>1390.2193671916814</v>
      </c>
      <c r="F70" s="26">
        <v>542.56432174627275</v>
      </c>
      <c r="G70" s="27">
        <v>0.39027245235568986</v>
      </c>
      <c r="H70" s="27">
        <v>9.010506830224603E-2</v>
      </c>
      <c r="I70" s="31" t="str">
        <f t="shared" si="4"/>
        <v>Low</v>
      </c>
      <c r="J70" s="31" t="str">
        <f t="shared" si="5"/>
        <v>High</v>
      </c>
      <c r="K70" s="31" t="str">
        <f t="shared" si="6"/>
        <v>Develop / Grow</v>
      </c>
      <c r="L70" s="31" t="str">
        <f t="shared" si="7"/>
        <v>Target selective volume growth</v>
      </c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</row>
    <row r="71" spans="1:52">
      <c r="A71" s="25" t="s">
        <v>299</v>
      </c>
      <c r="B71" s="25" t="s">
        <v>300</v>
      </c>
      <c r="C71" s="25" t="s">
        <v>39</v>
      </c>
      <c r="D71" s="25" t="s">
        <v>257</v>
      </c>
      <c r="E71" s="26">
        <v>1361.7968076421039</v>
      </c>
      <c r="F71" s="26">
        <v>567.04907468161969</v>
      </c>
      <c r="G71" s="27">
        <v>0.41639771183150459</v>
      </c>
      <c r="H71" s="27">
        <v>8.7548873911458949E-2</v>
      </c>
      <c r="I71" s="31" t="str">
        <f t="shared" si="4"/>
        <v>Low</v>
      </c>
      <c r="J71" s="31" t="str">
        <f t="shared" si="5"/>
        <v>High</v>
      </c>
      <c r="K71" s="31" t="str">
        <f t="shared" si="6"/>
        <v>Develop / Grow</v>
      </c>
      <c r="L71" s="31" t="str">
        <f t="shared" si="7"/>
        <v>Target selective volume growth</v>
      </c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</row>
    <row r="72" spans="1:52">
      <c r="A72" s="25" t="s">
        <v>387</v>
      </c>
      <c r="B72" s="25" t="s">
        <v>388</v>
      </c>
      <c r="C72" s="25" t="s">
        <v>45</v>
      </c>
      <c r="D72" s="25" t="s">
        <v>257</v>
      </c>
      <c r="E72" s="26">
        <v>1355.3618493207002</v>
      </c>
      <c r="F72" s="26">
        <v>421.56142158088966</v>
      </c>
      <c r="G72" s="27">
        <v>0.31103237987123061</v>
      </c>
      <c r="H72" s="27">
        <v>0.17606681540878658</v>
      </c>
      <c r="I72" s="31" t="str">
        <f t="shared" si="4"/>
        <v>Low</v>
      </c>
      <c r="J72" s="31" t="str">
        <f t="shared" si="5"/>
        <v>Low</v>
      </c>
      <c r="K72" s="31" t="str">
        <f t="shared" si="6"/>
        <v>Review / Deprioritise</v>
      </c>
      <c r="L72" s="31" t="str">
        <f t="shared" si="7"/>
        <v>Review account economics and strategic fit</v>
      </c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</row>
    <row r="73" spans="1:52">
      <c r="A73" s="25" t="s">
        <v>353</v>
      </c>
      <c r="B73" s="25" t="s">
        <v>354</v>
      </c>
      <c r="C73" s="25" t="s">
        <v>43</v>
      </c>
      <c r="D73" s="25" t="s">
        <v>257</v>
      </c>
      <c r="E73" s="26">
        <v>1340.2074902672032</v>
      </c>
      <c r="F73" s="26">
        <v>533.79815320517912</v>
      </c>
      <c r="G73" s="27">
        <v>0.39829515734071402</v>
      </c>
      <c r="H73" s="27">
        <v>4.7816718696703231E-2</v>
      </c>
      <c r="I73" s="31" t="str">
        <f t="shared" si="4"/>
        <v>Low</v>
      </c>
      <c r="J73" s="31" t="str">
        <f t="shared" si="5"/>
        <v>High</v>
      </c>
      <c r="K73" s="31" t="str">
        <f t="shared" si="6"/>
        <v>Develop / Grow</v>
      </c>
      <c r="L73" s="31" t="str">
        <f t="shared" si="7"/>
        <v>Target selective volume growth</v>
      </c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</row>
    <row r="74" spans="1:52">
      <c r="A74" s="25" t="s">
        <v>297</v>
      </c>
      <c r="B74" s="25" t="s">
        <v>298</v>
      </c>
      <c r="C74" s="25" t="s">
        <v>39</v>
      </c>
      <c r="D74" s="25" t="s">
        <v>257</v>
      </c>
      <c r="E74" s="26">
        <v>1316.4497966985423</v>
      </c>
      <c r="F74" s="26">
        <v>495.67435096787284</v>
      </c>
      <c r="G74" s="27">
        <v>0.37652355008975613</v>
      </c>
      <c r="H74" s="27">
        <v>0.11216259091252651</v>
      </c>
      <c r="I74" s="31" t="str">
        <f t="shared" si="4"/>
        <v>Low</v>
      </c>
      <c r="J74" s="31" t="str">
        <f t="shared" si="5"/>
        <v>High</v>
      </c>
      <c r="K74" s="31" t="str">
        <f t="shared" si="6"/>
        <v>Develop / Grow</v>
      </c>
      <c r="L74" s="31" t="str">
        <f t="shared" si="7"/>
        <v>Target selective volume growth</v>
      </c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</row>
    <row r="75" spans="1:52">
      <c r="A75" s="25" t="s">
        <v>295</v>
      </c>
      <c r="B75" s="25" t="s">
        <v>296</v>
      </c>
      <c r="C75" s="25" t="s">
        <v>39</v>
      </c>
      <c r="D75" s="25" t="s">
        <v>257</v>
      </c>
      <c r="E75" s="26">
        <v>1280.6186248428164</v>
      </c>
      <c r="F75" s="26">
        <v>525.37563372111731</v>
      </c>
      <c r="G75" s="27">
        <v>0.41025143905399791</v>
      </c>
      <c r="H75" s="27">
        <v>0.10018365314585694</v>
      </c>
      <c r="I75" s="31" t="str">
        <f t="shared" si="4"/>
        <v>Low</v>
      </c>
      <c r="J75" s="31" t="str">
        <f t="shared" si="5"/>
        <v>High</v>
      </c>
      <c r="K75" s="31" t="str">
        <f t="shared" si="6"/>
        <v>Develop / Grow</v>
      </c>
      <c r="L75" s="31" t="str">
        <f t="shared" si="7"/>
        <v>Target selective volume growth</v>
      </c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</row>
    <row r="76" spans="1:52">
      <c r="A76" s="25" t="s">
        <v>264</v>
      </c>
      <c r="B76" s="25" t="s">
        <v>265</v>
      </c>
      <c r="C76" s="25" t="s">
        <v>36</v>
      </c>
      <c r="D76" s="25" t="s">
        <v>257</v>
      </c>
      <c r="E76" s="26">
        <v>1261.6744755664881</v>
      </c>
      <c r="F76" s="26">
        <v>454.49433500629129</v>
      </c>
      <c r="G76" s="27">
        <v>0.36023106102881625</v>
      </c>
      <c r="H76" s="27">
        <v>0.12871996825672236</v>
      </c>
      <c r="I76" s="31" t="str">
        <f t="shared" ref="I76:I101" si="8">IF(E76&gt;=$B$7,"High","Low")</f>
        <v>Low</v>
      </c>
      <c r="J76" s="31" t="str">
        <f t="shared" ref="J76:J101" si="9">IF(G76&gt;=$B$8,"High","Low")</f>
        <v>Low</v>
      </c>
      <c r="K76" s="31" t="str">
        <f t="shared" ref="K76:K107" si="10">IF(AND(I76="High",J76="High"),"Protect / Grow",IF(AND(I76="High",J76="Low"),"Reprice / Cost-to-Serve",IF(AND(I76="Low",J76="High"),"Develop / Grow","Review / Deprioritise")))</f>
        <v>Review / Deprioritise</v>
      </c>
      <c r="L76" s="31" t="str">
        <f t="shared" ref="L76:L107" si="11">IF(K76="Protect / Grow","Defend relationship and expand profitable volume",IF(K76="Reprice / Cost-to-Serve","Review discounts, freight and service economics",IF(K76="Develop / Grow","Target selective volume growth","Review account economics and strategic fit")))</f>
        <v>Review account economics and strategic fit</v>
      </c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</row>
    <row r="77" spans="1:52">
      <c r="A77" s="25" t="s">
        <v>258</v>
      </c>
      <c r="B77" s="25" t="s">
        <v>259</v>
      </c>
      <c r="C77" s="25" t="s">
        <v>36</v>
      </c>
      <c r="D77" s="25" t="s">
        <v>257</v>
      </c>
      <c r="E77" s="26">
        <v>1260.3974029712219</v>
      </c>
      <c r="F77" s="26">
        <v>485.87024971773997</v>
      </c>
      <c r="G77" s="27">
        <v>0.38548972615491306</v>
      </c>
      <c r="H77" s="27">
        <v>0.12325059963882223</v>
      </c>
      <c r="I77" s="31" t="str">
        <f t="shared" si="8"/>
        <v>Low</v>
      </c>
      <c r="J77" s="31" t="str">
        <f t="shared" si="9"/>
        <v>High</v>
      </c>
      <c r="K77" s="31" t="str">
        <f t="shared" si="10"/>
        <v>Develop / Grow</v>
      </c>
      <c r="L77" s="31" t="str">
        <f t="shared" si="11"/>
        <v>Target selective volume growth</v>
      </c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</row>
    <row r="78" spans="1:52">
      <c r="A78" s="25" t="s">
        <v>417</v>
      </c>
      <c r="B78" s="25" t="s">
        <v>418</v>
      </c>
      <c r="C78" s="25" t="s">
        <v>47</v>
      </c>
      <c r="D78" s="25" t="s">
        <v>257</v>
      </c>
      <c r="E78" s="26">
        <v>1152.7815104705489</v>
      </c>
      <c r="F78" s="26">
        <v>432.83753572972626</v>
      </c>
      <c r="G78" s="27">
        <v>0.37547230919157276</v>
      </c>
      <c r="H78" s="27">
        <v>8.9839874250496374E-2</v>
      </c>
      <c r="I78" s="31" t="str">
        <f t="shared" si="8"/>
        <v>Low</v>
      </c>
      <c r="J78" s="31" t="str">
        <f t="shared" si="9"/>
        <v>High</v>
      </c>
      <c r="K78" s="31" t="str">
        <f t="shared" si="10"/>
        <v>Develop / Grow</v>
      </c>
      <c r="L78" s="31" t="str">
        <f t="shared" si="11"/>
        <v>Target selective volume growth</v>
      </c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</row>
    <row r="79" spans="1:52">
      <c r="A79" s="25" t="s">
        <v>381</v>
      </c>
      <c r="B79" s="25" t="s">
        <v>382</v>
      </c>
      <c r="C79" s="25" t="s">
        <v>45</v>
      </c>
      <c r="D79" s="25" t="s">
        <v>257</v>
      </c>
      <c r="E79" s="26">
        <v>1149.5931448375661</v>
      </c>
      <c r="F79" s="26">
        <v>435.07924766500264</v>
      </c>
      <c r="G79" s="27">
        <v>0.37846367614385695</v>
      </c>
      <c r="H79" s="27">
        <v>0.17251999622998687</v>
      </c>
      <c r="I79" s="31" t="str">
        <f t="shared" si="8"/>
        <v>Low</v>
      </c>
      <c r="J79" s="31" t="str">
        <f t="shared" si="9"/>
        <v>High</v>
      </c>
      <c r="K79" s="31" t="str">
        <f t="shared" si="10"/>
        <v>Develop / Grow</v>
      </c>
      <c r="L79" s="31" t="str">
        <f t="shared" si="11"/>
        <v>Target selective volume growth</v>
      </c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</row>
    <row r="80" spans="1:52">
      <c r="A80" s="25" t="s">
        <v>355</v>
      </c>
      <c r="B80" s="25" t="s">
        <v>356</v>
      </c>
      <c r="C80" s="25" t="s">
        <v>43</v>
      </c>
      <c r="D80" s="25" t="s">
        <v>257</v>
      </c>
      <c r="E80" s="26">
        <v>1143.1873723898248</v>
      </c>
      <c r="F80" s="26">
        <v>455.52394063228257</v>
      </c>
      <c r="G80" s="27">
        <v>0.39846831029983576</v>
      </c>
      <c r="H80" s="27">
        <v>5.5092101112688745E-2</v>
      </c>
      <c r="I80" s="31" t="str">
        <f t="shared" si="8"/>
        <v>Low</v>
      </c>
      <c r="J80" s="31" t="str">
        <f t="shared" si="9"/>
        <v>High</v>
      </c>
      <c r="K80" s="31" t="str">
        <f t="shared" si="10"/>
        <v>Develop / Grow</v>
      </c>
      <c r="L80" s="31" t="str">
        <f t="shared" si="11"/>
        <v>Target selective volume growth</v>
      </c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</row>
    <row r="81" spans="1:52">
      <c r="A81" s="25" t="s">
        <v>349</v>
      </c>
      <c r="B81" s="25" t="s">
        <v>350</v>
      </c>
      <c r="C81" s="25" t="s">
        <v>43</v>
      </c>
      <c r="D81" s="25" t="s">
        <v>257</v>
      </c>
      <c r="E81" s="26">
        <v>1125.2523501055909</v>
      </c>
      <c r="F81" s="26">
        <v>424.42599435083946</v>
      </c>
      <c r="G81" s="27">
        <v>0.37718294417337794</v>
      </c>
      <c r="H81" s="27">
        <v>4.1392055045328946E-2</v>
      </c>
      <c r="I81" s="31" t="str">
        <f t="shared" si="8"/>
        <v>Low</v>
      </c>
      <c r="J81" s="31" t="str">
        <f t="shared" si="9"/>
        <v>High</v>
      </c>
      <c r="K81" s="31" t="str">
        <f t="shared" si="10"/>
        <v>Develop / Grow</v>
      </c>
      <c r="L81" s="31" t="str">
        <f t="shared" si="11"/>
        <v>Target selective volume growth</v>
      </c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</row>
    <row r="82" spans="1:52">
      <c r="A82" s="25" t="s">
        <v>260</v>
      </c>
      <c r="B82" s="25" t="s">
        <v>261</v>
      </c>
      <c r="C82" s="25" t="s">
        <v>36</v>
      </c>
      <c r="D82" s="25" t="s">
        <v>257</v>
      </c>
      <c r="E82" s="26">
        <v>1090.6660038030921</v>
      </c>
      <c r="F82" s="26">
        <v>419.85401573463645</v>
      </c>
      <c r="G82" s="27">
        <v>0.3849519598764688</v>
      </c>
      <c r="H82" s="27">
        <v>0.1113072072134965</v>
      </c>
      <c r="I82" s="31" t="str">
        <f t="shared" si="8"/>
        <v>Low</v>
      </c>
      <c r="J82" s="31" t="str">
        <f t="shared" si="9"/>
        <v>High</v>
      </c>
      <c r="K82" s="31" t="str">
        <f t="shared" si="10"/>
        <v>Develop / Grow</v>
      </c>
      <c r="L82" s="31" t="str">
        <f t="shared" si="11"/>
        <v>Target selective volume growth</v>
      </c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</row>
    <row r="83" spans="1:52">
      <c r="A83" s="25" t="s">
        <v>325</v>
      </c>
      <c r="B83" s="25" t="s">
        <v>326</v>
      </c>
      <c r="C83" s="25" t="s">
        <v>41</v>
      </c>
      <c r="D83" s="25" t="s">
        <v>257</v>
      </c>
      <c r="E83" s="26">
        <v>1051.0548405321697</v>
      </c>
      <c r="F83" s="26">
        <v>369.00741467833325</v>
      </c>
      <c r="G83" s="27">
        <v>0.35108293159232068</v>
      </c>
      <c r="H83" s="27">
        <v>0.14496946086900273</v>
      </c>
      <c r="I83" s="31" t="str">
        <f t="shared" si="8"/>
        <v>Low</v>
      </c>
      <c r="J83" s="31" t="str">
        <f t="shared" si="9"/>
        <v>Low</v>
      </c>
      <c r="K83" s="31" t="str">
        <f t="shared" si="10"/>
        <v>Review / Deprioritise</v>
      </c>
      <c r="L83" s="31" t="str">
        <f t="shared" si="11"/>
        <v>Review account economics and strategic fit</v>
      </c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</row>
    <row r="84" spans="1:52">
      <c r="A84" s="25" t="s">
        <v>411</v>
      </c>
      <c r="B84" s="25" t="s">
        <v>412</v>
      </c>
      <c r="C84" s="25" t="s">
        <v>47</v>
      </c>
      <c r="D84" s="25" t="s">
        <v>257</v>
      </c>
      <c r="E84" s="26">
        <v>1050.2825584057891</v>
      </c>
      <c r="F84" s="26">
        <v>405.06605956245608</v>
      </c>
      <c r="G84" s="27">
        <v>0.38567341361671359</v>
      </c>
      <c r="H84" s="27">
        <v>9.3521233164926776E-2</v>
      </c>
      <c r="I84" s="31" t="str">
        <f t="shared" si="8"/>
        <v>Low</v>
      </c>
      <c r="J84" s="31" t="str">
        <f t="shared" si="9"/>
        <v>High</v>
      </c>
      <c r="K84" s="31" t="str">
        <f t="shared" si="10"/>
        <v>Develop / Grow</v>
      </c>
      <c r="L84" s="31" t="str">
        <f t="shared" si="11"/>
        <v>Target selective volume growth</v>
      </c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</row>
    <row r="85" spans="1:52">
      <c r="A85" s="25" t="s">
        <v>409</v>
      </c>
      <c r="B85" s="25" t="s">
        <v>410</v>
      </c>
      <c r="C85" s="25" t="s">
        <v>47</v>
      </c>
      <c r="D85" s="25" t="s">
        <v>257</v>
      </c>
      <c r="E85" s="26">
        <v>1048.8057157344917</v>
      </c>
      <c r="F85" s="26">
        <v>370.79318427259852</v>
      </c>
      <c r="G85" s="27">
        <v>0.35353848545049876</v>
      </c>
      <c r="H85" s="27">
        <v>8.0003056346442808E-2</v>
      </c>
      <c r="I85" s="31" t="str">
        <f t="shared" si="8"/>
        <v>Low</v>
      </c>
      <c r="J85" s="31" t="str">
        <f t="shared" si="9"/>
        <v>Low</v>
      </c>
      <c r="K85" s="31" t="str">
        <f t="shared" si="10"/>
        <v>Review / Deprioritise</v>
      </c>
      <c r="L85" s="31" t="str">
        <f t="shared" si="11"/>
        <v>Review account economics and strategic fit</v>
      </c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</row>
    <row r="86" spans="1:52">
      <c r="A86" s="25" t="s">
        <v>379</v>
      </c>
      <c r="B86" s="25" t="s">
        <v>380</v>
      </c>
      <c r="C86" s="25" t="s">
        <v>45</v>
      </c>
      <c r="D86" s="25" t="s">
        <v>257</v>
      </c>
      <c r="E86" s="26">
        <v>968.47721965378719</v>
      </c>
      <c r="F86" s="26">
        <v>283.87006135898042</v>
      </c>
      <c r="G86" s="27">
        <v>0.29310969385574059</v>
      </c>
      <c r="H86" s="27">
        <v>0.18417917341651457</v>
      </c>
      <c r="I86" s="31" t="str">
        <f t="shared" si="8"/>
        <v>Low</v>
      </c>
      <c r="J86" s="31" t="str">
        <f t="shared" si="9"/>
        <v>Low</v>
      </c>
      <c r="K86" s="31" t="str">
        <f t="shared" si="10"/>
        <v>Review / Deprioritise</v>
      </c>
      <c r="L86" s="31" t="str">
        <f t="shared" si="11"/>
        <v>Review account economics and strategic fit</v>
      </c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</row>
    <row r="87" spans="1:52">
      <c r="A87" s="25" t="s">
        <v>293</v>
      </c>
      <c r="B87" s="25" t="s">
        <v>294</v>
      </c>
      <c r="C87" s="25" t="s">
        <v>39</v>
      </c>
      <c r="D87" s="25" t="s">
        <v>257</v>
      </c>
      <c r="E87" s="26">
        <v>902.37411312595168</v>
      </c>
      <c r="F87" s="26">
        <v>375.64425675030668</v>
      </c>
      <c r="G87" s="27">
        <v>0.41628438946350288</v>
      </c>
      <c r="H87" s="27">
        <v>9.6858216357952567E-2</v>
      </c>
      <c r="I87" s="31" t="str">
        <f t="shared" si="8"/>
        <v>Low</v>
      </c>
      <c r="J87" s="31" t="str">
        <f t="shared" si="9"/>
        <v>High</v>
      </c>
      <c r="K87" s="31" t="str">
        <f t="shared" si="10"/>
        <v>Develop / Grow</v>
      </c>
      <c r="L87" s="31" t="str">
        <f t="shared" si="11"/>
        <v>Target selective volume growth</v>
      </c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</row>
    <row r="88" spans="1:52">
      <c r="A88" s="25" t="s">
        <v>319</v>
      </c>
      <c r="B88" s="25" t="s">
        <v>320</v>
      </c>
      <c r="C88" s="25" t="s">
        <v>41</v>
      </c>
      <c r="D88" s="25" t="s">
        <v>257</v>
      </c>
      <c r="E88" s="26">
        <v>894.84502644910788</v>
      </c>
      <c r="F88" s="26">
        <v>315.53905576143109</v>
      </c>
      <c r="G88" s="27">
        <v>0.35261866181850721</v>
      </c>
      <c r="H88" s="27">
        <v>0.1415778263776869</v>
      </c>
      <c r="I88" s="31" t="str">
        <f t="shared" si="8"/>
        <v>Low</v>
      </c>
      <c r="J88" s="31" t="str">
        <f t="shared" si="9"/>
        <v>Low</v>
      </c>
      <c r="K88" s="31" t="str">
        <f t="shared" si="10"/>
        <v>Review / Deprioritise</v>
      </c>
      <c r="L88" s="31" t="str">
        <f t="shared" si="11"/>
        <v>Review account economics and strategic fit</v>
      </c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</row>
    <row r="89" spans="1:52">
      <c r="A89" s="25" t="s">
        <v>351</v>
      </c>
      <c r="B89" s="25" t="s">
        <v>352</v>
      </c>
      <c r="C89" s="25" t="s">
        <v>43</v>
      </c>
      <c r="D89" s="25" t="s">
        <v>257</v>
      </c>
      <c r="E89" s="26">
        <v>853.7212315711879</v>
      </c>
      <c r="F89" s="26">
        <v>338.23377615048446</v>
      </c>
      <c r="G89" s="27">
        <v>0.39618761211783299</v>
      </c>
      <c r="H89" s="27">
        <v>5.6692892422142933E-2</v>
      </c>
      <c r="I89" s="31" t="str">
        <f t="shared" si="8"/>
        <v>Low</v>
      </c>
      <c r="J89" s="31" t="str">
        <f t="shared" si="9"/>
        <v>High</v>
      </c>
      <c r="K89" s="31" t="str">
        <f t="shared" si="10"/>
        <v>Develop / Grow</v>
      </c>
      <c r="L89" s="31" t="str">
        <f t="shared" si="11"/>
        <v>Target selective volume growth</v>
      </c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</row>
    <row r="90" spans="1:52">
      <c r="A90" s="25" t="s">
        <v>266</v>
      </c>
      <c r="B90" s="25" t="s">
        <v>267</v>
      </c>
      <c r="C90" s="25" t="s">
        <v>36</v>
      </c>
      <c r="D90" s="25" t="s">
        <v>257</v>
      </c>
      <c r="E90" s="26">
        <v>793.8673207378057</v>
      </c>
      <c r="F90" s="26">
        <v>306.65770896452528</v>
      </c>
      <c r="G90" s="27">
        <v>0.38628332588312519</v>
      </c>
      <c r="H90" s="27">
        <v>0.11861072417252612</v>
      </c>
      <c r="I90" s="31" t="str">
        <f t="shared" si="8"/>
        <v>Low</v>
      </c>
      <c r="J90" s="31" t="str">
        <f t="shared" si="9"/>
        <v>High</v>
      </c>
      <c r="K90" s="31" t="str">
        <f t="shared" si="10"/>
        <v>Develop / Grow</v>
      </c>
      <c r="L90" s="31" t="str">
        <f t="shared" si="11"/>
        <v>Target selective volume growth</v>
      </c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</row>
    <row r="91" spans="1:52">
      <c r="A91" s="25" t="s">
        <v>383</v>
      </c>
      <c r="B91" s="25" t="s">
        <v>384</v>
      </c>
      <c r="C91" s="25" t="s">
        <v>45</v>
      </c>
      <c r="D91" s="25" t="s">
        <v>257</v>
      </c>
      <c r="E91" s="26">
        <v>744.76612350254481</v>
      </c>
      <c r="F91" s="26">
        <v>261.02463165000665</v>
      </c>
      <c r="G91" s="27">
        <v>0.35047865821613833</v>
      </c>
      <c r="H91" s="27">
        <v>0.1825189358404645</v>
      </c>
      <c r="I91" s="31" t="str">
        <f t="shared" si="8"/>
        <v>Low</v>
      </c>
      <c r="J91" s="31" t="str">
        <f t="shared" si="9"/>
        <v>Low</v>
      </c>
      <c r="K91" s="31" t="str">
        <f t="shared" si="10"/>
        <v>Review / Deprioritise</v>
      </c>
      <c r="L91" s="31" t="str">
        <f t="shared" si="11"/>
        <v>Review account economics and strategic fit</v>
      </c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</row>
    <row r="92" spans="1:52">
      <c r="A92" s="25" t="s">
        <v>385</v>
      </c>
      <c r="B92" s="25" t="s">
        <v>386</v>
      </c>
      <c r="C92" s="25" t="s">
        <v>45</v>
      </c>
      <c r="D92" s="25" t="s">
        <v>257</v>
      </c>
      <c r="E92" s="26">
        <v>721.26134944995795</v>
      </c>
      <c r="F92" s="26">
        <v>254.12242920820856</v>
      </c>
      <c r="G92" s="27">
        <v>0.35233057947996965</v>
      </c>
      <c r="H92" s="27">
        <v>0.17124974210047356</v>
      </c>
      <c r="I92" s="31" t="str">
        <f t="shared" si="8"/>
        <v>Low</v>
      </c>
      <c r="J92" s="31" t="str">
        <f t="shared" si="9"/>
        <v>Low</v>
      </c>
      <c r="K92" s="31" t="str">
        <f t="shared" si="10"/>
        <v>Review / Deprioritise</v>
      </c>
      <c r="L92" s="31" t="str">
        <f t="shared" si="11"/>
        <v>Review account economics and strategic fit</v>
      </c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</row>
    <row r="93" spans="1:52">
      <c r="A93" s="25" t="s">
        <v>262</v>
      </c>
      <c r="B93" s="25" t="s">
        <v>263</v>
      </c>
      <c r="C93" s="25" t="s">
        <v>36</v>
      </c>
      <c r="D93" s="25" t="s">
        <v>257</v>
      </c>
      <c r="E93" s="26">
        <v>700.50788114453997</v>
      </c>
      <c r="F93" s="26">
        <v>244.5187392839382</v>
      </c>
      <c r="G93" s="27">
        <v>0.34905922669196238</v>
      </c>
      <c r="H93" s="27">
        <v>0.15150633953349738</v>
      </c>
      <c r="I93" s="31" t="str">
        <f t="shared" si="8"/>
        <v>Low</v>
      </c>
      <c r="J93" s="31" t="str">
        <f t="shared" si="9"/>
        <v>Low</v>
      </c>
      <c r="K93" s="31" t="str">
        <f t="shared" si="10"/>
        <v>Review / Deprioritise</v>
      </c>
      <c r="L93" s="31" t="str">
        <f t="shared" si="11"/>
        <v>Review account economics and strategic fit</v>
      </c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</row>
    <row r="94" spans="1:52">
      <c r="A94" s="25" t="s">
        <v>321</v>
      </c>
      <c r="B94" s="25" t="s">
        <v>322</v>
      </c>
      <c r="C94" s="25" t="s">
        <v>41</v>
      </c>
      <c r="D94" s="25" t="s">
        <v>257</v>
      </c>
      <c r="E94" s="26">
        <v>681.14626527758639</v>
      </c>
      <c r="F94" s="26">
        <v>249.58646238036917</v>
      </c>
      <c r="G94" s="27">
        <v>0.36642124475079607</v>
      </c>
      <c r="H94" s="27">
        <v>0.1407262958526726</v>
      </c>
      <c r="I94" s="31" t="str">
        <f t="shared" si="8"/>
        <v>Low</v>
      </c>
      <c r="J94" s="31" t="str">
        <f t="shared" si="9"/>
        <v>Low</v>
      </c>
      <c r="K94" s="31" t="str">
        <f t="shared" si="10"/>
        <v>Review / Deprioritise</v>
      </c>
      <c r="L94" s="31" t="str">
        <f t="shared" si="11"/>
        <v>Review account economics and strategic fit</v>
      </c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</row>
    <row r="95" spans="1:52">
      <c r="A95" s="25" t="s">
        <v>323</v>
      </c>
      <c r="B95" s="25" t="s">
        <v>324</v>
      </c>
      <c r="C95" s="25" t="s">
        <v>41</v>
      </c>
      <c r="D95" s="25" t="s">
        <v>257</v>
      </c>
      <c r="E95" s="26">
        <v>654.68036069996526</v>
      </c>
      <c r="F95" s="26">
        <v>221.95867132176616</v>
      </c>
      <c r="G95" s="27">
        <v>0.33903364854943013</v>
      </c>
      <c r="H95" s="27">
        <v>0.14799536608541741</v>
      </c>
      <c r="I95" s="31" t="str">
        <f t="shared" si="8"/>
        <v>Low</v>
      </c>
      <c r="J95" s="31" t="str">
        <f t="shared" si="9"/>
        <v>Low</v>
      </c>
      <c r="K95" s="31" t="str">
        <f t="shared" si="10"/>
        <v>Review / Deprioritise</v>
      </c>
      <c r="L95" s="31" t="str">
        <f t="shared" si="11"/>
        <v>Review account economics and strategic fit</v>
      </c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</row>
    <row r="96" spans="1:52">
      <c r="A96" s="25" t="s">
        <v>327</v>
      </c>
      <c r="B96" s="25" t="s">
        <v>328</v>
      </c>
      <c r="C96" s="25" t="s">
        <v>41</v>
      </c>
      <c r="D96" s="25" t="s">
        <v>257</v>
      </c>
      <c r="E96" s="26">
        <v>612.8648535737259</v>
      </c>
      <c r="F96" s="26">
        <v>223.95036738080901</v>
      </c>
      <c r="G96" s="27">
        <v>0.36541558236683647</v>
      </c>
      <c r="H96" s="27">
        <v>0.14666547817637726</v>
      </c>
      <c r="I96" s="31" t="str">
        <f t="shared" si="8"/>
        <v>Low</v>
      </c>
      <c r="J96" s="31" t="str">
        <f t="shared" si="9"/>
        <v>Low</v>
      </c>
      <c r="K96" s="31" t="str">
        <f t="shared" si="10"/>
        <v>Review / Deprioritise</v>
      </c>
      <c r="L96" s="31" t="str">
        <f t="shared" si="11"/>
        <v>Review account economics and strategic fit</v>
      </c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</row>
    <row r="97" spans="1:52">
      <c r="A97" s="25" t="s">
        <v>389</v>
      </c>
      <c r="B97" s="25" t="s">
        <v>390</v>
      </c>
      <c r="C97" s="25" t="s">
        <v>45</v>
      </c>
      <c r="D97" s="25" t="s">
        <v>257</v>
      </c>
      <c r="E97" s="26">
        <v>505.60317032251237</v>
      </c>
      <c r="F97" s="26">
        <v>157.7991227676747</v>
      </c>
      <c r="G97" s="27">
        <v>0.3121007383458817</v>
      </c>
      <c r="H97" s="27">
        <v>0.15528665888812573</v>
      </c>
      <c r="I97" s="31" t="str">
        <f t="shared" si="8"/>
        <v>Low</v>
      </c>
      <c r="J97" s="31" t="str">
        <f t="shared" si="9"/>
        <v>Low</v>
      </c>
      <c r="K97" s="31" t="str">
        <f t="shared" si="10"/>
        <v>Review / Deprioritise</v>
      </c>
      <c r="L97" s="31" t="str">
        <f t="shared" si="11"/>
        <v>Review account economics and strategic fit</v>
      </c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</row>
    <row r="98" spans="1:52">
      <c r="A98" s="25" t="s">
        <v>329</v>
      </c>
      <c r="B98" s="25" t="s">
        <v>330</v>
      </c>
      <c r="C98" s="25" t="s">
        <v>41</v>
      </c>
      <c r="D98" s="25" t="s">
        <v>257</v>
      </c>
      <c r="E98" s="26">
        <v>469.64081876110816</v>
      </c>
      <c r="F98" s="26">
        <v>143.8501574733194</v>
      </c>
      <c r="G98" s="27">
        <v>0.30629824267147349</v>
      </c>
      <c r="H98" s="27">
        <v>0.13594315169151996</v>
      </c>
      <c r="I98" s="31" t="str">
        <f t="shared" si="8"/>
        <v>Low</v>
      </c>
      <c r="J98" s="31" t="str">
        <f t="shared" si="9"/>
        <v>Low</v>
      </c>
      <c r="K98" s="31" t="str">
        <f t="shared" si="10"/>
        <v>Review / Deprioritise</v>
      </c>
      <c r="L98" s="31" t="str">
        <f t="shared" si="11"/>
        <v>Review account economics and strategic fit</v>
      </c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</row>
    <row r="99" spans="1:52">
      <c r="A99" s="25" t="s">
        <v>255</v>
      </c>
      <c r="B99" s="25" t="s">
        <v>256</v>
      </c>
      <c r="C99" s="25" t="s">
        <v>36</v>
      </c>
      <c r="D99" s="25" t="s">
        <v>257</v>
      </c>
      <c r="E99" s="26">
        <v>468.04382344947817</v>
      </c>
      <c r="F99" s="26">
        <v>176.79903462738753</v>
      </c>
      <c r="G99" s="27">
        <v>0.37774034346694391</v>
      </c>
      <c r="H99" s="27">
        <v>0.11939073668959893</v>
      </c>
      <c r="I99" s="31" t="str">
        <f t="shared" si="8"/>
        <v>Low</v>
      </c>
      <c r="J99" s="31" t="str">
        <f t="shared" si="9"/>
        <v>High</v>
      </c>
      <c r="K99" s="31" t="str">
        <f t="shared" si="10"/>
        <v>Develop / Grow</v>
      </c>
      <c r="L99" s="31" t="str">
        <f t="shared" si="11"/>
        <v>Target selective volume growth</v>
      </c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</row>
    <row r="100" spans="1:52">
      <c r="A100" s="25" t="s">
        <v>413</v>
      </c>
      <c r="B100" s="25" t="s">
        <v>414</v>
      </c>
      <c r="C100" s="25" t="s">
        <v>47</v>
      </c>
      <c r="D100" s="25" t="s">
        <v>257</v>
      </c>
      <c r="E100" s="26">
        <v>433.52813159123593</v>
      </c>
      <c r="F100" s="26">
        <v>181.72698456463749</v>
      </c>
      <c r="G100" s="27">
        <v>0.41918152784600338</v>
      </c>
      <c r="H100" s="27">
        <v>7.6637065043905508E-2</v>
      </c>
      <c r="I100" s="31" t="str">
        <f t="shared" si="8"/>
        <v>Low</v>
      </c>
      <c r="J100" s="31" t="str">
        <f t="shared" si="9"/>
        <v>High</v>
      </c>
      <c r="K100" s="31" t="str">
        <f t="shared" si="10"/>
        <v>Develop / Grow</v>
      </c>
      <c r="L100" s="31" t="str">
        <f t="shared" si="11"/>
        <v>Target selective volume growth</v>
      </c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</row>
    <row r="101" spans="1:52">
      <c r="A101" s="25" t="s">
        <v>357</v>
      </c>
      <c r="B101" s="25" t="s">
        <v>358</v>
      </c>
      <c r="C101" s="25" t="s">
        <v>43</v>
      </c>
      <c r="D101" s="25" t="s">
        <v>257</v>
      </c>
      <c r="E101" s="26">
        <v>377.34381414368482</v>
      </c>
      <c r="F101" s="26">
        <v>152.04334250721899</v>
      </c>
      <c r="G101" s="27">
        <v>0.40293052862746542</v>
      </c>
      <c r="H101" s="27">
        <v>6.3477081942606928E-2</v>
      </c>
      <c r="I101" s="31" t="str">
        <f t="shared" si="8"/>
        <v>Low</v>
      </c>
      <c r="J101" s="31" t="str">
        <f t="shared" si="9"/>
        <v>High</v>
      </c>
      <c r="K101" s="31" t="str">
        <f t="shared" si="10"/>
        <v>Develop / Grow</v>
      </c>
      <c r="L101" s="31" t="str">
        <f t="shared" si="11"/>
        <v>Target selective volume growth</v>
      </c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</row>
    <row r="102" spans="1:5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</row>
    <row r="103" spans="1:52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</row>
    <row r="104" spans="1:52" ht="26.75" customHeight="1">
      <c r="A104" s="81" t="s">
        <v>2710</v>
      </c>
      <c r="B104" s="81"/>
      <c r="C104" s="81"/>
      <c r="D104" s="81"/>
      <c r="E104" s="81"/>
      <c r="F104" s="81"/>
      <c r="G104" s="81"/>
      <c r="H104" s="81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</row>
    <row r="105" spans="1:52" ht="32">
      <c r="A105" s="24" t="s">
        <v>2708</v>
      </c>
      <c r="B105" s="24" t="s">
        <v>2711</v>
      </c>
      <c r="C105" s="24" t="s">
        <v>2704</v>
      </c>
      <c r="D105" s="24" t="s">
        <v>2705</v>
      </c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</row>
    <row r="106" spans="1:52">
      <c r="A106" s="23" t="s">
        <v>2712</v>
      </c>
      <c r="B106" s="23">
        <f>COUNTIF(K12:K101,A106)</f>
        <v>21</v>
      </c>
      <c r="C106" s="32">
        <f>SUMIF(K12:K101,A106,E12:E101)</f>
        <v>255252.25179108733</v>
      </c>
      <c r="D106" s="32">
        <f>SUMIF(K12:K101,A106,F12:F101)</f>
        <v>99169.457436454599</v>
      </c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</row>
    <row r="107" spans="1:52">
      <c r="A107" s="23" t="s">
        <v>2713</v>
      </c>
      <c r="B107" s="23">
        <f>COUNTIF(K12:K101,A107)</f>
        <v>24</v>
      </c>
      <c r="C107" s="32">
        <f>SUMIF(K12:K101,A107,E12:E101)</f>
        <v>298666.01253694057</v>
      </c>
      <c r="D107" s="32">
        <f>SUMIF(K12:K101,A107,F12:F101)</f>
        <v>103208.36399494941</v>
      </c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</row>
    <row r="108" spans="1:52">
      <c r="A108" s="23" t="s">
        <v>2714</v>
      </c>
      <c r="B108" s="23">
        <f>COUNTIF(K12:K101,A108)</f>
        <v>24</v>
      </c>
      <c r="C108" s="32">
        <f>SUMIF(K12:K101,A108,E12:E101)</f>
        <v>35169.486227430214</v>
      </c>
      <c r="D108" s="32">
        <f>SUMIF(K12:K101,A108,F12:F101)</f>
        <v>13688.15860235422</v>
      </c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</row>
    <row r="109" spans="1:52">
      <c r="A109" s="23" t="s">
        <v>2715</v>
      </c>
      <c r="B109" s="23">
        <f>COUNTIF(K12:K101,A109)</f>
        <v>21</v>
      </c>
      <c r="C109" s="32">
        <f>SUMIF(K12:K101,A109,E12:E101)</f>
        <v>43693.720455172785</v>
      </c>
      <c r="D109" s="32">
        <f>SUMIF(K12:K101,A109,F12:F101)</f>
        <v>14997.823049506476</v>
      </c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</row>
    <row r="110" spans="1:52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</row>
    <row r="111" spans="1:52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</row>
    <row r="112" spans="1:5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</row>
    <row r="113" spans="1:52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</row>
    <row r="114" spans="1:52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</row>
    <row r="115" spans="1:52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</row>
    <row r="116" spans="1:52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</row>
    <row r="117" spans="1:52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</row>
    <row r="118" spans="1:52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</row>
    <row r="119" spans="1:52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</row>
    <row r="120" spans="1:52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</row>
    <row r="121" spans="1:52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</row>
    <row r="122" spans="1:5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</row>
    <row r="123" spans="1:52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</row>
    <row r="124" spans="1:52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</row>
    <row r="125" spans="1:52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</row>
    <row r="126" spans="1:52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</row>
    <row r="127" spans="1:52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</row>
    <row r="128" spans="1:52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</row>
    <row r="129" spans="1:52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</row>
    <row r="130" spans="1:52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</row>
    <row r="131" spans="1:52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</row>
    <row r="132" spans="1:5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</row>
    <row r="133" spans="1:52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</row>
    <row r="134" spans="1:52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</row>
    <row r="135" spans="1:52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</row>
    <row r="136" spans="1:52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</row>
    <row r="137" spans="1:52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</row>
    <row r="138" spans="1:52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</row>
    <row r="139" spans="1:52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</row>
    <row r="140" spans="1:52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</row>
    <row r="141" spans="1:52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</row>
    <row r="142" spans="1:5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</row>
    <row r="143" spans="1:52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</row>
    <row r="144" spans="1:52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</row>
    <row r="145" spans="1:52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</row>
    <row r="146" spans="1:52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</row>
    <row r="147" spans="1:52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</row>
    <row r="148" spans="1:52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</row>
    <row r="149" spans="1:52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</row>
    <row r="150" spans="1:52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</row>
    <row r="151" spans="1:52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</row>
    <row r="152" spans="1: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</row>
    <row r="153" spans="1:52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</row>
    <row r="154" spans="1:52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</row>
    <row r="155" spans="1:52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</row>
    <row r="156" spans="1:52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</row>
    <row r="157" spans="1:52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</row>
    <row r="158" spans="1:52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</row>
    <row r="159" spans="1:52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</row>
    <row r="160" spans="1:52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</row>
    <row r="161" spans="1:52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</row>
    <row r="162" spans="1:5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</row>
    <row r="163" spans="1:52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</row>
    <row r="164" spans="1:52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</row>
    <row r="165" spans="1:52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</row>
    <row r="166" spans="1:52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</row>
    <row r="167" spans="1:52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</row>
    <row r="168" spans="1:52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</row>
    <row r="169" spans="1:52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</row>
    <row r="170" spans="1:52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</row>
    <row r="171" spans="1:52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</row>
    <row r="172" spans="1:5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</row>
    <row r="173" spans="1:52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</row>
    <row r="174" spans="1:52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</row>
    <row r="175" spans="1:52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</row>
    <row r="176" spans="1:52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</row>
    <row r="177" spans="1:52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</row>
    <row r="178" spans="1:52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</row>
    <row r="179" spans="1:52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</row>
    <row r="180" spans="1:52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</row>
    <row r="181" spans="1:52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</row>
    <row r="182" spans="1:5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</row>
    <row r="183" spans="1:52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</row>
    <row r="184" spans="1:52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</row>
    <row r="185" spans="1:52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</row>
    <row r="186" spans="1:52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</row>
    <row r="187" spans="1:52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</row>
    <row r="188" spans="1:52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</row>
    <row r="189" spans="1:52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</row>
    <row r="190" spans="1:52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</row>
    <row r="191" spans="1:52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</row>
    <row r="192" spans="1:5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</row>
    <row r="193" spans="1:52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</row>
    <row r="194" spans="1:52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</row>
    <row r="195" spans="1:52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</row>
    <row r="196" spans="1:52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</row>
    <row r="197" spans="1:52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</row>
    <row r="198" spans="1:52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</row>
    <row r="199" spans="1:52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</row>
    <row r="200" spans="1:52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</row>
  </sheetData>
  <mergeCells count="4">
    <mergeCell ref="A1:L1"/>
    <mergeCell ref="A3:L3"/>
    <mergeCell ref="A5:D5"/>
    <mergeCell ref="A104:H104"/>
  </mergeCells>
  <conditionalFormatting sqref="K12:K101">
    <cfRule type="expression" dxfId="24" priority="1">
      <formula>K12="Reprice / Cost-to-Serve"</formula>
    </cfRule>
    <cfRule type="expression" dxfId="23" priority="2">
      <formula>K12="Protect / Grow"</formula>
    </cfRule>
    <cfRule type="expression" dxfId="22" priority="3">
      <formula>K12="Review / Deprioritise"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Z200"/>
  <sheetViews>
    <sheetView topLeftCell="A16" workbookViewId="0">
      <selection sqref="A1:K1"/>
    </sheetView>
  </sheetViews>
  <sheetFormatPr baseColWidth="10" defaultColWidth="8.83203125" defaultRowHeight="15"/>
  <cols>
    <col min="1" max="1" width="22" customWidth="1"/>
    <col min="2" max="5" width="16" customWidth="1"/>
    <col min="6" max="6" width="17" customWidth="1"/>
    <col min="7" max="7" width="14" customWidth="1"/>
    <col min="8" max="8" width="16" customWidth="1"/>
    <col min="9" max="9" width="21" customWidth="1"/>
    <col min="10" max="10" width="20" customWidth="1"/>
  </cols>
  <sheetData>
    <row r="1" spans="1:52" ht="37.25" customHeight="1">
      <c r="A1" s="79" t="s">
        <v>2716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</row>
    <row r="2" spans="1:52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</row>
    <row r="3" spans="1:52">
      <c r="A3" s="82" t="s">
        <v>2717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</row>
    <row r="4" spans="1:52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</row>
    <row r="5" spans="1:52" ht="26.75" customHeight="1">
      <c r="A5" s="81" t="s">
        <v>2718</v>
      </c>
      <c r="B5" s="81"/>
      <c r="C5" s="81"/>
      <c r="D5" s="81"/>
      <c r="E5" s="81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</row>
    <row r="6" spans="1:52" ht="16">
      <c r="A6" s="24" t="s">
        <v>2719</v>
      </c>
      <c r="B6" s="24" t="s">
        <v>2720</v>
      </c>
      <c r="C6" s="24" t="s">
        <v>2721</v>
      </c>
      <c r="D6" s="23"/>
      <c r="E6" s="24" t="s">
        <v>2722</v>
      </c>
      <c r="F6" s="24" t="s">
        <v>50</v>
      </c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</row>
    <row r="7" spans="1:52">
      <c r="A7" s="23" t="s">
        <v>2528</v>
      </c>
      <c r="B7" s="32">
        <v>730829.56</v>
      </c>
      <c r="C7" s="32">
        <v>730829.56</v>
      </c>
      <c r="D7" s="23"/>
      <c r="E7" s="23" t="s">
        <v>2510</v>
      </c>
      <c r="F7" s="34">
        <v>0.13415999345917134</v>
      </c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</row>
    <row r="8" spans="1:52">
      <c r="A8" s="23" t="s">
        <v>2723</v>
      </c>
      <c r="B8" s="32">
        <v>-98048.088989369076</v>
      </c>
      <c r="C8" s="32">
        <v>632781.47101063095</v>
      </c>
      <c r="D8" s="23"/>
      <c r="E8" s="23" t="s">
        <v>2506</v>
      </c>
      <c r="F8" s="34">
        <v>0.39434953841503778</v>
      </c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</row>
    <row r="9" spans="1:52">
      <c r="A9" s="23" t="s">
        <v>2504</v>
      </c>
      <c r="B9" s="32">
        <v>0</v>
      </c>
      <c r="C9" s="32">
        <v>632781.47101063095</v>
      </c>
      <c r="D9" s="23"/>
      <c r="E9" s="23" t="s">
        <v>2508</v>
      </c>
      <c r="F9" s="34">
        <v>0.36515576651482379</v>
      </c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</row>
    <row r="10" spans="1:52">
      <c r="A10" s="23" t="s">
        <v>481</v>
      </c>
      <c r="B10" s="32">
        <v>-383244.39</v>
      </c>
      <c r="C10" s="32">
        <v>249537.08101063094</v>
      </c>
      <c r="D10" s="23"/>
      <c r="E10" s="23" t="s">
        <v>2724</v>
      </c>
      <c r="F10" s="34">
        <v>2.9193771900214001E-2</v>
      </c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</row>
    <row r="11" spans="1:52">
      <c r="A11" s="23" t="s">
        <v>2505</v>
      </c>
      <c r="B11" s="32">
        <v>0</v>
      </c>
      <c r="C11" s="32">
        <v>249537.08101063094</v>
      </c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</row>
    <row r="12" spans="1:52">
      <c r="A12" s="23" t="s">
        <v>485</v>
      </c>
      <c r="B12" s="32">
        <v>-16258.147927366239</v>
      </c>
      <c r="C12" s="32">
        <v>233278.93308326471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</row>
    <row r="13" spans="1:52">
      <c r="A13" s="23" t="s">
        <v>2511</v>
      </c>
      <c r="B13" s="32">
        <v>-2215.13</v>
      </c>
      <c r="C13" s="32">
        <v>231063.80308326468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</row>
    <row r="14" spans="1:52">
      <c r="A14" s="35" t="s">
        <v>2507</v>
      </c>
      <c r="B14" s="36">
        <v>0</v>
      </c>
      <c r="C14" s="36">
        <v>231063.80308326468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</row>
    <row r="15" spans="1:52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</row>
    <row r="16" spans="1:52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</row>
    <row r="17" spans="1:52" ht="26.75" customHeight="1">
      <c r="A17" s="81" t="s">
        <v>2725</v>
      </c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</row>
    <row r="18" spans="1:52" ht="16">
      <c r="A18" s="24" t="s">
        <v>32</v>
      </c>
      <c r="B18" s="24" t="s">
        <v>2674</v>
      </c>
      <c r="C18" s="24" t="s">
        <v>2726</v>
      </c>
      <c r="D18" s="24" t="s">
        <v>2704</v>
      </c>
      <c r="E18" s="24" t="s">
        <v>2727</v>
      </c>
      <c r="F18" s="24" t="s">
        <v>2728</v>
      </c>
      <c r="G18" s="24" t="s">
        <v>2729</v>
      </c>
      <c r="H18" s="24" t="s">
        <v>2730</v>
      </c>
      <c r="I18" s="24" t="s">
        <v>2705</v>
      </c>
      <c r="J18" s="24" t="s">
        <v>2508</v>
      </c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</row>
    <row r="19" spans="1:52">
      <c r="A19" s="23" t="s">
        <v>43</v>
      </c>
      <c r="B19" s="32">
        <v>138529.4</v>
      </c>
      <c r="C19" s="32">
        <v>10161.515437585784</v>
      </c>
      <c r="D19" s="32">
        <v>128367.88456241421</v>
      </c>
      <c r="E19" s="32">
        <v>72088.759999999995</v>
      </c>
      <c r="F19" s="32">
        <v>56279.124562414218</v>
      </c>
      <c r="G19" s="32">
        <v>5776.5548053086395</v>
      </c>
      <c r="H19" s="32">
        <v>342.25</v>
      </c>
      <c r="I19" s="32">
        <v>50160.319757105579</v>
      </c>
      <c r="J19" s="34">
        <v>0.39075443151606154</v>
      </c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</row>
    <row r="20" spans="1:52">
      <c r="A20" s="23" t="s">
        <v>47</v>
      </c>
      <c r="B20" s="32">
        <v>120644.91</v>
      </c>
      <c r="C20" s="32">
        <v>13422.028945664684</v>
      </c>
      <c r="D20" s="32">
        <v>107222.88105433532</v>
      </c>
      <c r="E20" s="32">
        <v>64006.94</v>
      </c>
      <c r="F20" s="32">
        <v>43215.941054335315</v>
      </c>
      <c r="G20" s="32">
        <v>2466.1262642497122</v>
      </c>
      <c r="H20" s="32">
        <v>322.29000000000002</v>
      </c>
      <c r="I20" s="32">
        <v>40427.524790085605</v>
      </c>
      <c r="J20" s="34">
        <v>0.37704195590117479</v>
      </c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</row>
    <row r="21" spans="1:52">
      <c r="A21" s="23" t="s">
        <v>39</v>
      </c>
      <c r="B21" s="32">
        <v>120588.67</v>
      </c>
      <c r="C21" s="32">
        <v>14666.023639126219</v>
      </c>
      <c r="D21" s="32">
        <v>105922.64636087378</v>
      </c>
      <c r="E21" s="32">
        <v>63056.27</v>
      </c>
      <c r="F21" s="32">
        <v>42866.376360873779</v>
      </c>
      <c r="G21" s="32">
        <v>2224.3755735783498</v>
      </c>
      <c r="H21" s="32">
        <v>274.8</v>
      </c>
      <c r="I21" s="32">
        <v>40367.200787295435</v>
      </c>
      <c r="J21" s="34">
        <v>0.38110075771489094</v>
      </c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</row>
    <row r="22" spans="1:52">
      <c r="A22" s="23" t="s">
        <v>41</v>
      </c>
      <c r="B22" s="32">
        <v>126233.66</v>
      </c>
      <c r="C22" s="32">
        <v>21202.020663269723</v>
      </c>
      <c r="D22" s="32">
        <v>105031.63933673028</v>
      </c>
      <c r="E22" s="32">
        <v>66263.39</v>
      </c>
      <c r="F22" s="32">
        <v>38768.249336730281</v>
      </c>
      <c r="G22" s="32">
        <v>2730.8226227549872</v>
      </c>
      <c r="H22" s="32">
        <v>625.63</v>
      </c>
      <c r="I22" s="32">
        <v>35411.796713975295</v>
      </c>
      <c r="J22" s="34">
        <v>0.33715361330737176</v>
      </c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</row>
    <row r="23" spans="1:52">
      <c r="A23" s="23" t="s">
        <v>45</v>
      </c>
      <c r="B23" s="32">
        <v>120203.06</v>
      </c>
      <c r="C23" s="32">
        <v>22874.095647186336</v>
      </c>
      <c r="D23" s="32">
        <v>97328.964352813666</v>
      </c>
      <c r="E23" s="32">
        <v>62803.15</v>
      </c>
      <c r="F23" s="32">
        <v>34525.814352813664</v>
      </c>
      <c r="G23" s="32">
        <v>1459.934465292205</v>
      </c>
      <c r="H23" s="32">
        <v>247.65</v>
      </c>
      <c r="I23" s="32">
        <v>32818.229887521462</v>
      </c>
      <c r="J23" s="34">
        <v>0.33718873005323136</v>
      </c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</row>
    <row r="24" spans="1:52">
      <c r="A24" s="23" t="s">
        <v>36</v>
      </c>
      <c r="B24" s="32">
        <v>104629.86</v>
      </c>
      <c r="C24" s="32">
        <v>15722.404656536333</v>
      </c>
      <c r="D24" s="32">
        <v>88907.455343463662</v>
      </c>
      <c r="E24" s="32">
        <v>55025.88</v>
      </c>
      <c r="F24" s="32">
        <v>33881.575343463664</v>
      </c>
      <c r="G24" s="32">
        <v>1600.334196182346</v>
      </c>
      <c r="H24" s="32">
        <v>402.51</v>
      </c>
      <c r="I24" s="32">
        <v>31878.73114728132</v>
      </c>
      <c r="J24" s="34">
        <v>0.35856083186869653</v>
      </c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</row>
    <row r="25" spans="1:52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</row>
    <row r="26" spans="1:52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</row>
    <row r="27" spans="1:52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</row>
    <row r="28" spans="1:52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</row>
    <row r="29" spans="1:52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</row>
    <row r="30" spans="1:52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</row>
    <row r="31" spans="1:52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</row>
    <row r="32" spans="1:5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</row>
    <row r="33" spans="1:52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</row>
    <row r="34" spans="1:52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</row>
    <row r="35" spans="1:52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</row>
    <row r="36" spans="1:52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</row>
    <row r="37" spans="1:52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</row>
    <row r="38" spans="1:52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</row>
    <row r="39" spans="1:52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</row>
    <row r="40" spans="1:52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</row>
    <row r="41" spans="1:52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</row>
    <row r="42" spans="1:5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</row>
    <row r="43" spans="1:52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</row>
    <row r="44" spans="1:52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</row>
    <row r="45" spans="1:52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</row>
    <row r="46" spans="1:52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</row>
    <row r="47" spans="1:52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</row>
    <row r="48" spans="1:52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</row>
    <row r="49" spans="1:52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</row>
    <row r="50" spans="1:52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</row>
    <row r="51" spans="1:52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</row>
    <row r="52" spans="1: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</row>
    <row r="53" spans="1:5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</row>
    <row r="54" spans="1:5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</row>
    <row r="55" spans="1:5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</row>
    <row r="56" spans="1:5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</row>
    <row r="57" spans="1:5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</row>
    <row r="58" spans="1:5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</row>
    <row r="59" spans="1:5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</row>
    <row r="60" spans="1:52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</row>
    <row r="61" spans="1:52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</row>
    <row r="62" spans="1:5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</row>
    <row r="63" spans="1:52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</row>
    <row r="64" spans="1:52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</row>
    <row r="65" spans="1:52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</row>
    <row r="66" spans="1:52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</row>
    <row r="67" spans="1:52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</row>
    <row r="68" spans="1:52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</row>
    <row r="69" spans="1:52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</row>
    <row r="70" spans="1:52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</row>
    <row r="71" spans="1:52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</row>
    <row r="72" spans="1:5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</row>
    <row r="73" spans="1:52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</row>
    <row r="74" spans="1:52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</row>
    <row r="75" spans="1:52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</row>
    <row r="76" spans="1:52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</row>
    <row r="77" spans="1:52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</row>
    <row r="78" spans="1:52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</row>
    <row r="79" spans="1:52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</row>
    <row r="80" spans="1:52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</row>
    <row r="81" spans="1:52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</row>
    <row r="82" spans="1:5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</row>
    <row r="83" spans="1:52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</row>
    <row r="84" spans="1:52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</row>
    <row r="85" spans="1:52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</row>
    <row r="86" spans="1:52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</row>
    <row r="87" spans="1:52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</row>
    <row r="88" spans="1:52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</row>
    <row r="89" spans="1:52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</row>
    <row r="90" spans="1:52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</row>
    <row r="91" spans="1:52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</row>
    <row r="92" spans="1:5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</row>
    <row r="93" spans="1:52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</row>
    <row r="94" spans="1:52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</row>
    <row r="95" spans="1:52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</row>
    <row r="96" spans="1:52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</row>
    <row r="97" spans="1:52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</row>
    <row r="98" spans="1:52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</row>
    <row r="99" spans="1:52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</row>
    <row r="100" spans="1:52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</row>
    <row r="101" spans="1:52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</row>
    <row r="102" spans="1:5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</row>
    <row r="103" spans="1:52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</row>
    <row r="104" spans="1:52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</row>
    <row r="105" spans="1:52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</row>
    <row r="106" spans="1:52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</row>
    <row r="107" spans="1:52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</row>
    <row r="108" spans="1:52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</row>
    <row r="109" spans="1:52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</row>
    <row r="110" spans="1:52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</row>
    <row r="111" spans="1:52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</row>
    <row r="112" spans="1:5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</row>
    <row r="113" spans="1:52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</row>
    <row r="114" spans="1:52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</row>
    <row r="115" spans="1:52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</row>
    <row r="116" spans="1:52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</row>
    <row r="117" spans="1:52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</row>
    <row r="118" spans="1:52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</row>
    <row r="119" spans="1:52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</row>
    <row r="120" spans="1:52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</row>
    <row r="121" spans="1:52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</row>
    <row r="122" spans="1:5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</row>
    <row r="123" spans="1:52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</row>
    <row r="124" spans="1:52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</row>
    <row r="125" spans="1:52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</row>
    <row r="126" spans="1:52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</row>
    <row r="127" spans="1:52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</row>
    <row r="128" spans="1:52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</row>
    <row r="129" spans="1:52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</row>
    <row r="130" spans="1:52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</row>
    <row r="131" spans="1:52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</row>
    <row r="132" spans="1:5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</row>
    <row r="133" spans="1:52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</row>
    <row r="134" spans="1:52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</row>
    <row r="135" spans="1:52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</row>
    <row r="136" spans="1:52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</row>
    <row r="137" spans="1:52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</row>
    <row r="138" spans="1:52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</row>
    <row r="139" spans="1:52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</row>
    <row r="140" spans="1:52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</row>
    <row r="141" spans="1:52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</row>
    <row r="142" spans="1:5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</row>
    <row r="143" spans="1:52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</row>
    <row r="144" spans="1:52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</row>
    <row r="145" spans="1:52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</row>
    <row r="146" spans="1:52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</row>
    <row r="147" spans="1:52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</row>
    <row r="148" spans="1:52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</row>
    <row r="149" spans="1:52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</row>
    <row r="150" spans="1:52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</row>
    <row r="151" spans="1:52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</row>
    <row r="152" spans="1: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</row>
    <row r="153" spans="1:52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</row>
    <row r="154" spans="1:52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</row>
    <row r="155" spans="1:52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</row>
    <row r="156" spans="1:52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</row>
    <row r="157" spans="1:52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</row>
    <row r="158" spans="1:52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</row>
    <row r="159" spans="1:52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</row>
    <row r="160" spans="1:52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</row>
    <row r="161" spans="1:52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</row>
    <row r="162" spans="1:5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</row>
    <row r="163" spans="1:52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</row>
    <row r="164" spans="1:52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</row>
    <row r="165" spans="1:52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</row>
    <row r="166" spans="1:52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</row>
    <row r="167" spans="1:52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</row>
    <row r="168" spans="1:52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</row>
    <row r="169" spans="1:52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</row>
    <row r="170" spans="1:52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</row>
    <row r="171" spans="1:52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</row>
    <row r="172" spans="1:5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</row>
    <row r="173" spans="1:52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</row>
    <row r="174" spans="1:52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</row>
    <row r="175" spans="1:52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</row>
    <row r="176" spans="1:52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</row>
    <row r="177" spans="1:52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</row>
    <row r="178" spans="1:52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</row>
    <row r="179" spans="1:52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</row>
    <row r="180" spans="1:52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</row>
    <row r="181" spans="1:52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</row>
    <row r="182" spans="1:5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</row>
    <row r="183" spans="1:52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</row>
    <row r="184" spans="1:52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</row>
    <row r="185" spans="1:52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</row>
    <row r="186" spans="1:52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</row>
    <row r="187" spans="1:52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</row>
    <row r="188" spans="1:52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</row>
    <row r="189" spans="1:52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</row>
    <row r="190" spans="1:52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</row>
    <row r="191" spans="1:52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</row>
    <row r="192" spans="1:5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</row>
    <row r="193" spans="1:52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</row>
    <row r="194" spans="1:52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</row>
    <row r="195" spans="1:52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</row>
    <row r="196" spans="1:52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</row>
    <row r="197" spans="1:52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</row>
    <row r="198" spans="1:52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</row>
    <row r="199" spans="1:52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</row>
    <row r="200" spans="1:52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</row>
  </sheetData>
  <mergeCells count="4">
    <mergeCell ref="A1:K1"/>
    <mergeCell ref="A3:K3"/>
    <mergeCell ref="A5:E5"/>
    <mergeCell ref="A17:K17"/>
  </mergeCells>
  <conditionalFormatting sqref="B8:B13">
    <cfRule type="expression" dxfId="21" priority="1">
      <formula>B8&lt;0</formula>
    </cfRule>
  </conditionalFormatting>
  <conditionalFormatting sqref="C19:C24">
    <cfRule type="dataBar" priority="2">
      <dataBar>
        <cfvo type="min"/>
        <cfvo type="max"/>
        <color rgb="FFA02B93"/>
      </dataBar>
    </cfRule>
    <cfRule type="dataBar" priority="3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{2F1181DB-38E9-4966-C968-FF325A638500}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F1181DB-38E9-4966-C968-FF325A638500}">
            <x14:dataBar>
              <x14:cfvo type="min"/>
              <x14:cfvo type="max"/>
              <x14:negativeFillColor auto="1"/>
              <x14:axisColor auto="1"/>
            </x14:dataBar>
          </x14:cfRule>
          <xm:sqref>C19:C24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Z200"/>
  <sheetViews>
    <sheetView workbookViewId="0">
      <selection sqref="A1:M1"/>
    </sheetView>
  </sheetViews>
  <sheetFormatPr baseColWidth="10" defaultColWidth="8.83203125" defaultRowHeight="15"/>
  <cols>
    <col min="1" max="1" width="16" customWidth="1"/>
    <col min="2" max="2" width="12" customWidth="1"/>
    <col min="3" max="3" width="16" customWidth="1"/>
    <col min="4" max="4" width="17" customWidth="1"/>
    <col min="5" max="5" width="21" customWidth="1"/>
    <col min="6" max="6" width="14" customWidth="1"/>
    <col min="7" max="7" width="17" customWidth="1"/>
    <col min="8" max="8" width="16" customWidth="1"/>
    <col min="9" max="9" width="12" customWidth="1"/>
    <col min="10" max="10" width="14" customWidth="1"/>
    <col min="11" max="11" width="26" customWidth="1"/>
    <col min="12" max="12" width="13" customWidth="1"/>
    <col min="13" max="13" width="20" customWidth="1"/>
  </cols>
  <sheetData>
    <row r="1" spans="1:52" ht="37.25" customHeight="1">
      <c r="A1" s="79" t="s">
        <v>2731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</row>
    <row r="2" spans="1:52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</row>
    <row r="3" spans="1:52">
      <c r="A3" s="83" t="s">
        <v>2732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</row>
    <row r="4" spans="1:52">
      <c r="A4" s="83"/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</row>
    <row r="5" spans="1:52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</row>
    <row r="6" spans="1:52" ht="32">
      <c r="A6" s="24" t="s">
        <v>100</v>
      </c>
      <c r="B6" s="24" t="s">
        <v>2733</v>
      </c>
      <c r="C6" s="24" t="s">
        <v>2734</v>
      </c>
      <c r="D6" s="24" t="s">
        <v>2735</v>
      </c>
      <c r="E6" s="24" t="s">
        <v>2736</v>
      </c>
      <c r="F6" s="24" t="s">
        <v>2737</v>
      </c>
      <c r="G6" s="24" t="s">
        <v>2738</v>
      </c>
      <c r="H6" s="24" t="s">
        <v>2730</v>
      </c>
      <c r="I6" s="24" t="s">
        <v>2739</v>
      </c>
      <c r="J6" s="24" t="s">
        <v>2740</v>
      </c>
      <c r="K6" s="24" t="s">
        <v>2741</v>
      </c>
      <c r="L6" s="24" t="s">
        <v>2742</v>
      </c>
      <c r="M6" s="24" t="s">
        <v>2743</v>
      </c>
      <c r="N6" s="23"/>
      <c r="O6" s="24" t="s">
        <v>100</v>
      </c>
      <c r="P6" s="24" t="s">
        <v>2742</v>
      </c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</row>
    <row r="7" spans="1:52">
      <c r="A7" s="25" t="s">
        <v>131</v>
      </c>
      <c r="B7" s="25">
        <v>51</v>
      </c>
      <c r="C7" s="25">
        <v>227</v>
      </c>
      <c r="D7" s="37">
        <v>30.627450980392158</v>
      </c>
      <c r="E7" s="37">
        <v>28.365638766519822</v>
      </c>
      <c r="F7" s="27">
        <v>7.9737750046438904E-2</v>
      </c>
      <c r="G7" s="26">
        <v>11681.45833660186</v>
      </c>
      <c r="H7" s="26">
        <v>221.48</v>
      </c>
      <c r="I7" s="27">
        <v>0.40395130871745477</v>
      </c>
      <c r="J7" s="27">
        <v>0.43740949108753419</v>
      </c>
      <c r="K7" s="26">
        <v>249.2785084522593</v>
      </c>
      <c r="L7" s="38">
        <v>1.125512499784447</v>
      </c>
      <c r="M7" s="31" t="str">
        <f t="shared" ref="M7:M12" si="0">IF(L7&gt;=1,"Strong",IF(L7&gt;0,"Marginal","Value destructive"))</f>
        <v>Strong</v>
      </c>
      <c r="N7" s="23"/>
      <c r="O7" s="23" t="s">
        <v>131</v>
      </c>
      <c r="P7" s="39">
        <v>1.125512499784447</v>
      </c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</row>
    <row r="8" spans="1:52">
      <c r="A8" s="25" t="s">
        <v>124</v>
      </c>
      <c r="B8" s="25">
        <v>64</v>
      </c>
      <c r="C8" s="25">
        <v>275</v>
      </c>
      <c r="D8" s="37">
        <v>39.953125</v>
      </c>
      <c r="E8" s="37">
        <v>33.214545454545451</v>
      </c>
      <c r="F8" s="27">
        <v>0.20288037825706162</v>
      </c>
      <c r="G8" s="26">
        <v>13524.28144230107</v>
      </c>
      <c r="H8" s="26">
        <v>296.88</v>
      </c>
      <c r="I8" s="27">
        <v>0.38568268217944857</v>
      </c>
      <c r="J8" s="27">
        <v>0.43261600466215294</v>
      </c>
      <c r="K8" s="26">
        <v>237.25536743300745</v>
      </c>
      <c r="L8" s="38">
        <v>0.7991625149319842</v>
      </c>
      <c r="M8" s="31" t="str">
        <f t="shared" si="0"/>
        <v>Marginal</v>
      </c>
      <c r="N8" s="23"/>
      <c r="O8" s="23" t="s">
        <v>124</v>
      </c>
      <c r="P8" s="39">
        <v>0.7991625149319842</v>
      </c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</row>
    <row r="9" spans="1:52">
      <c r="A9" s="25" t="s">
        <v>117</v>
      </c>
      <c r="B9" s="25">
        <v>90</v>
      </c>
      <c r="C9" s="25">
        <v>386</v>
      </c>
      <c r="D9" s="37">
        <v>54.7</v>
      </c>
      <c r="E9" s="37">
        <v>51.774611398963728</v>
      </c>
      <c r="F9" s="27">
        <v>5.6502376782586961E-2</v>
      </c>
      <c r="G9" s="26">
        <v>28377.894388679244</v>
      </c>
      <c r="H9" s="26">
        <v>591.85</v>
      </c>
      <c r="I9" s="27">
        <v>0.32136175765141139</v>
      </c>
      <c r="J9" s="27">
        <v>0.3716740138389289</v>
      </c>
      <c r="K9" s="26">
        <v>-872.20449152940455</v>
      </c>
      <c r="L9" s="38">
        <v>-1.4736917994921086</v>
      </c>
      <c r="M9" s="31" t="str">
        <f t="shared" si="0"/>
        <v>Value destructive</v>
      </c>
      <c r="N9" s="23"/>
      <c r="O9" s="23" t="s">
        <v>117</v>
      </c>
      <c r="P9" s="39">
        <v>-1.4736917994921086</v>
      </c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</row>
    <row r="10" spans="1:52">
      <c r="A10" s="25" t="s">
        <v>139</v>
      </c>
      <c r="B10" s="25">
        <v>36</v>
      </c>
      <c r="C10" s="25">
        <v>216</v>
      </c>
      <c r="D10" s="37">
        <v>26.111111111111111</v>
      </c>
      <c r="E10" s="37">
        <v>23.574074074074073</v>
      </c>
      <c r="F10" s="27">
        <v>0.10761979575805181</v>
      </c>
      <c r="G10" s="26">
        <v>6256.1350602054245</v>
      </c>
      <c r="H10" s="26">
        <v>121.25</v>
      </c>
      <c r="I10" s="27">
        <v>0.3311890057714208</v>
      </c>
      <c r="J10" s="27">
        <v>0.39234773647234422</v>
      </c>
      <c r="K10" s="26">
        <v>-298.54170819145475</v>
      </c>
      <c r="L10" s="38">
        <v>-2.4621996551872556</v>
      </c>
      <c r="M10" s="31" t="str">
        <f t="shared" si="0"/>
        <v>Value destructive</v>
      </c>
      <c r="N10" s="23"/>
      <c r="O10" s="23" t="s">
        <v>139</v>
      </c>
      <c r="P10" s="39">
        <v>-2.4621996551872556</v>
      </c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</row>
    <row r="11" spans="1:52">
      <c r="A11" s="25" t="s">
        <v>108</v>
      </c>
      <c r="B11" s="25">
        <v>91</v>
      </c>
      <c r="C11" s="25">
        <v>425</v>
      </c>
      <c r="D11" s="37">
        <v>50.373626373626372</v>
      </c>
      <c r="E11" s="37">
        <v>50.6</v>
      </c>
      <c r="F11" s="27">
        <v>-4.4737870824828052E-3</v>
      </c>
      <c r="G11" s="26">
        <v>47070.854490792655</v>
      </c>
      <c r="H11" s="26">
        <v>927.61</v>
      </c>
      <c r="I11" s="27">
        <v>0.28825155839557459</v>
      </c>
      <c r="J11" s="27">
        <v>0.35253270861352337</v>
      </c>
      <c r="K11" s="26">
        <v>-5400.6589131425844</v>
      </c>
      <c r="L11" s="38">
        <v>-5.8221223500636956</v>
      </c>
      <c r="M11" s="31" t="str">
        <f t="shared" si="0"/>
        <v>Value destructive</v>
      </c>
      <c r="N11" s="23"/>
      <c r="O11" s="23" t="s">
        <v>108</v>
      </c>
      <c r="P11" s="39">
        <v>-5.8221223500636956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</row>
    <row r="12" spans="1:52">
      <c r="A12" s="25" t="s">
        <v>145</v>
      </c>
      <c r="B12" s="25">
        <v>18</v>
      </c>
      <c r="C12" s="25">
        <v>121</v>
      </c>
      <c r="D12" s="37">
        <v>9.8888888888888893</v>
      </c>
      <c r="E12" s="37">
        <v>13.181818181818182</v>
      </c>
      <c r="F12" s="27">
        <v>-0.24980842911877388</v>
      </c>
      <c r="G12" s="26">
        <v>2881.0271638476779</v>
      </c>
      <c r="H12" s="26">
        <v>56.06</v>
      </c>
      <c r="I12" s="27">
        <v>0.29471334997883075</v>
      </c>
      <c r="J12" s="27">
        <v>0.33977419294088157</v>
      </c>
      <c r="K12" s="26">
        <v>-425.13840152630576</v>
      </c>
      <c r="L12" s="38">
        <v>-7.583631850273024</v>
      </c>
      <c r="M12" s="31" t="str">
        <f t="shared" si="0"/>
        <v>Value destructive</v>
      </c>
      <c r="N12" s="23"/>
      <c r="O12" s="23" t="s">
        <v>145</v>
      </c>
      <c r="P12" s="39">
        <v>-7.583631850273024</v>
      </c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</row>
    <row r="13" spans="1:52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</row>
    <row r="14" spans="1:52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</row>
    <row r="15" spans="1:52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</row>
    <row r="16" spans="1:52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</row>
    <row r="17" spans="1:52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</row>
    <row r="18" spans="1:52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</row>
    <row r="19" spans="1:52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</row>
    <row r="20" spans="1:52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</row>
    <row r="21" spans="1:52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</row>
    <row r="22" spans="1:5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</row>
    <row r="23" spans="1:52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</row>
    <row r="24" spans="1:52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</row>
    <row r="25" spans="1:52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</row>
    <row r="26" spans="1:52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</row>
    <row r="27" spans="1:52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</row>
    <row r="28" spans="1:52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</row>
    <row r="29" spans="1:52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</row>
    <row r="30" spans="1:52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</row>
    <row r="31" spans="1:52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</row>
    <row r="32" spans="1:5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</row>
    <row r="33" spans="1:52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</row>
    <row r="34" spans="1:52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</row>
    <row r="35" spans="1:52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</row>
    <row r="36" spans="1:52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</row>
    <row r="37" spans="1:52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</row>
    <row r="38" spans="1:52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</row>
    <row r="39" spans="1:52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</row>
    <row r="40" spans="1:52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</row>
    <row r="41" spans="1:52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</row>
    <row r="42" spans="1:5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</row>
    <row r="43" spans="1:52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</row>
    <row r="44" spans="1:52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</row>
    <row r="45" spans="1:52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</row>
    <row r="46" spans="1:52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</row>
    <row r="47" spans="1:52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</row>
    <row r="48" spans="1:52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</row>
    <row r="49" spans="1:52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</row>
    <row r="50" spans="1:52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</row>
    <row r="51" spans="1:52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</row>
    <row r="52" spans="1: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</row>
    <row r="53" spans="1:5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</row>
    <row r="54" spans="1:5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</row>
    <row r="55" spans="1:5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</row>
    <row r="56" spans="1:5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</row>
    <row r="57" spans="1:5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</row>
    <row r="58" spans="1:5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</row>
    <row r="59" spans="1:5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</row>
    <row r="60" spans="1:52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</row>
    <row r="61" spans="1:52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</row>
    <row r="62" spans="1:5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</row>
    <row r="63" spans="1:52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</row>
    <row r="64" spans="1:52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</row>
    <row r="65" spans="1:52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</row>
    <row r="66" spans="1:52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</row>
    <row r="67" spans="1:52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</row>
    <row r="68" spans="1:52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</row>
    <row r="69" spans="1:52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</row>
    <row r="70" spans="1:52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</row>
    <row r="71" spans="1:52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</row>
    <row r="72" spans="1:5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</row>
    <row r="73" spans="1:52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</row>
    <row r="74" spans="1:52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</row>
    <row r="75" spans="1:52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</row>
    <row r="76" spans="1:52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</row>
    <row r="77" spans="1:52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</row>
    <row r="78" spans="1:52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</row>
    <row r="79" spans="1:52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</row>
    <row r="80" spans="1:52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</row>
    <row r="81" spans="1:52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</row>
    <row r="82" spans="1:5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</row>
    <row r="83" spans="1:52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</row>
    <row r="84" spans="1:52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</row>
    <row r="85" spans="1:52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</row>
    <row r="86" spans="1:52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</row>
    <row r="87" spans="1:52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</row>
    <row r="88" spans="1:52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</row>
    <row r="89" spans="1:52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</row>
    <row r="90" spans="1:52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</row>
    <row r="91" spans="1:52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</row>
    <row r="92" spans="1:5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</row>
    <row r="93" spans="1:52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</row>
    <row r="94" spans="1:52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</row>
    <row r="95" spans="1:52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</row>
    <row r="96" spans="1:52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</row>
    <row r="97" spans="1:52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</row>
    <row r="98" spans="1:52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</row>
    <row r="99" spans="1:52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</row>
    <row r="100" spans="1:52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</row>
    <row r="101" spans="1:52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</row>
    <row r="102" spans="1:5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</row>
    <row r="103" spans="1:52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</row>
    <row r="104" spans="1:52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</row>
    <row r="105" spans="1:52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</row>
    <row r="106" spans="1:52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</row>
    <row r="107" spans="1:52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</row>
    <row r="108" spans="1:52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</row>
    <row r="109" spans="1:52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</row>
    <row r="110" spans="1:52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</row>
    <row r="111" spans="1:52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</row>
    <row r="112" spans="1:5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</row>
    <row r="113" spans="1:52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</row>
    <row r="114" spans="1:52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</row>
    <row r="115" spans="1:52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</row>
    <row r="116" spans="1:52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</row>
    <row r="117" spans="1:52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</row>
    <row r="118" spans="1:52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</row>
    <row r="119" spans="1:52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</row>
    <row r="120" spans="1:52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</row>
    <row r="121" spans="1:52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</row>
    <row r="122" spans="1:5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</row>
    <row r="123" spans="1:52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</row>
    <row r="124" spans="1:52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</row>
    <row r="125" spans="1:52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</row>
    <row r="126" spans="1:52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</row>
    <row r="127" spans="1:52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</row>
    <row r="128" spans="1:52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</row>
    <row r="129" spans="1:52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</row>
    <row r="130" spans="1:52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</row>
    <row r="131" spans="1:52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</row>
    <row r="132" spans="1:5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</row>
    <row r="133" spans="1:52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</row>
    <row r="134" spans="1:52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</row>
    <row r="135" spans="1:52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</row>
    <row r="136" spans="1:52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</row>
    <row r="137" spans="1:52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</row>
    <row r="138" spans="1:52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</row>
    <row r="139" spans="1:52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</row>
    <row r="140" spans="1:52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</row>
    <row r="141" spans="1:52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</row>
    <row r="142" spans="1:5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</row>
    <row r="143" spans="1:52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</row>
    <row r="144" spans="1:52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</row>
    <row r="145" spans="1:52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</row>
    <row r="146" spans="1:52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</row>
    <row r="147" spans="1:52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</row>
    <row r="148" spans="1:52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</row>
    <row r="149" spans="1:52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</row>
    <row r="150" spans="1:52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</row>
    <row r="151" spans="1:52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</row>
    <row r="152" spans="1: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</row>
    <row r="153" spans="1:52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</row>
    <row r="154" spans="1:52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</row>
    <row r="155" spans="1:52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</row>
    <row r="156" spans="1:52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</row>
    <row r="157" spans="1:52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</row>
    <row r="158" spans="1:52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</row>
    <row r="159" spans="1:52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</row>
    <row r="160" spans="1:52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</row>
    <row r="161" spans="1:52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</row>
    <row r="162" spans="1:5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</row>
    <row r="163" spans="1:52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</row>
    <row r="164" spans="1:52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</row>
    <row r="165" spans="1:52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</row>
    <row r="166" spans="1:52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</row>
    <row r="167" spans="1:52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</row>
    <row r="168" spans="1:52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</row>
    <row r="169" spans="1:52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</row>
    <row r="170" spans="1:52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</row>
    <row r="171" spans="1:52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</row>
    <row r="172" spans="1:5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</row>
    <row r="173" spans="1:52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</row>
    <row r="174" spans="1:52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</row>
    <row r="175" spans="1:52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</row>
    <row r="176" spans="1:52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</row>
    <row r="177" spans="1:52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</row>
    <row r="178" spans="1:52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</row>
    <row r="179" spans="1:52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</row>
    <row r="180" spans="1:52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</row>
    <row r="181" spans="1:52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</row>
    <row r="182" spans="1:5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</row>
    <row r="183" spans="1:52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</row>
    <row r="184" spans="1:52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</row>
    <row r="185" spans="1:52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</row>
    <row r="186" spans="1:52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</row>
    <row r="187" spans="1:52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</row>
    <row r="188" spans="1:52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</row>
    <row r="189" spans="1:52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</row>
    <row r="190" spans="1:52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</row>
    <row r="191" spans="1:52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</row>
    <row r="192" spans="1:5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</row>
    <row r="193" spans="1:52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</row>
    <row r="194" spans="1:52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</row>
    <row r="195" spans="1:52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</row>
    <row r="196" spans="1:52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</row>
    <row r="197" spans="1:52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</row>
    <row r="198" spans="1:52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</row>
    <row r="199" spans="1:52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</row>
    <row r="200" spans="1:52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</row>
  </sheetData>
  <mergeCells count="2">
    <mergeCell ref="A1:M1"/>
    <mergeCell ref="A3:M4"/>
  </mergeCells>
  <conditionalFormatting sqref="L7:L12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conditionalFormatting sqref="M7:M12">
    <cfRule type="expression" dxfId="20" priority="2">
      <formula>M7="Value destructive"</formula>
    </cfRule>
    <cfRule type="expression" dxfId="19" priority="3">
      <formula>M7="Strong"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Z200"/>
  <sheetViews>
    <sheetView topLeftCell="A28" workbookViewId="0">
      <selection sqref="A1:I1"/>
    </sheetView>
  </sheetViews>
  <sheetFormatPr baseColWidth="10" defaultColWidth="8.83203125" defaultRowHeight="15"/>
  <cols>
    <col min="1" max="1" width="8" customWidth="1"/>
    <col min="2" max="2" width="13" customWidth="1"/>
    <col min="3" max="3" width="30" customWidth="1"/>
    <col min="4" max="4" width="22" customWidth="1"/>
    <col min="5" max="5" width="17" customWidth="1"/>
    <col min="6" max="6" width="15" customWidth="1"/>
    <col min="7" max="7" width="17" customWidth="1"/>
    <col min="8" max="9" width="20" customWidth="1"/>
  </cols>
  <sheetData>
    <row r="1" spans="1:52" ht="37.25" customHeight="1">
      <c r="A1" s="79" t="s">
        <v>2744</v>
      </c>
      <c r="B1" s="79"/>
      <c r="C1" s="79"/>
      <c r="D1" s="79"/>
      <c r="E1" s="79"/>
      <c r="F1" s="79"/>
      <c r="G1" s="79"/>
      <c r="H1" s="79"/>
      <c r="I1" s="79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</row>
    <row r="2" spans="1:52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</row>
    <row r="3" spans="1:52">
      <c r="A3" s="82" t="s">
        <v>2745</v>
      </c>
      <c r="B3" s="82"/>
      <c r="C3" s="82"/>
      <c r="D3" s="82"/>
      <c r="E3" s="82"/>
      <c r="F3" s="82"/>
      <c r="G3" s="82"/>
      <c r="H3" s="82"/>
      <c r="I3" s="82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</row>
    <row r="4" spans="1:52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</row>
    <row r="5" spans="1:52" ht="26.75" customHeight="1">
      <c r="A5" s="81" t="s">
        <v>2746</v>
      </c>
      <c r="B5" s="81"/>
      <c r="C5" s="81"/>
      <c r="D5" s="81"/>
      <c r="E5" s="81"/>
      <c r="F5" s="81"/>
      <c r="G5" s="81"/>
      <c r="H5" s="81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</row>
    <row r="6" spans="1:52" ht="16">
      <c r="A6" s="24" t="s">
        <v>2688</v>
      </c>
      <c r="B6" s="24" t="s">
        <v>50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</row>
    <row r="7" spans="1:52">
      <c r="A7" s="23" t="s">
        <v>2747</v>
      </c>
      <c r="B7" s="34">
        <v>4.6928607593131277E-2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</row>
    <row r="8" spans="1:52">
      <c r="A8" s="23" t="s">
        <v>2748</v>
      </c>
      <c r="B8" s="34">
        <v>0.200189865611545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</row>
    <row r="9" spans="1:52">
      <c r="A9" s="23" t="s">
        <v>2749</v>
      </c>
      <c r="B9" s="34">
        <v>0.36180562947686079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</row>
    <row r="10" spans="1:52">
      <c r="A10" s="23" t="s">
        <v>2592</v>
      </c>
      <c r="B10" s="40">
        <v>2.2997149289293233E-2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</row>
    <row r="11" spans="1:52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</row>
    <row r="12" spans="1:52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</row>
    <row r="13" spans="1:52" ht="32">
      <c r="A13" s="24" t="s">
        <v>2750</v>
      </c>
      <c r="B13" s="24" t="s">
        <v>2672</v>
      </c>
      <c r="C13" s="24" t="s">
        <v>2673</v>
      </c>
      <c r="D13" s="24" t="s">
        <v>32</v>
      </c>
      <c r="E13" s="24" t="s">
        <v>2704</v>
      </c>
      <c r="F13" s="24" t="s">
        <v>2751</v>
      </c>
      <c r="G13" s="24" t="s">
        <v>2752</v>
      </c>
      <c r="H13" s="24" t="s">
        <v>2705</v>
      </c>
      <c r="I13" s="24" t="s">
        <v>2508</v>
      </c>
      <c r="J13" s="23"/>
      <c r="K13" s="24" t="s">
        <v>2750</v>
      </c>
      <c r="L13" s="24" t="s">
        <v>2752</v>
      </c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</row>
    <row r="14" spans="1:52">
      <c r="A14" s="23">
        <v>1</v>
      </c>
      <c r="B14" s="23" t="s">
        <v>331</v>
      </c>
      <c r="C14" s="23" t="s">
        <v>332</v>
      </c>
      <c r="D14" s="23" t="s">
        <v>43</v>
      </c>
      <c r="E14" s="32">
        <v>29695.553345262277</v>
      </c>
      <c r="F14" s="34">
        <v>4.6928607593131277E-2</v>
      </c>
      <c r="G14" s="34">
        <v>4.6928607593131277E-2</v>
      </c>
      <c r="H14" s="32">
        <v>11810.533444725474</v>
      </c>
      <c r="I14" s="34">
        <v>0.39772060508209939</v>
      </c>
      <c r="J14" s="23"/>
      <c r="K14" s="23">
        <v>1</v>
      </c>
      <c r="L14" s="34">
        <v>4.6928607593131277E-2</v>
      </c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</row>
    <row r="15" spans="1:52">
      <c r="A15" s="23">
        <v>2</v>
      </c>
      <c r="B15" s="23" t="s">
        <v>333</v>
      </c>
      <c r="C15" s="23" t="s">
        <v>334</v>
      </c>
      <c r="D15" s="23" t="s">
        <v>43</v>
      </c>
      <c r="E15" s="32">
        <v>28448.002329114603</v>
      </c>
      <c r="F15" s="34">
        <v>4.495707227912283E-2</v>
      </c>
      <c r="G15" s="34">
        <v>9.18856798722541E-2</v>
      </c>
      <c r="H15" s="32">
        <v>10752.882224304445</v>
      </c>
      <c r="I15" s="34">
        <v>0.3779837367806877</v>
      </c>
      <c r="J15" s="23"/>
      <c r="K15" s="23">
        <v>2</v>
      </c>
      <c r="L15" s="34">
        <v>9.18856798722541E-2</v>
      </c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</row>
    <row r="16" spans="1:52">
      <c r="A16" s="23">
        <v>3</v>
      </c>
      <c r="B16" s="23" t="s">
        <v>393</v>
      </c>
      <c r="C16" s="23" t="s">
        <v>394</v>
      </c>
      <c r="D16" s="23" t="s">
        <v>47</v>
      </c>
      <c r="E16" s="32">
        <v>23824.362141086483</v>
      </c>
      <c r="F16" s="34">
        <v>3.7650220862244912E-2</v>
      </c>
      <c r="G16" s="34">
        <v>0.129535900734499</v>
      </c>
      <c r="H16" s="32">
        <v>8796.2518118414937</v>
      </c>
      <c r="I16" s="34">
        <v>0.36921247921562822</v>
      </c>
      <c r="J16" s="23"/>
      <c r="K16" s="23">
        <v>3</v>
      </c>
      <c r="L16" s="34">
        <v>0.129535900734499</v>
      </c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</row>
    <row r="17" spans="1:52">
      <c r="A17" s="23">
        <v>4</v>
      </c>
      <c r="B17" s="23" t="s">
        <v>232</v>
      </c>
      <c r="C17" s="23" t="s">
        <v>233</v>
      </c>
      <c r="D17" s="23" t="s">
        <v>36</v>
      </c>
      <c r="E17" s="32">
        <v>23314.544232619275</v>
      </c>
      <c r="F17" s="34">
        <v>3.6844543180733533E-2</v>
      </c>
      <c r="G17" s="34">
        <v>0.16638044391523255</v>
      </c>
      <c r="H17" s="32">
        <v>8233.2724364321275</v>
      </c>
      <c r="I17" s="34">
        <v>0.35313889708866764</v>
      </c>
      <c r="J17" s="23"/>
      <c r="K17" s="23">
        <v>4</v>
      </c>
      <c r="L17" s="34">
        <v>0.16638044391523255</v>
      </c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</row>
    <row r="18" spans="1:52">
      <c r="A18" s="23">
        <v>5</v>
      </c>
      <c r="B18" s="23" t="s">
        <v>301</v>
      </c>
      <c r="C18" s="23" t="s">
        <v>302</v>
      </c>
      <c r="D18" s="23" t="s">
        <v>41</v>
      </c>
      <c r="E18" s="32">
        <v>21393.975595011336</v>
      </c>
      <c r="F18" s="34">
        <v>3.3809421696312451E-2</v>
      </c>
      <c r="G18" s="34">
        <v>0.200189865611545</v>
      </c>
      <c r="H18" s="32">
        <v>7298.432229541042</v>
      </c>
      <c r="I18" s="34">
        <v>0.34114427199977249</v>
      </c>
      <c r="J18" s="23"/>
      <c r="K18" s="23">
        <v>5</v>
      </c>
      <c r="L18" s="34">
        <v>0.200189865611545</v>
      </c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</row>
    <row r="19" spans="1:52">
      <c r="A19" s="23">
        <v>6</v>
      </c>
      <c r="B19" s="23" t="s">
        <v>305</v>
      </c>
      <c r="C19" s="23" t="s">
        <v>306</v>
      </c>
      <c r="D19" s="23" t="s">
        <v>41</v>
      </c>
      <c r="E19" s="32">
        <v>21060.262373557332</v>
      </c>
      <c r="F19" s="34">
        <v>3.3282046549058183E-2</v>
      </c>
      <c r="G19" s="34">
        <v>0.2334719121606032</v>
      </c>
      <c r="H19" s="32">
        <v>6649.9755518448419</v>
      </c>
      <c r="I19" s="34">
        <v>0.31575938769852946</v>
      </c>
      <c r="J19" s="23"/>
      <c r="K19" s="23">
        <v>6</v>
      </c>
      <c r="L19" s="34">
        <v>0.2334719121606032</v>
      </c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</row>
    <row r="20" spans="1:52">
      <c r="A20" s="23">
        <v>7</v>
      </c>
      <c r="B20" s="23" t="s">
        <v>335</v>
      </c>
      <c r="C20" s="23" t="s">
        <v>336</v>
      </c>
      <c r="D20" s="23" t="s">
        <v>43</v>
      </c>
      <c r="E20" s="32">
        <v>20694.211849870353</v>
      </c>
      <c r="F20" s="34">
        <v>3.2703567973978623E-2</v>
      </c>
      <c r="G20" s="34">
        <v>0.26617548013458181</v>
      </c>
      <c r="H20" s="32">
        <v>8075.2223166261865</v>
      </c>
      <c r="I20" s="34">
        <v>0.39021647092478068</v>
      </c>
      <c r="J20" s="23"/>
      <c r="K20" s="23">
        <v>7</v>
      </c>
      <c r="L20" s="34">
        <v>0.26617548013458181</v>
      </c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</row>
    <row r="21" spans="1:52">
      <c r="A21" s="23">
        <v>8</v>
      </c>
      <c r="B21" s="23" t="s">
        <v>303</v>
      </c>
      <c r="C21" s="23" t="s">
        <v>304</v>
      </c>
      <c r="D21" s="23" t="s">
        <v>41</v>
      </c>
      <c r="E21" s="32">
        <v>20627.807445462011</v>
      </c>
      <c r="F21" s="34">
        <v>3.2598627473267874E-2</v>
      </c>
      <c r="G21" s="34">
        <v>0.29877410760784967</v>
      </c>
      <c r="H21" s="32">
        <v>6834.6544518800001</v>
      </c>
      <c r="I21" s="34">
        <v>0.33133208509678919</v>
      </c>
      <c r="J21" s="23"/>
      <c r="K21" s="23">
        <v>8</v>
      </c>
      <c r="L21" s="34">
        <v>0.29877410760784967</v>
      </c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</row>
    <row r="22" spans="1:52">
      <c r="A22" s="23">
        <v>9</v>
      </c>
      <c r="B22" s="23" t="s">
        <v>274</v>
      </c>
      <c r="C22" s="23" t="s">
        <v>275</v>
      </c>
      <c r="D22" s="23" t="s">
        <v>39</v>
      </c>
      <c r="E22" s="32">
        <v>20045.67875390975</v>
      </c>
      <c r="F22" s="34">
        <v>3.167867529669334E-2</v>
      </c>
      <c r="G22" s="34">
        <v>0.330452782904543</v>
      </c>
      <c r="H22" s="32">
        <v>7666.1395000776429</v>
      </c>
      <c r="I22" s="34">
        <v>0.38243352067000591</v>
      </c>
      <c r="J22" s="23"/>
      <c r="K22" s="23">
        <v>9</v>
      </c>
      <c r="L22" s="34">
        <v>0.330452782904543</v>
      </c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</row>
    <row r="23" spans="1:52">
      <c r="A23" s="23">
        <v>10</v>
      </c>
      <c r="B23" s="23" t="s">
        <v>395</v>
      </c>
      <c r="C23" s="23" t="s">
        <v>396</v>
      </c>
      <c r="D23" s="23" t="s">
        <v>47</v>
      </c>
      <c r="E23" s="32">
        <v>19839.500374401836</v>
      </c>
      <c r="F23" s="34">
        <v>3.1352846572317739E-2</v>
      </c>
      <c r="G23" s="34">
        <v>0.36180562947686074</v>
      </c>
      <c r="H23" s="32">
        <v>7453.0118657905923</v>
      </c>
      <c r="I23" s="34">
        <v>0.37566530029188305</v>
      </c>
      <c r="J23" s="23"/>
      <c r="K23" s="23">
        <v>10</v>
      </c>
      <c r="L23" s="34">
        <v>0.36180562947686074</v>
      </c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</row>
    <row r="24" spans="1:52">
      <c r="A24" s="23">
        <v>11</v>
      </c>
      <c r="B24" s="23" t="s">
        <v>271</v>
      </c>
      <c r="C24" s="23" t="s">
        <v>272</v>
      </c>
      <c r="D24" s="23" t="s">
        <v>39</v>
      </c>
      <c r="E24" s="32">
        <v>19566.794187122752</v>
      </c>
      <c r="F24" s="34">
        <v>3.0921882329885766E-2</v>
      </c>
      <c r="G24" s="34">
        <v>0.39272751180674648</v>
      </c>
      <c r="H24" s="32">
        <v>7153.0515091931748</v>
      </c>
      <c r="I24" s="34">
        <v>0.36557094845412758</v>
      </c>
      <c r="J24" s="23"/>
      <c r="K24" s="23">
        <v>11</v>
      </c>
      <c r="L24" s="34">
        <v>0.39272751180674648</v>
      </c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</row>
    <row r="25" spans="1:52">
      <c r="A25" s="23">
        <v>12</v>
      </c>
      <c r="B25" s="23" t="s">
        <v>365</v>
      </c>
      <c r="C25" s="23" t="s">
        <v>366</v>
      </c>
      <c r="D25" s="23" t="s">
        <v>45</v>
      </c>
      <c r="E25" s="32">
        <v>17977.780315129105</v>
      </c>
      <c r="F25" s="34">
        <v>2.8410724932284043E-2</v>
      </c>
      <c r="G25" s="34">
        <v>0.4211382367390305</v>
      </c>
      <c r="H25" s="32">
        <v>5949.2536104021665</v>
      </c>
      <c r="I25" s="34">
        <v>0.33092258922507822</v>
      </c>
      <c r="J25" s="23"/>
      <c r="K25" s="23">
        <v>12</v>
      </c>
      <c r="L25" s="34">
        <v>0.4211382367390305</v>
      </c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</row>
    <row r="26" spans="1:52">
      <c r="A26" s="23">
        <v>13</v>
      </c>
      <c r="B26" s="23" t="s">
        <v>240</v>
      </c>
      <c r="C26" s="23" t="s">
        <v>241</v>
      </c>
      <c r="D26" s="23" t="s">
        <v>36</v>
      </c>
      <c r="E26" s="32">
        <v>17864.194158699247</v>
      </c>
      <c r="F26" s="34">
        <v>2.8231221957507543E-2</v>
      </c>
      <c r="G26" s="34">
        <v>0.44936945869653805</v>
      </c>
      <c r="H26" s="32">
        <v>6149.4286638426602</v>
      </c>
      <c r="I26" s="34">
        <v>0.34423207726098859</v>
      </c>
      <c r="J26" s="23"/>
      <c r="K26" s="23">
        <v>13</v>
      </c>
      <c r="L26" s="34">
        <v>0.44936945869653805</v>
      </c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</row>
    <row r="27" spans="1:52">
      <c r="A27" s="23">
        <v>14</v>
      </c>
      <c r="B27" s="23" t="s">
        <v>268</v>
      </c>
      <c r="C27" s="23" t="s">
        <v>269</v>
      </c>
      <c r="D27" s="23" t="s">
        <v>39</v>
      </c>
      <c r="E27" s="32">
        <v>17060.865998800851</v>
      </c>
      <c r="F27" s="34">
        <v>2.6961702863316336E-2</v>
      </c>
      <c r="G27" s="34">
        <v>0.47633116155985439</v>
      </c>
      <c r="H27" s="32">
        <v>6722.8478128260331</v>
      </c>
      <c r="I27" s="34">
        <v>0.39405079515298685</v>
      </c>
      <c r="J27" s="23"/>
      <c r="K27" s="23">
        <v>14</v>
      </c>
      <c r="L27" s="34">
        <v>0.47633116155985439</v>
      </c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</row>
    <row r="28" spans="1:52">
      <c r="A28" s="23">
        <v>15</v>
      </c>
      <c r="B28" s="23" t="s">
        <v>361</v>
      </c>
      <c r="C28" s="23" t="s">
        <v>362</v>
      </c>
      <c r="D28" s="23" t="s">
        <v>45</v>
      </c>
      <c r="E28" s="32">
        <v>16715.164592499157</v>
      </c>
      <c r="F28" s="34">
        <v>2.6415382495007248E-2</v>
      </c>
      <c r="G28" s="34">
        <v>0.50274654405486163</v>
      </c>
      <c r="H28" s="32">
        <v>5674.6571236116688</v>
      </c>
      <c r="I28" s="34">
        <v>0.33949154925809955</v>
      </c>
      <c r="J28" s="23"/>
      <c r="K28" s="23">
        <v>15</v>
      </c>
      <c r="L28" s="34">
        <v>0.50274654405486163</v>
      </c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</row>
    <row r="29" spans="1:52">
      <c r="A29" s="23">
        <v>16</v>
      </c>
      <c r="B29" s="23" t="s">
        <v>363</v>
      </c>
      <c r="C29" s="23" t="s">
        <v>364</v>
      </c>
      <c r="D29" s="23" t="s">
        <v>45</v>
      </c>
      <c r="E29" s="32">
        <v>15578.152538653449</v>
      </c>
      <c r="F29" s="34">
        <v>2.4618534600536257E-2</v>
      </c>
      <c r="G29" s="34">
        <v>0.52736507865539783</v>
      </c>
      <c r="H29" s="32">
        <v>4802.4202505736466</v>
      </c>
      <c r="I29" s="34">
        <v>0.30827919027353168</v>
      </c>
      <c r="J29" s="23"/>
      <c r="K29" s="23">
        <v>16</v>
      </c>
      <c r="L29" s="34">
        <v>0.52736507865539783</v>
      </c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</row>
    <row r="30" spans="1:52">
      <c r="A30" s="23">
        <v>17</v>
      </c>
      <c r="B30" s="23" t="s">
        <v>391</v>
      </c>
      <c r="C30" s="23" t="s">
        <v>392</v>
      </c>
      <c r="D30" s="23" t="s">
        <v>47</v>
      </c>
      <c r="E30" s="32">
        <v>14475.600410148278</v>
      </c>
      <c r="F30" s="34">
        <v>2.2876144566984457E-2</v>
      </c>
      <c r="G30" s="34">
        <v>0.55024122322238234</v>
      </c>
      <c r="H30" s="32">
        <v>5557.9516007148668</v>
      </c>
      <c r="I30" s="34">
        <v>0.38395309646834436</v>
      </c>
      <c r="J30" s="23"/>
      <c r="K30" s="23">
        <v>17</v>
      </c>
      <c r="L30" s="34">
        <v>0.55024122322238234</v>
      </c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</row>
    <row r="31" spans="1:52">
      <c r="A31" s="23">
        <v>18</v>
      </c>
      <c r="B31" s="23" t="s">
        <v>405</v>
      </c>
      <c r="C31" s="23" t="s">
        <v>406</v>
      </c>
      <c r="D31" s="23" t="s">
        <v>47</v>
      </c>
      <c r="E31" s="32">
        <v>10685.043644259402</v>
      </c>
      <c r="F31" s="34">
        <v>1.6885835211315613E-2</v>
      </c>
      <c r="G31" s="34">
        <v>0.56712705843369793</v>
      </c>
      <c r="H31" s="32">
        <v>4057.5976404414359</v>
      </c>
      <c r="I31" s="34">
        <v>0.37974553736347183</v>
      </c>
      <c r="J31" s="23"/>
      <c r="K31" s="23">
        <v>18</v>
      </c>
      <c r="L31" s="34">
        <v>0.56712705843369793</v>
      </c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</row>
    <row r="32" spans="1:52">
      <c r="A32" s="23">
        <v>19</v>
      </c>
      <c r="B32" s="23" t="s">
        <v>369</v>
      </c>
      <c r="C32" s="23" t="s">
        <v>370</v>
      </c>
      <c r="D32" s="23" t="s">
        <v>45</v>
      </c>
      <c r="E32" s="32">
        <v>10028.110428686969</v>
      </c>
      <c r="F32" s="34">
        <v>1.5847667620025006E-2</v>
      </c>
      <c r="G32" s="34">
        <v>0.58297472605372291</v>
      </c>
      <c r="H32" s="32">
        <v>3799.2487722566634</v>
      </c>
      <c r="I32" s="34">
        <v>0.37885988584532554</v>
      </c>
      <c r="J32" s="23"/>
      <c r="K32" s="23">
        <v>19</v>
      </c>
      <c r="L32" s="34">
        <v>0.58297472605372291</v>
      </c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</row>
    <row r="33" spans="1:52">
      <c r="A33" s="23">
        <v>20</v>
      </c>
      <c r="B33" s="23" t="s">
        <v>313</v>
      </c>
      <c r="C33" s="23" t="s">
        <v>314</v>
      </c>
      <c r="D33" s="23" t="s">
        <v>41</v>
      </c>
      <c r="E33" s="32">
        <v>9511.5831709769827</v>
      </c>
      <c r="F33" s="34">
        <v>1.5031386990181299E-2</v>
      </c>
      <c r="G33" s="34">
        <v>0.59800611304390416</v>
      </c>
      <c r="H33" s="32">
        <v>3189.9120085315813</v>
      </c>
      <c r="I33" s="34">
        <v>0.33537129951878758</v>
      </c>
      <c r="J33" s="23"/>
      <c r="K33" s="23">
        <v>20</v>
      </c>
      <c r="L33" s="34">
        <v>0.59800611304390416</v>
      </c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</row>
    <row r="34" spans="1:52">
      <c r="A34" s="23">
        <v>21</v>
      </c>
      <c r="B34" s="23" t="s">
        <v>341</v>
      </c>
      <c r="C34" s="23" t="s">
        <v>342</v>
      </c>
      <c r="D34" s="23" t="s">
        <v>43</v>
      </c>
      <c r="E34" s="32">
        <v>9100.4231236921514</v>
      </c>
      <c r="F34" s="34">
        <v>1.438162073418117E-2</v>
      </c>
      <c r="G34" s="34">
        <v>0.61238773377808531</v>
      </c>
      <c r="H34" s="32">
        <v>3581.4740831260042</v>
      </c>
      <c r="I34" s="34">
        <v>0.39355028161294514</v>
      </c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</row>
    <row r="35" spans="1:52">
      <c r="A35" s="23">
        <v>22</v>
      </c>
      <c r="B35" s="23" t="s">
        <v>277</v>
      </c>
      <c r="C35" s="23" t="s">
        <v>278</v>
      </c>
      <c r="D35" s="23" t="s">
        <v>39</v>
      </c>
      <c r="E35" s="32">
        <v>8880.5484012122615</v>
      </c>
      <c r="F35" s="34">
        <v>1.4034147344783844E-2</v>
      </c>
      <c r="G35" s="34">
        <v>0.62642188112286912</v>
      </c>
      <c r="H35" s="32">
        <v>3230.1868847868036</v>
      </c>
      <c r="I35" s="34">
        <v>0.36373732103592371</v>
      </c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</row>
    <row r="36" spans="1:52">
      <c r="A36" s="23">
        <v>23</v>
      </c>
      <c r="B36" s="23" t="s">
        <v>245</v>
      </c>
      <c r="C36" s="23" t="s">
        <v>246</v>
      </c>
      <c r="D36" s="23" t="s">
        <v>36</v>
      </c>
      <c r="E36" s="32">
        <v>8163.7079106811152</v>
      </c>
      <c r="F36" s="34">
        <v>1.2901306824997034E-2</v>
      </c>
      <c r="G36" s="34">
        <v>0.63932318794786613</v>
      </c>
      <c r="H36" s="32">
        <v>2884.4511682888551</v>
      </c>
      <c r="I36" s="34">
        <v>0.35332611110631951</v>
      </c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</row>
    <row r="37" spans="1:52">
      <c r="A37" s="23">
        <v>24</v>
      </c>
      <c r="B37" s="23" t="s">
        <v>367</v>
      </c>
      <c r="C37" s="23" t="s">
        <v>368</v>
      </c>
      <c r="D37" s="23" t="s">
        <v>45</v>
      </c>
      <c r="E37" s="32">
        <v>8063.2646748927091</v>
      </c>
      <c r="F37" s="34">
        <v>1.2742573928428513E-2</v>
      </c>
      <c r="G37" s="34">
        <v>0.65206576187629461</v>
      </c>
      <c r="H37" s="32">
        <v>2954.4557047693188</v>
      </c>
      <c r="I37" s="34">
        <v>0.36640936691175047</v>
      </c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</row>
    <row r="38" spans="1:52">
      <c r="A38" s="23">
        <v>25</v>
      </c>
      <c r="B38" s="23" t="s">
        <v>339</v>
      </c>
      <c r="C38" s="23" t="s">
        <v>340</v>
      </c>
      <c r="D38" s="23" t="s">
        <v>43</v>
      </c>
      <c r="E38" s="32">
        <v>7997.4102849282281</v>
      </c>
      <c r="F38" s="34">
        <v>1.2638502628965046E-2</v>
      </c>
      <c r="G38" s="34">
        <v>0.66470426450525966</v>
      </c>
      <c r="H38" s="32">
        <v>3019.1668221064579</v>
      </c>
      <c r="I38" s="34">
        <v>0.37751806078979389</v>
      </c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</row>
    <row r="39" spans="1:52">
      <c r="A39" s="23">
        <v>26</v>
      </c>
      <c r="B39" s="23" t="s">
        <v>285</v>
      </c>
      <c r="C39" s="23" t="s">
        <v>286</v>
      </c>
      <c r="D39" s="23" t="s">
        <v>39</v>
      </c>
      <c r="E39" s="32">
        <v>7846.0049623169734</v>
      </c>
      <c r="F39" s="34">
        <v>1.2399233102995138E-2</v>
      </c>
      <c r="G39" s="34">
        <v>0.67710349760825483</v>
      </c>
      <c r="H39" s="32">
        <v>2930.9488581083169</v>
      </c>
      <c r="I39" s="34">
        <v>0.37355939388072851</v>
      </c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</row>
    <row r="40" spans="1:52">
      <c r="A40" s="23">
        <v>27</v>
      </c>
      <c r="B40" s="23" t="s">
        <v>243</v>
      </c>
      <c r="C40" s="23" t="s">
        <v>244</v>
      </c>
      <c r="D40" s="23" t="s">
        <v>36</v>
      </c>
      <c r="E40" s="32">
        <v>7719.0378006281462</v>
      </c>
      <c r="F40" s="34">
        <v>1.2198583799079767E-2</v>
      </c>
      <c r="G40" s="34">
        <v>0.68930208140733462</v>
      </c>
      <c r="H40" s="32">
        <v>3083.5951202168394</v>
      </c>
      <c r="I40" s="34">
        <v>0.39947920969708273</v>
      </c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</row>
    <row r="41" spans="1:52">
      <c r="A41" s="23">
        <v>28</v>
      </c>
      <c r="B41" s="23" t="s">
        <v>403</v>
      </c>
      <c r="C41" s="23" t="s">
        <v>404</v>
      </c>
      <c r="D41" s="23" t="s">
        <v>47</v>
      </c>
      <c r="E41" s="32">
        <v>7609.8479397092597</v>
      </c>
      <c r="F41" s="34">
        <v>1.2026028397379245E-2</v>
      </c>
      <c r="G41" s="34">
        <v>0.70132810980471383</v>
      </c>
      <c r="H41" s="32">
        <v>2938.791437095947</v>
      </c>
      <c r="I41" s="34">
        <v>0.3861826754462358</v>
      </c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</row>
    <row r="42" spans="1:52">
      <c r="A42" s="23">
        <v>29</v>
      </c>
      <c r="B42" s="23" t="s">
        <v>237</v>
      </c>
      <c r="C42" s="23" t="s">
        <v>238</v>
      </c>
      <c r="D42" s="23" t="s">
        <v>36</v>
      </c>
      <c r="E42" s="32">
        <v>7430.5226025673128</v>
      </c>
      <c r="F42" s="34">
        <v>1.1742636191132211E-2</v>
      </c>
      <c r="G42" s="34">
        <v>0.71307074599584608</v>
      </c>
      <c r="H42" s="32">
        <v>2767.3831957211009</v>
      </c>
      <c r="I42" s="34">
        <v>0.37243453034715823</v>
      </c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</row>
    <row r="43" spans="1:52">
      <c r="A43" s="23">
        <v>30</v>
      </c>
      <c r="B43" s="23" t="s">
        <v>279</v>
      </c>
      <c r="C43" s="23" t="s">
        <v>280</v>
      </c>
      <c r="D43" s="23" t="s">
        <v>39</v>
      </c>
      <c r="E43" s="32">
        <v>7397.3487765513173</v>
      </c>
      <c r="F43" s="34">
        <v>1.1690210784359454E-2</v>
      </c>
      <c r="G43" s="34">
        <v>0.72476095678020558</v>
      </c>
      <c r="H43" s="32">
        <v>2926.4744522437395</v>
      </c>
      <c r="I43" s="34">
        <v>0.39561125757924276</v>
      </c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</row>
    <row r="44" spans="1:52">
      <c r="A44" s="23">
        <v>31</v>
      </c>
      <c r="B44" s="23" t="s">
        <v>343</v>
      </c>
      <c r="C44" s="23" t="s">
        <v>344</v>
      </c>
      <c r="D44" s="23" t="s">
        <v>43</v>
      </c>
      <c r="E44" s="32">
        <v>7139.0145975608348</v>
      </c>
      <c r="F44" s="34">
        <v>1.1281958977336895E-2</v>
      </c>
      <c r="G44" s="34">
        <v>0.73604291575754244</v>
      </c>
      <c r="H44" s="32">
        <v>2834.7189406705975</v>
      </c>
      <c r="I44" s="34">
        <v>0.39707426031025728</v>
      </c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</row>
    <row r="45" spans="1:52">
      <c r="A45" s="23">
        <v>32</v>
      </c>
      <c r="B45" s="23" t="s">
        <v>311</v>
      </c>
      <c r="C45" s="23" t="s">
        <v>312</v>
      </c>
      <c r="D45" s="23" t="s">
        <v>41</v>
      </c>
      <c r="E45" s="32">
        <v>7072.3423855856845</v>
      </c>
      <c r="F45" s="34">
        <v>1.117659525379318E-2</v>
      </c>
      <c r="G45" s="34">
        <v>0.74721951101133566</v>
      </c>
      <c r="H45" s="32">
        <v>2633.9414835604562</v>
      </c>
      <c r="I45" s="34">
        <v>0.37242844590340496</v>
      </c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</row>
    <row r="46" spans="1:52">
      <c r="A46" s="23">
        <v>33</v>
      </c>
      <c r="B46" s="23" t="s">
        <v>251</v>
      </c>
      <c r="C46" s="23" t="s">
        <v>252</v>
      </c>
      <c r="D46" s="23" t="s">
        <v>36</v>
      </c>
      <c r="E46" s="32">
        <v>7043.6544408160044</v>
      </c>
      <c r="F46" s="34">
        <v>1.1131258994620068E-2</v>
      </c>
      <c r="G46" s="34">
        <v>0.75835077000595574</v>
      </c>
      <c r="H46" s="32">
        <v>2549.9186608813161</v>
      </c>
      <c r="I46" s="34">
        <v>0.3620164337002752</v>
      </c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</row>
    <row r="47" spans="1:52">
      <c r="A47" s="23">
        <v>34</v>
      </c>
      <c r="B47" s="23" t="s">
        <v>287</v>
      </c>
      <c r="C47" s="23" t="s">
        <v>288</v>
      </c>
      <c r="D47" s="23" t="s">
        <v>39</v>
      </c>
      <c r="E47" s="32">
        <v>6859.0223004504787</v>
      </c>
      <c r="F47" s="34">
        <v>1.0839480317740284E-2</v>
      </c>
      <c r="G47" s="34">
        <v>0.76919025032369603</v>
      </c>
      <c r="H47" s="32">
        <v>2786.2028321410189</v>
      </c>
      <c r="I47" s="34">
        <v>0.40620991011474478</v>
      </c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</row>
    <row r="48" spans="1:52">
      <c r="A48" s="23">
        <v>35</v>
      </c>
      <c r="B48" s="23" t="s">
        <v>397</v>
      </c>
      <c r="C48" s="23" t="s">
        <v>398</v>
      </c>
      <c r="D48" s="23" t="s">
        <v>47</v>
      </c>
      <c r="E48" s="32">
        <v>6550.4580386096823</v>
      </c>
      <c r="F48" s="34">
        <v>1.035184868505676E-2</v>
      </c>
      <c r="G48" s="34">
        <v>0.77954209900875282</v>
      </c>
      <c r="H48" s="32">
        <v>2215.8375037216592</v>
      </c>
      <c r="I48" s="34">
        <v>0.33827214687294827</v>
      </c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</row>
    <row r="49" spans="1:52">
      <c r="A49" s="23">
        <v>36</v>
      </c>
      <c r="B49" s="23" t="s">
        <v>337</v>
      </c>
      <c r="C49" s="23" t="s">
        <v>338</v>
      </c>
      <c r="D49" s="23" t="s">
        <v>43</v>
      </c>
      <c r="E49" s="32">
        <v>6342.3301352547041</v>
      </c>
      <c r="F49" s="34">
        <v>1.0022939080572653E-2</v>
      </c>
      <c r="G49" s="34">
        <v>0.78956503808932543</v>
      </c>
      <c r="H49" s="32">
        <v>2455.9352791682422</v>
      </c>
      <c r="I49" s="34">
        <v>0.38722917709953192</v>
      </c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</row>
    <row r="50" spans="1:52">
      <c r="A50" s="23">
        <v>37</v>
      </c>
      <c r="B50" s="23" t="s">
        <v>373</v>
      </c>
      <c r="C50" s="23" t="s">
        <v>374</v>
      </c>
      <c r="D50" s="23" t="s">
        <v>45</v>
      </c>
      <c r="E50" s="32">
        <v>6329.2922508461961</v>
      </c>
      <c r="F50" s="34">
        <v>1.0002334993686725E-2</v>
      </c>
      <c r="G50" s="34">
        <v>0.79956737308301218</v>
      </c>
      <c r="H50" s="32">
        <v>2042.432867083503</v>
      </c>
      <c r="I50" s="34">
        <v>0.32269530085460019</v>
      </c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</row>
    <row r="51" spans="1:52">
      <c r="A51" s="23">
        <v>38</v>
      </c>
      <c r="B51" s="23" t="s">
        <v>375</v>
      </c>
      <c r="C51" s="23" t="s">
        <v>376</v>
      </c>
      <c r="D51" s="23" t="s">
        <v>45</v>
      </c>
      <c r="E51" s="32">
        <v>6320.3704982118416</v>
      </c>
      <c r="F51" s="34">
        <v>9.9882357302868256E-3</v>
      </c>
      <c r="G51" s="34">
        <v>0.80955560881329902</v>
      </c>
      <c r="H51" s="32">
        <v>2075.8749407386645</v>
      </c>
      <c r="I51" s="34">
        <v>0.32844197050251578</v>
      </c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</row>
    <row r="52" spans="1:52">
      <c r="A52" s="23">
        <v>39</v>
      </c>
      <c r="B52" s="23" t="s">
        <v>407</v>
      </c>
      <c r="C52" s="23" t="s">
        <v>408</v>
      </c>
      <c r="D52" s="23" t="s">
        <v>47</v>
      </c>
      <c r="E52" s="32">
        <v>6258.6064019668456</v>
      </c>
      <c r="F52" s="34">
        <v>9.8906284218010839E-3</v>
      </c>
      <c r="G52" s="34">
        <v>0.81944623723510013</v>
      </c>
      <c r="H52" s="32">
        <v>2570.4884547216084</v>
      </c>
      <c r="I52" s="34">
        <v>0.41071259153056822</v>
      </c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</row>
    <row r="53" spans="1:52">
      <c r="A53" s="23">
        <v>40</v>
      </c>
      <c r="B53" s="23" t="s">
        <v>309</v>
      </c>
      <c r="C53" s="23" t="s">
        <v>310</v>
      </c>
      <c r="D53" s="23" t="s">
        <v>41</v>
      </c>
      <c r="E53" s="32">
        <v>6072.5143503764248</v>
      </c>
      <c r="F53" s="34">
        <v>9.5965426115873168E-3</v>
      </c>
      <c r="G53" s="34">
        <v>0.82904277984668739</v>
      </c>
      <c r="H53" s="32">
        <v>2239.3989772666382</v>
      </c>
      <c r="I53" s="34">
        <v>0.3687762346955708</v>
      </c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</row>
    <row r="54" spans="1:52">
      <c r="A54" s="23">
        <v>41</v>
      </c>
      <c r="B54" s="23" t="s">
        <v>347</v>
      </c>
      <c r="C54" s="23" t="s">
        <v>348</v>
      </c>
      <c r="D54" s="23" t="s">
        <v>43</v>
      </c>
      <c r="E54" s="32">
        <v>6026.3783054035721</v>
      </c>
      <c r="F54" s="34">
        <v>9.5236326938882929E-3</v>
      </c>
      <c r="G54" s="34">
        <v>0.83856641254057573</v>
      </c>
      <c r="H54" s="32">
        <v>2480.8112816604112</v>
      </c>
      <c r="I54" s="34">
        <v>0.41165873696246108</v>
      </c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</row>
    <row r="55" spans="1:52">
      <c r="A55" s="23">
        <v>42</v>
      </c>
      <c r="B55" s="23" t="s">
        <v>345</v>
      </c>
      <c r="C55" s="23" t="s">
        <v>346</v>
      </c>
      <c r="D55" s="23" t="s">
        <v>43</v>
      </c>
      <c r="E55" s="32">
        <v>5956.6063711756624</v>
      </c>
      <c r="F55" s="34">
        <v>9.4133704036279998E-3</v>
      </c>
      <c r="G55" s="34">
        <v>0.84797978294420373</v>
      </c>
      <c r="H55" s="32">
        <v>2385.909084472758</v>
      </c>
      <c r="I55" s="34">
        <v>0.40054838876349125</v>
      </c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</row>
    <row r="56" spans="1:52">
      <c r="A56" s="23">
        <v>43</v>
      </c>
      <c r="B56" s="23" t="s">
        <v>281</v>
      </c>
      <c r="C56" s="23" t="s">
        <v>282</v>
      </c>
      <c r="D56" s="23" t="s">
        <v>39</v>
      </c>
      <c r="E56" s="32">
        <v>5884.4164381374303</v>
      </c>
      <c r="F56" s="34">
        <v>9.2992868908428738E-3</v>
      </c>
      <c r="G56" s="34">
        <v>0.85727906983504665</v>
      </c>
      <c r="H56" s="32">
        <v>2107.4636929365438</v>
      </c>
      <c r="I56" s="34">
        <v>0.35814319314280391</v>
      </c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</row>
    <row r="57" spans="1:52">
      <c r="A57" s="23">
        <v>44</v>
      </c>
      <c r="B57" s="23" t="s">
        <v>401</v>
      </c>
      <c r="C57" s="23" t="s">
        <v>402</v>
      </c>
      <c r="D57" s="23" t="s">
        <v>47</v>
      </c>
      <c r="E57" s="32">
        <v>5873.6586193118037</v>
      </c>
      <c r="F57" s="34">
        <v>9.2822860472365574E-3</v>
      </c>
      <c r="G57" s="34">
        <v>0.86656135588228322</v>
      </c>
      <c r="H57" s="32">
        <v>2210.4544710676323</v>
      </c>
      <c r="I57" s="34">
        <v>0.37633349405087207</v>
      </c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</row>
    <row r="58" spans="1:52">
      <c r="A58" s="23">
        <v>45</v>
      </c>
      <c r="B58" s="23" t="s">
        <v>371</v>
      </c>
      <c r="C58" s="23" t="s">
        <v>372</v>
      </c>
      <c r="D58" s="23" t="s">
        <v>45</v>
      </c>
      <c r="E58" s="32">
        <v>5574.2948318698609</v>
      </c>
      <c r="F58" s="34">
        <v>8.8091941487588379E-3</v>
      </c>
      <c r="G58" s="34">
        <v>0.87537055003104203</v>
      </c>
      <c r="H58" s="32">
        <v>1844.7604093918126</v>
      </c>
      <c r="I58" s="34">
        <v>0.33094058800851045</v>
      </c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</row>
    <row r="59" spans="1:52">
      <c r="A59" s="23">
        <v>46</v>
      </c>
      <c r="B59" s="23" t="s">
        <v>317</v>
      </c>
      <c r="C59" s="23" t="s">
        <v>318</v>
      </c>
      <c r="D59" s="23" t="s">
        <v>41</v>
      </c>
      <c r="E59" s="32">
        <v>5568.0779050079936</v>
      </c>
      <c r="F59" s="34">
        <v>8.7993693875313365E-3</v>
      </c>
      <c r="G59" s="34">
        <v>0.88416991941857337</v>
      </c>
      <c r="H59" s="32">
        <v>1890.1278794777857</v>
      </c>
      <c r="I59" s="34">
        <v>0.33945787248734122</v>
      </c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</row>
    <row r="60" spans="1:52">
      <c r="A60" s="23">
        <v>47</v>
      </c>
      <c r="B60" s="23" t="s">
        <v>399</v>
      </c>
      <c r="C60" s="23" t="s">
        <v>400</v>
      </c>
      <c r="D60" s="23" t="s">
        <v>47</v>
      </c>
      <c r="E60" s="32">
        <v>5398.566428339901</v>
      </c>
      <c r="F60" s="34">
        <v>8.531486264472499E-3</v>
      </c>
      <c r="G60" s="34">
        <v>0.8927014056830459</v>
      </c>
      <c r="H60" s="32">
        <v>2057.8194004880838</v>
      </c>
      <c r="I60" s="34">
        <v>0.38117886068522056</v>
      </c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</row>
    <row r="61" spans="1:52">
      <c r="A61" s="23">
        <v>48</v>
      </c>
      <c r="B61" s="23" t="s">
        <v>377</v>
      </c>
      <c r="C61" s="23" t="s">
        <v>378</v>
      </c>
      <c r="D61" s="23" t="s">
        <v>45</v>
      </c>
      <c r="E61" s="32">
        <v>5297.4713649373107</v>
      </c>
      <c r="F61" s="34">
        <v>8.371723268819152E-3</v>
      </c>
      <c r="G61" s="34">
        <v>0.90107312895186509</v>
      </c>
      <c r="H61" s="32">
        <v>1861.6692944632514</v>
      </c>
      <c r="I61" s="34">
        <v>0.35142602313722598</v>
      </c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</row>
    <row r="62" spans="1:52">
      <c r="A62" s="23">
        <v>49</v>
      </c>
      <c r="B62" s="23" t="s">
        <v>249</v>
      </c>
      <c r="C62" s="23" t="s">
        <v>250</v>
      </c>
      <c r="D62" s="23" t="s">
        <v>36</v>
      </c>
      <c r="E62" s="32">
        <v>5114.6232914536849</v>
      </c>
      <c r="F62" s="34">
        <v>8.0827639963682776E-3</v>
      </c>
      <c r="G62" s="34">
        <v>0.9091558929482334</v>
      </c>
      <c r="H62" s="32">
        <v>1746.3200722075187</v>
      </c>
      <c r="I62" s="34">
        <v>0.34143669488338357</v>
      </c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</row>
    <row r="63" spans="1:52">
      <c r="A63" s="23">
        <v>50</v>
      </c>
      <c r="B63" s="23" t="s">
        <v>307</v>
      </c>
      <c r="C63" s="23" t="s">
        <v>308</v>
      </c>
      <c r="D63" s="23" t="s">
        <v>41</v>
      </c>
      <c r="E63" s="32">
        <v>4694.1846646289705</v>
      </c>
      <c r="F63" s="34">
        <v>7.4183345747020251E-3</v>
      </c>
      <c r="G63" s="34">
        <v>0.91657422752293538</v>
      </c>
      <c r="H63" s="32">
        <v>1621.4158633486168</v>
      </c>
      <c r="I63" s="34">
        <v>0.34540947559351587</v>
      </c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</row>
    <row r="64" spans="1:52">
      <c r="A64" s="23">
        <v>51</v>
      </c>
      <c r="B64" s="23" t="s">
        <v>315</v>
      </c>
      <c r="C64" s="23" t="s">
        <v>316</v>
      </c>
      <c r="D64" s="23" t="s">
        <v>41</v>
      </c>
      <c r="E64" s="32">
        <v>4666.6592808298783</v>
      </c>
      <c r="F64" s="34">
        <v>7.3748355389999668E-3</v>
      </c>
      <c r="G64" s="34">
        <v>0.92394906306193536</v>
      </c>
      <c r="H64" s="32">
        <v>1530.0461395283016</v>
      </c>
      <c r="I64" s="34">
        <v>0.32786754880810831</v>
      </c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</row>
    <row r="65" spans="1:52">
      <c r="A65" s="23">
        <v>52</v>
      </c>
      <c r="B65" s="23" t="s">
        <v>283</v>
      </c>
      <c r="C65" s="23" t="s">
        <v>284</v>
      </c>
      <c r="D65" s="23" t="s">
        <v>39</v>
      </c>
      <c r="E65" s="32">
        <v>4581.3666550764792</v>
      </c>
      <c r="F65" s="34">
        <v>7.2400455211804248E-3</v>
      </c>
      <c r="G65" s="34">
        <v>0.93118910858311577</v>
      </c>
      <c r="H65" s="32">
        <v>1725.9179553198733</v>
      </c>
      <c r="I65" s="34">
        <v>0.37672556799343571</v>
      </c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</row>
    <row r="66" spans="1:52">
      <c r="A66" s="23">
        <v>53</v>
      </c>
      <c r="B66" s="23" t="s">
        <v>247</v>
      </c>
      <c r="C66" s="23" t="s">
        <v>248</v>
      </c>
      <c r="D66" s="23" t="s">
        <v>36</v>
      </c>
      <c r="E66" s="32">
        <v>4555.3427352834269</v>
      </c>
      <c r="F66" s="34">
        <v>7.198919285686378E-3</v>
      </c>
      <c r="G66" s="34">
        <v>0.93838802786880215</v>
      </c>
      <c r="H66" s="32">
        <v>1596.2865660483253</v>
      </c>
      <c r="I66" s="34">
        <v>0.35042073863823259</v>
      </c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</row>
    <row r="67" spans="1:52">
      <c r="A67" s="23">
        <v>54</v>
      </c>
      <c r="B67" s="23" t="s">
        <v>359</v>
      </c>
      <c r="C67" s="23" t="s">
        <v>360</v>
      </c>
      <c r="D67" s="23" t="s">
        <v>43</v>
      </c>
      <c r="E67" s="32">
        <v>2128.2419616743437</v>
      </c>
      <c r="F67" s="34">
        <v>3.3633127061626438E-3</v>
      </c>
      <c r="G67" s="34">
        <v>0.94175134057496479</v>
      </c>
      <c r="H67" s="32">
        <v>859.6410733989984</v>
      </c>
      <c r="I67" s="34">
        <v>0.40392074250932269</v>
      </c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</row>
    <row r="68" spans="1:52">
      <c r="A68" s="23">
        <v>55</v>
      </c>
      <c r="B68" s="23" t="s">
        <v>253</v>
      </c>
      <c r="C68" s="23" t="s">
        <v>254</v>
      </c>
      <c r="D68" s="23" t="s">
        <v>36</v>
      </c>
      <c r="E68" s="32">
        <v>2126.6712630428301</v>
      </c>
      <c r="F68" s="34">
        <v>3.3608304927865078E-3</v>
      </c>
      <c r="G68" s="34">
        <v>0.94511217106775125</v>
      </c>
      <c r="H68" s="32">
        <v>779.88118030805913</v>
      </c>
      <c r="I68" s="34">
        <v>0.36671449596408673</v>
      </c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</row>
    <row r="69" spans="1:52">
      <c r="A69" s="23">
        <v>56</v>
      </c>
      <c r="B69" s="23" t="s">
        <v>419</v>
      </c>
      <c r="C69" s="23" t="s">
        <v>420</v>
      </c>
      <c r="D69" s="23" t="s">
        <v>47</v>
      </c>
      <c r="E69" s="32">
        <v>1631.619773108077</v>
      </c>
      <c r="F69" s="34">
        <v>2.5784885428174384E-3</v>
      </c>
      <c r="G69" s="34">
        <v>0.94769065961056864</v>
      </c>
      <c r="H69" s="32">
        <v>636.3325183265913</v>
      </c>
      <c r="I69" s="34">
        <v>0.39000049448680052</v>
      </c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</row>
    <row r="70" spans="1:52">
      <c r="A70" s="23">
        <v>57</v>
      </c>
      <c r="B70" s="23" t="s">
        <v>291</v>
      </c>
      <c r="C70" s="23" t="s">
        <v>292</v>
      </c>
      <c r="D70" s="23" t="s">
        <v>39</v>
      </c>
      <c r="E70" s="32">
        <v>1530.7322054331441</v>
      </c>
      <c r="F70" s="34">
        <v>2.4190534577258936E-3</v>
      </c>
      <c r="G70" s="34">
        <v>0.9501097130682945</v>
      </c>
      <c r="H70" s="32">
        <v>619.9068291190481</v>
      </c>
      <c r="I70" s="34">
        <v>0.40497405550021465</v>
      </c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</row>
    <row r="71" spans="1:52">
      <c r="A71" s="23">
        <v>58</v>
      </c>
      <c r="B71" s="23" t="s">
        <v>289</v>
      </c>
      <c r="C71" s="23" t="s">
        <v>290</v>
      </c>
      <c r="D71" s="23" t="s">
        <v>39</v>
      </c>
      <c r="E71" s="32">
        <v>1408.6283395529331</v>
      </c>
      <c r="F71" s="34">
        <v>2.2260897388527794E-3</v>
      </c>
      <c r="G71" s="34">
        <v>0.95233580280714725</v>
      </c>
      <c r="H71" s="32">
        <v>534.31714442232146</v>
      </c>
      <c r="I71" s="34">
        <v>0.37931733262721501</v>
      </c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</row>
    <row r="72" spans="1:52">
      <c r="A72" s="23">
        <v>59</v>
      </c>
      <c r="B72" s="23" t="s">
        <v>415</v>
      </c>
      <c r="C72" s="23" t="s">
        <v>416</v>
      </c>
      <c r="D72" s="23" t="s">
        <v>47</v>
      </c>
      <c r="E72" s="32">
        <v>1390.2193671916814</v>
      </c>
      <c r="F72" s="34">
        <v>2.1969975906079037E-3</v>
      </c>
      <c r="G72" s="34">
        <v>0.95453280039775512</v>
      </c>
      <c r="H72" s="32">
        <v>542.56432174627275</v>
      </c>
      <c r="I72" s="34">
        <v>0.39027245235568986</v>
      </c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</row>
    <row r="73" spans="1:52">
      <c r="A73" s="23">
        <v>60</v>
      </c>
      <c r="B73" s="23" t="s">
        <v>299</v>
      </c>
      <c r="C73" s="23" t="s">
        <v>300</v>
      </c>
      <c r="D73" s="23" t="s">
        <v>39</v>
      </c>
      <c r="E73" s="32">
        <v>1361.7968076421039</v>
      </c>
      <c r="F73" s="34">
        <v>2.1520807261741475E-3</v>
      </c>
      <c r="G73" s="34">
        <v>0.95668488112392924</v>
      </c>
      <c r="H73" s="32">
        <v>567.04907468161969</v>
      </c>
      <c r="I73" s="34">
        <v>0.41639771183150459</v>
      </c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</row>
    <row r="74" spans="1:52">
      <c r="A74" s="23">
        <v>61</v>
      </c>
      <c r="B74" s="23" t="s">
        <v>387</v>
      </c>
      <c r="C74" s="23" t="s">
        <v>388</v>
      </c>
      <c r="D74" s="23" t="s">
        <v>45</v>
      </c>
      <c r="E74" s="32">
        <v>1355.3618493207002</v>
      </c>
      <c r="F74" s="34">
        <v>2.141911404510657E-3</v>
      </c>
      <c r="G74" s="34">
        <v>0.95882679252843994</v>
      </c>
      <c r="H74" s="32">
        <v>421.56142158088966</v>
      </c>
      <c r="I74" s="34">
        <v>0.31103237987123061</v>
      </c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</row>
    <row r="75" spans="1:52">
      <c r="A75" s="23">
        <v>62</v>
      </c>
      <c r="B75" s="23" t="s">
        <v>353</v>
      </c>
      <c r="C75" s="23" t="s">
        <v>354</v>
      </c>
      <c r="D75" s="23" t="s">
        <v>43</v>
      </c>
      <c r="E75" s="32">
        <v>1340.2074902672032</v>
      </c>
      <c r="F75" s="34">
        <v>2.1179626010962753E-3</v>
      </c>
      <c r="G75" s="34">
        <v>0.96094475512953625</v>
      </c>
      <c r="H75" s="32">
        <v>533.79815320517912</v>
      </c>
      <c r="I75" s="34">
        <v>0.39829515734071402</v>
      </c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</row>
    <row r="76" spans="1:52">
      <c r="A76" s="23">
        <v>63</v>
      </c>
      <c r="B76" s="23" t="s">
        <v>297</v>
      </c>
      <c r="C76" s="23" t="s">
        <v>298</v>
      </c>
      <c r="D76" s="23" t="s">
        <v>39</v>
      </c>
      <c r="E76" s="32">
        <v>1316.4497966985423</v>
      </c>
      <c r="F76" s="34">
        <v>2.080417738205905E-3</v>
      </c>
      <c r="G76" s="34">
        <v>0.96302517286774214</v>
      </c>
      <c r="H76" s="32">
        <v>495.67435096787284</v>
      </c>
      <c r="I76" s="34">
        <v>0.37652355008975613</v>
      </c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</row>
    <row r="77" spans="1:52">
      <c r="A77" s="23">
        <v>64</v>
      </c>
      <c r="B77" s="23" t="s">
        <v>295</v>
      </c>
      <c r="C77" s="23" t="s">
        <v>296</v>
      </c>
      <c r="D77" s="23" t="s">
        <v>39</v>
      </c>
      <c r="E77" s="32">
        <v>1280.6186248428164</v>
      </c>
      <c r="F77" s="34">
        <v>2.0237928629571102E-3</v>
      </c>
      <c r="G77" s="34">
        <v>0.9650489657306992</v>
      </c>
      <c r="H77" s="32">
        <v>525.37563372111731</v>
      </c>
      <c r="I77" s="34">
        <v>0.41025143905399791</v>
      </c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</row>
    <row r="78" spans="1:52">
      <c r="A78" s="23">
        <v>65</v>
      </c>
      <c r="B78" s="23" t="s">
        <v>264</v>
      </c>
      <c r="C78" s="23" t="s">
        <v>265</v>
      </c>
      <c r="D78" s="23" t="s">
        <v>36</v>
      </c>
      <c r="E78" s="32">
        <v>1261.6744755664881</v>
      </c>
      <c r="F78" s="34">
        <v>1.9938549615737588E-3</v>
      </c>
      <c r="G78" s="34">
        <v>0.96704282069227299</v>
      </c>
      <c r="H78" s="32">
        <v>454.49433500629129</v>
      </c>
      <c r="I78" s="34">
        <v>0.36023106102881625</v>
      </c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</row>
    <row r="79" spans="1:52">
      <c r="A79" s="23">
        <v>66</v>
      </c>
      <c r="B79" s="23" t="s">
        <v>258</v>
      </c>
      <c r="C79" s="23" t="s">
        <v>259</v>
      </c>
      <c r="D79" s="23" t="s">
        <v>36</v>
      </c>
      <c r="E79" s="32">
        <v>1260.3974029712219</v>
      </c>
      <c r="F79" s="34">
        <v>1.9918367725878733E-3</v>
      </c>
      <c r="G79" s="34">
        <v>0.96903465746486084</v>
      </c>
      <c r="H79" s="32">
        <v>485.87024971773997</v>
      </c>
      <c r="I79" s="34">
        <v>0.38548972615491306</v>
      </c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</row>
    <row r="80" spans="1:52">
      <c r="A80" s="23">
        <v>67</v>
      </c>
      <c r="B80" s="23" t="s">
        <v>417</v>
      </c>
      <c r="C80" s="23" t="s">
        <v>418</v>
      </c>
      <c r="D80" s="23" t="s">
        <v>47</v>
      </c>
      <c r="E80" s="32">
        <v>1152.7815104705489</v>
      </c>
      <c r="F80" s="34">
        <v>1.8217687515871997E-3</v>
      </c>
      <c r="G80" s="34">
        <v>0.97085642621644808</v>
      </c>
      <c r="H80" s="32">
        <v>432.83753572972626</v>
      </c>
      <c r="I80" s="34">
        <v>0.37547230919157276</v>
      </c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</row>
    <row r="81" spans="1:52">
      <c r="A81" s="23">
        <v>68</v>
      </c>
      <c r="B81" s="23" t="s">
        <v>381</v>
      </c>
      <c r="C81" s="23" t="s">
        <v>382</v>
      </c>
      <c r="D81" s="23" t="s">
        <v>45</v>
      </c>
      <c r="E81" s="32">
        <v>1149.5931448375661</v>
      </c>
      <c r="F81" s="34">
        <v>1.8167300995737478E-3</v>
      </c>
      <c r="G81" s="34">
        <v>0.9726731563160218</v>
      </c>
      <c r="H81" s="32">
        <v>435.07924766500264</v>
      </c>
      <c r="I81" s="34">
        <v>0.37846367614385695</v>
      </c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</row>
    <row r="82" spans="1:52">
      <c r="A82" s="23">
        <v>69</v>
      </c>
      <c r="B82" s="23" t="s">
        <v>355</v>
      </c>
      <c r="C82" s="23" t="s">
        <v>356</v>
      </c>
      <c r="D82" s="23" t="s">
        <v>43</v>
      </c>
      <c r="E82" s="32">
        <v>1143.1873723898248</v>
      </c>
      <c r="F82" s="34">
        <v>1.8066069010586102E-3</v>
      </c>
      <c r="G82" s="34">
        <v>0.97447976321708041</v>
      </c>
      <c r="H82" s="32">
        <v>455.52394063228257</v>
      </c>
      <c r="I82" s="34">
        <v>0.39846831029983576</v>
      </c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</row>
    <row r="83" spans="1:52">
      <c r="A83" s="23">
        <v>70</v>
      </c>
      <c r="B83" s="23" t="s">
        <v>349</v>
      </c>
      <c r="C83" s="23" t="s">
        <v>350</v>
      </c>
      <c r="D83" s="23" t="s">
        <v>43</v>
      </c>
      <c r="E83" s="32">
        <v>1125.2523501055909</v>
      </c>
      <c r="F83" s="34">
        <v>1.778263747685947E-3</v>
      </c>
      <c r="G83" s="34">
        <v>0.97625802696476638</v>
      </c>
      <c r="H83" s="32">
        <v>424.42599435083946</v>
      </c>
      <c r="I83" s="34">
        <v>0.37718294417337794</v>
      </c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</row>
    <row r="84" spans="1:52">
      <c r="A84" s="23">
        <v>71</v>
      </c>
      <c r="B84" s="23" t="s">
        <v>260</v>
      </c>
      <c r="C84" s="23" t="s">
        <v>261</v>
      </c>
      <c r="D84" s="23" t="s">
        <v>36</v>
      </c>
      <c r="E84" s="32">
        <v>1090.6660038030921</v>
      </c>
      <c r="F84" s="34">
        <v>1.7236061006355992E-3</v>
      </c>
      <c r="G84" s="34">
        <v>0.97798163306540198</v>
      </c>
      <c r="H84" s="32">
        <v>419.85401573463645</v>
      </c>
      <c r="I84" s="34">
        <v>0.3849519598764688</v>
      </c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</row>
    <row r="85" spans="1:52">
      <c r="A85" s="23">
        <v>72</v>
      </c>
      <c r="B85" s="23" t="s">
        <v>325</v>
      </c>
      <c r="C85" s="23" t="s">
        <v>326</v>
      </c>
      <c r="D85" s="23" t="s">
        <v>41</v>
      </c>
      <c r="E85" s="32">
        <v>1051.0548405321697</v>
      </c>
      <c r="F85" s="34">
        <v>1.6610076127126542E-3</v>
      </c>
      <c r="G85" s="34">
        <v>0.97964264067811468</v>
      </c>
      <c r="H85" s="32">
        <v>369.00741467833325</v>
      </c>
      <c r="I85" s="34">
        <v>0.35108293159232068</v>
      </c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</row>
    <row r="86" spans="1:52">
      <c r="A86" s="23">
        <v>73</v>
      </c>
      <c r="B86" s="23" t="s">
        <v>411</v>
      </c>
      <c r="C86" s="23" t="s">
        <v>412</v>
      </c>
      <c r="D86" s="23" t="s">
        <v>47</v>
      </c>
      <c r="E86" s="32">
        <v>1050.2825584057891</v>
      </c>
      <c r="F86" s="34">
        <v>1.6597871564228276E-3</v>
      </c>
      <c r="G86" s="34">
        <v>0.98130242783453747</v>
      </c>
      <c r="H86" s="32">
        <v>405.06605956245608</v>
      </c>
      <c r="I86" s="34">
        <v>0.38567341361671359</v>
      </c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</row>
    <row r="87" spans="1:52">
      <c r="A87" s="23">
        <v>74</v>
      </c>
      <c r="B87" s="23" t="s">
        <v>409</v>
      </c>
      <c r="C87" s="23" t="s">
        <v>410</v>
      </c>
      <c r="D87" s="23" t="s">
        <v>47</v>
      </c>
      <c r="E87" s="32">
        <v>1048.8057157344917</v>
      </c>
      <c r="F87" s="34">
        <v>1.6574532659109284E-3</v>
      </c>
      <c r="G87" s="34">
        <v>0.98295988110044841</v>
      </c>
      <c r="H87" s="32">
        <v>370.79318427259852</v>
      </c>
      <c r="I87" s="34">
        <v>0.35353848545049876</v>
      </c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</row>
    <row r="88" spans="1:52">
      <c r="A88" s="23">
        <v>75</v>
      </c>
      <c r="B88" s="23" t="s">
        <v>379</v>
      </c>
      <c r="C88" s="23" t="s">
        <v>380</v>
      </c>
      <c r="D88" s="23" t="s">
        <v>45</v>
      </c>
      <c r="E88" s="32">
        <v>968.47721965378719</v>
      </c>
      <c r="F88" s="34">
        <v>1.5305081833496298E-3</v>
      </c>
      <c r="G88" s="34">
        <v>0.98449038928379806</v>
      </c>
      <c r="H88" s="32">
        <v>283.87006135898042</v>
      </c>
      <c r="I88" s="34">
        <v>0.29310969385574059</v>
      </c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</row>
    <row r="89" spans="1:52">
      <c r="A89" s="23">
        <v>76</v>
      </c>
      <c r="B89" s="23" t="s">
        <v>293</v>
      </c>
      <c r="C89" s="23" t="s">
        <v>294</v>
      </c>
      <c r="D89" s="23" t="s">
        <v>39</v>
      </c>
      <c r="E89" s="32">
        <v>902.37411312595168</v>
      </c>
      <c r="F89" s="34">
        <v>1.4260438310318216E-3</v>
      </c>
      <c r="G89" s="34">
        <v>0.9859164331148299</v>
      </c>
      <c r="H89" s="32">
        <v>375.64425675030668</v>
      </c>
      <c r="I89" s="34">
        <v>0.41628438946350288</v>
      </c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</row>
    <row r="90" spans="1:52">
      <c r="A90" s="23">
        <v>77</v>
      </c>
      <c r="B90" s="23" t="s">
        <v>319</v>
      </c>
      <c r="C90" s="23" t="s">
        <v>320</v>
      </c>
      <c r="D90" s="23" t="s">
        <v>41</v>
      </c>
      <c r="E90" s="32">
        <v>894.84502644910788</v>
      </c>
      <c r="F90" s="34">
        <v>1.4141454316289141E-3</v>
      </c>
      <c r="G90" s="34">
        <v>0.98733057854645878</v>
      </c>
      <c r="H90" s="32">
        <v>315.53905576143109</v>
      </c>
      <c r="I90" s="34">
        <v>0.35261866181850721</v>
      </c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</row>
    <row r="91" spans="1:52">
      <c r="A91" s="23">
        <v>78</v>
      </c>
      <c r="B91" s="23" t="s">
        <v>351</v>
      </c>
      <c r="C91" s="23" t="s">
        <v>352</v>
      </c>
      <c r="D91" s="23" t="s">
        <v>43</v>
      </c>
      <c r="E91" s="32">
        <v>853.7212315711879</v>
      </c>
      <c r="F91" s="34">
        <v>1.3491564950656482E-3</v>
      </c>
      <c r="G91" s="34">
        <v>0.9886797350415244</v>
      </c>
      <c r="H91" s="32">
        <v>338.23377615048446</v>
      </c>
      <c r="I91" s="34">
        <v>0.39618761211783299</v>
      </c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</row>
    <row r="92" spans="1:52">
      <c r="A92" s="23">
        <v>79</v>
      </c>
      <c r="B92" s="23" t="s">
        <v>266</v>
      </c>
      <c r="C92" s="23" t="s">
        <v>267</v>
      </c>
      <c r="D92" s="23" t="s">
        <v>36</v>
      </c>
      <c r="E92" s="32">
        <v>793.8673207378057</v>
      </c>
      <c r="F92" s="34">
        <v>1.2545678991989139E-3</v>
      </c>
      <c r="G92" s="34">
        <v>0.98993430294072327</v>
      </c>
      <c r="H92" s="32">
        <v>306.65770896452528</v>
      </c>
      <c r="I92" s="34">
        <v>0.38628332588312519</v>
      </c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</row>
    <row r="93" spans="1:52">
      <c r="A93" s="23">
        <v>80</v>
      </c>
      <c r="B93" s="23" t="s">
        <v>383</v>
      </c>
      <c r="C93" s="23" t="s">
        <v>384</v>
      </c>
      <c r="D93" s="23" t="s">
        <v>45</v>
      </c>
      <c r="E93" s="32">
        <v>744.76612350254481</v>
      </c>
      <c r="F93" s="34">
        <v>1.1769720790228899E-3</v>
      </c>
      <c r="G93" s="34">
        <v>0.99111127501974616</v>
      </c>
      <c r="H93" s="32">
        <v>261.02463165000665</v>
      </c>
      <c r="I93" s="34">
        <v>0.35047865821613833</v>
      </c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</row>
    <row r="94" spans="1:52">
      <c r="A94" s="23">
        <v>81</v>
      </c>
      <c r="B94" s="23" t="s">
        <v>385</v>
      </c>
      <c r="C94" s="23" t="s">
        <v>386</v>
      </c>
      <c r="D94" s="23" t="s">
        <v>45</v>
      </c>
      <c r="E94" s="32">
        <v>721.26134944995795</v>
      </c>
      <c r="F94" s="34">
        <v>1.1398269110156048E-3</v>
      </c>
      <c r="G94" s="34">
        <v>0.99225110193076171</v>
      </c>
      <c r="H94" s="32">
        <v>254.12242920820856</v>
      </c>
      <c r="I94" s="34">
        <v>0.35233057947996965</v>
      </c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</row>
    <row r="95" spans="1:52">
      <c r="A95" s="23">
        <v>82</v>
      </c>
      <c r="B95" s="23" t="s">
        <v>262</v>
      </c>
      <c r="C95" s="23" t="s">
        <v>263</v>
      </c>
      <c r="D95" s="23" t="s">
        <v>36</v>
      </c>
      <c r="E95" s="32">
        <v>700.50788114453997</v>
      </c>
      <c r="F95" s="34">
        <v>1.1070296986189269E-3</v>
      </c>
      <c r="G95" s="34">
        <v>0.99335813162938069</v>
      </c>
      <c r="H95" s="32">
        <v>244.5187392839382</v>
      </c>
      <c r="I95" s="34">
        <v>0.34905922669196238</v>
      </c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</row>
    <row r="96" spans="1:52">
      <c r="A96" s="23">
        <v>83</v>
      </c>
      <c r="B96" s="23" t="s">
        <v>321</v>
      </c>
      <c r="C96" s="23" t="s">
        <v>322</v>
      </c>
      <c r="D96" s="23" t="s">
        <v>41</v>
      </c>
      <c r="E96" s="32">
        <v>681.14626527758639</v>
      </c>
      <c r="F96" s="34">
        <v>1.07643206459524E-3</v>
      </c>
      <c r="G96" s="34">
        <v>0.99443456369397598</v>
      </c>
      <c r="H96" s="32">
        <v>249.58646238036917</v>
      </c>
      <c r="I96" s="34">
        <v>0.36642124475079607</v>
      </c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</row>
    <row r="97" spans="1:52">
      <c r="A97" s="23">
        <v>84</v>
      </c>
      <c r="B97" s="23" t="s">
        <v>323</v>
      </c>
      <c r="C97" s="23" t="s">
        <v>324</v>
      </c>
      <c r="D97" s="23" t="s">
        <v>41</v>
      </c>
      <c r="E97" s="32">
        <v>654.68036069996526</v>
      </c>
      <c r="F97" s="34">
        <v>1.0346073497606671E-3</v>
      </c>
      <c r="G97" s="34">
        <v>0.99546917104373667</v>
      </c>
      <c r="H97" s="32">
        <v>221.95867132176616</v>
      </c>
      <c r="I97" s="34">
        <v>0.33903364854943013</v>
      </c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</row>
    <row r="98" spans="1:52">
      <c r="A98" s="23">
        <v>85</v>
      </c>
      <c r="B98" s="23" t="s">
        <v>327</v>
      </c>
      <c r="C98" s="23" t="s">
        <v>328</v>
      </c>
      <c r="D98" s="23" t="s">
        <v>41</v>
      </c>
      <c r="E98" s="32">
        <v>612.8648535737259</v>
      </c>
      <c r="F98" s="34">
        <v>9.6852528345197004E-4</v>
      </c>
      <c r="G98" s="34">
        <v>0.99643769632718859</v>
      </c>
      <c r="H98" s="32">
        <v>223.95036738080901</v>
      </c>
      <c r="I98" s="34">
        <v>0.36541558236683647</v>
      </c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</row>
    <row r="99" spans="1:52">
      <c r="A99" s="23">
        <v>86</v>
      </c>
      <c r="B99" s="23" t="s">
        <v>389</v>
      </c>
      <c r="C99" s="23" t="s">
        <v>390</v>
      </c>
      <c r="D99" s="23" t="s">
        <v>45</v>
      </c>
      <c r="E99" s="32">
        <v>505.60317032251237</v>
      </c>
      <c r="F99" s="34">
        <v>7.9901702797175941E-4</v>
      </c>
      <c r="G99" s="34">
        <v>0.9972367133551604</v>
      </c>
      <c r="H99" s="32">
        <v>157.7991227676747</v>
      </c>
      <c r="I99" s="34">
        <v>0.3121007383458817</v>
      </c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</row>
    <row r="100" spans="1:52">
      <c r="A100" s="23">
        <v>87</v>
      </c>
      <c r="B100" s="23" t="s">
        <v>329</v>
      </c>
      <c r="C100" s="23" t="s">
        <v>330</v>
      </c>
      <c r="D100" s="23" t="s">
        <v>41</v>
      </c>
      <c r="E100" s="32">
        <v>469.64081876110816</v>
      </c>
      <c r="F100" s="34">
        <v>7.4218484623298658E-4</v>
      </c>
      <c r="G100" s="34">
        <v>0.99797889820139341</v>
      </c>
      <c r="H100" s="32">
        <v>143.8501574733194</v>
      </c>
      <c r="I100" s="34">
        <v>0.30629824267147349</v>
      </c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</row>
    <row r="101" spans="1:52">
      <c r="A101" s="23">
        <v>88</v>
      </c>
      <c r="B101" s="23" t="s">
        <v>255</v>
      </c>
      <c r="C101" s="23" t="s">
        <v>256</v>
      </c>
      <c r="D101" s="23" t="s">
        <v>36</v>
      </c>
      <c r="E101" s="32">
        <v>468.04382344947817</v>
      </c>
      <c r="F101" s="34">
        <v>7.3966107557156156E-4</v>
      </c>
      <c r="G101" s="34">
        <v>0.99871855927696496</v>
      </c>
      <c r="H101" s="32">
        <v>176.79903462738753</v>
      </c>
      <c r="I101" s="34">
        <v>0.37774034346694391</v>
      </c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</row>
    <row r="102" spans="1:52">
      <c r="A102" s="23">
        <v>89</v>
      </c>
      <c r="B102" s="23" t="s">
        <v>413</v>
      </c>
      <c r="C102" s="23" t="s">
        <v>414</v>
      </c>
      <c r="D102" s="23" t="s">
        <v>47</v>
      </c>
      <c r="E102" s="32">
        <v>433.52813159123593</v>
      </c>
      <c r="F102" s="34">
        <v>6.851150854636079E-4</v>
      </c>
      <c r="G102" s="34">
        <v>0.99940367436242861</v>
      </c>
      <c r="H102" s="32">
        <v>181.72698456463749</v>
      </c>
      <c r="I102" s="34">
        <v>0.41918152784600338</v>
      </c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</row>
    <row r="103" spans="1:52">
      <c r="A103" s="23">
        <v>90</v>
      </c>
      <c r="B103" s="23" t="s">
        <v>357</v>
      </c>
      <c r="C103" s="23" t="s">
        <v>358</v>
      </c>
      <c r="D103" s="23" t="s">
        <v>43</v>
      </c>
      <c r="E103" s="32">
        <v>377.34381414368482</v>
      </c>
      <c r="F103" s="34">
        <v>5.9632563757124502E-4</v>
      </c>
      <c r="G103" s="34">
        <v>0.99999999999999989</v>
      </c>
      <c r="H103" s="32">
        <v>152.04334250721899</v>
      </c>
      <c r="I103" s="34">
        <v>0.40293052862746542</v>
      </c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</row>
    <row r="104" spans="1:52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</row>
    <row r="105" spans="1:52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</row>
    <row r="106" spans="1:52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</row>
    <row r="107" spans="1:52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</row>
    <row r="108" spans="1:52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</row>
    <row r="109" spans="1:52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</row>
    <row r="110" spans="1:52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</row>
    <row r="111" spans="1:52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</row>
    <row r="112" spans="1:5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</row>
    <row r="113" spans="1:52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</row>
    <row r="114" spans="1:52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</row>
    <row r="115" spans="1:52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</row>
    <row r="116" spans="1:52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</row>
    <row r="117" spans="1:52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</row>
    <row r="118" spans="1:52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</row>
    <row r="119" spans="1:52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</row>
    <row r="120" spans="1:52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</row>
    <row r="121" spans="1:52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</row>
    <row r="122" spans="1:5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</row>
    <row r="123" spans="1:52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</row>
    <row r="124" spans="1:52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</row>
    <row r="125" spans="1:52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</row>
    <row r="126" spans="1:52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</row>
    <row r="127" spans="1:52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</row>
    <row r="128" spans="1:52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</row>
    <row r="129" spans="1:52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</row>
    <row r="130" spans="1:52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</row>
    <row r="131" spans="1:52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</row>
    <row r="132" spans="1:5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</row>
    <row r="133" spans="1:52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</row>
    <row r="134" spans="1:52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</row>
    <row r="135" spans="1:52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</row>
    <row r="136" spans="1:52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</row>
    <row r="137" spans="1:52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</row>
    <row r="138" spans="1:52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</row>
    <row r="139" spans="1:52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</row>
    <row r="140" spans="1:52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</row>
    <row r="141" spans="1:52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</row>
    <row r="142" spans="1:5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</row>
    <row r="143" spans="1:52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</row>
    <row r="144" spans="1:52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</row>
    <row r="145" spans="1:52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</row>
    <row r="146" spans="1:52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</row>
    <row r="147" spans="1:52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</row>
    <row r="148" spans="1:52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</row>
    <row r="149" spans="1:52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</row>
    <row r="150" spans="1:52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</row>
    <row r="151" spans="1:52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</row>
    <row r="152" spans="1: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</row>
    <row r="153" spans="1:52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</row>
    <row r="154" spans="1:52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</row>
    <row r="155" spans="1:52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</row>
    <row r="156" spans="1:52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</row>
    <row r="157" spans="1:52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</row>
    <row r="158" spans="1:52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</row>
    <row r="159" spans="1:52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</row>
    <row r="160" spans="1:52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</row>
    <row r="161" spans="1:52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</row>
    <row r="162" spans="1:5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</row>
    <row r="163" spans="1:52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</row>
    <row r="164" spans="1:52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</row>
    <row r="165" spans="1:52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</row>
    <row r="166" spans="1:52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</row>
    <row r="167" spans="1:52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</row>
    <row r="168" spans="1:52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</row>
    <row r="169" spans="1:52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</row>
    <row r="170" spans="1:52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</row>
    <row r="171" spans="1:52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</row>
    <row r="172" spans="1:5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</row>
    <row r="173" spans="1:52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</row>
    <row r="174" spans="1:52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</row>
    <row r="175" spans="1:52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</row>
    <row r="176" spans="1:52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</row>
    <row r="177" spans="1:52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</row>
    <row r="178" spans="1:52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</row>
    <row r="179" spans="1:52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</row>
    <row r="180" spans="1:52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</row>
    <row r="181" spans="1:52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</row>
    <row r="182" spans="1:5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</row>
    <row r="183" spans="1:52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</row>
    <row r="184" spans="1:52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</row>
    <row r="185" spans="1:52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</row>
    <row r="186" spans="1:52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</row>
    <row r="187" spans="1:52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</row>
    <row r="188" spans="1:52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</row>
    <row r="189" spans="1:52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</row>
    <row r="190" spans="1:52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</row>
    <row r="191" spans="1:52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</row>
    <row r="192" spans="1:5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</row>
    <row r="193" spans="1:52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</row>
    <row r="194" spans="1:52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</row>
    <row r="195" spans="1:52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</row>
    <row r="196" spans="1:52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</row>
    <row r="197" spans="1:52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</row>
    <row r="198" spans="1:52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</row>
    <row r="199" spans="1:52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</row>
    <row r="200" spans="1:52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</row>
  </sheetData>
  <mergeCells count="3">
    <mergeCell ref="A1:I1"/>
    <mergeCell ref="A3:I3"/>
    <mergeCell ref="A5:H5"/>
  </mergeCells>
  <conditionalFormatting sqref="G14:G103">
    <cfRule type="dataBar" priority="1">
      <dataBar>
        <cfvo type="min"/>
        <cfvo type="max"/>
        <color rgb="FFA02B93"/>
      </dataBar>
    </cfRule>
    <cfRule type="dataBar" priority="2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{7BD5971A-0C2D-461D-FDDB-C8C8E64736FD}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D5971A-0C2D-461D-FDDB-C8C8E64736FD}">
            <x14:dataBar>
              <x14:cfvo type="min"/>
              <x14:cfvo type="max"/>
              <x14:negativeFillColor auto="1"/>
              <x14:axisColor auto="1"/>
            </x14:dataBar>
          </x14:cfRule>
          <xm:sqref>G14:G103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Z200"/>
  <sheetViews>
    <sheetView topLeftCell="E2" workbookViewId="0">
      <selection sqref="A1:N1"/>
    </sheetView>
  </sheetViews>
  <sheetFormatPr baseColWidth="10" defaultColWidth="8.83203125" defaultRowHeight="15"/>
  <cols>
    <col min="1" max="1" width="12" customWidth="1"/>
    <col min="2" max="2" width="34" customWidth="1"/>
    <col min="3" max="4" width="16" customWidth="1"/>
    <col min="5" max="5" width="17" customWidth="1"/>
    <col min="6" max="6" width="11" customWidth="1"/>
    <col min="7" max="7" width="12" customWidth="1"/>
    <col min="8" max="8" width="17" customWidth="1"/>
    <col min="9" max="9" width="12" customWidth="1"/>
    <col min="10" max="10" width="16" customWidth="1"/>
    <col min="11" max="11" width="21" customWidth="1"/>
    <col min="12" max="12" width="20" customWidth="1"/>
    <col min="13" max="13" width="23" customWidth="1"/>
    <col min="14" max="14" width="46" customWidth="1"/>
  </cols>
  <sheetData>
    <row r="1" spans="1:52" ht="37.25" customHeight="1">
      <c r="A1" s="79" t="s">
        <v>2753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</row>
    <row r="2" spans="1:52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</row>
    <row r="3" spans="1:52">
      <c r="A3" s="82" t="s">
        <v>2754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</row>
    <row r="4" spans="1:52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</row>
    <row r="5" spans="1:52" ht="26.75" customHeight="1">
      <c r="A5" s="81" t="s">
        <v>2755</v>
      </c>
      <c r="B5" s="81"/>
      <c r="C5" s="81"/>
      <c r="D5" s="81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</row>
    <row r="6" spans="1:52" ht="16">
      <c r="A6" s="24" t="s">
        <v>2688</v>
      </c>
      <c r="B6" s="24" t="s">
        <v>2701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</row>
    <row r="7" spans="1:52">
      <c r="A7" s="23" t="s">
        <v>2756</v>
      </c>
      <c r="B7" s="32">
        <v>7278.8394995763429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</row>
    <row r="8" spans="1:52">
      <c r="A8" s="23" t="s">
        <v>2703</v>
      </c>
      <c r="B8" s="34">
        <v>0.38195236903448637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</row>
    <row r="9" spans="1:52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</row>
    <row r="10" spans="1:52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</row>
    <row r="11" spans="1:52" ht="16">
      <c r="A11" s="24" t="s">
        <v>2757</v>
      </c>
      <c r="B11" s="24" t="s">
        <v>2758</v>
      </c>
      <c r="C11" s="24" t="s">
        <v>99</v>
      </c>
      <c r="D11" s="24" t="s">
        <v>100</v>
      </c>
      <c r="E11" s="24" t="s">
        <v>2704</v>
      </c>
      <c r="F11" s="24" t="s">
        <v>474</v>
      </c>
      <c r="G11" s="24" t="s">
        <v>2759</v>
      </c>
      <c r="H11" s="24" t="s">
        <v>2728</v>
      </c>
      <c r="I11" s="24" t="s">
        <v>2760</v>
      </c>
      <c r="J11" s="24" t="s">
        <v>2730</v>
      </c>
      <c r="K11" s="24" t="s">
        <v>2705</v>
      </c>
      <c r="L11" s="24" t="s">
        <v>2508</v>
      </c>
      <c r="M11" s="24" t="s">
        <v>2761</v>
      </c>
      <c r="N11" s="24" t="s">
        <v>2762</v>
      </c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</row>
    <row r="12" spans="1:52">
      <c r="A12" s="25" t="s">
        <v>154</v>
      </c>
      <c r="B12" s="25" t="s">
        <v>155</v>
      </c>
      <c r="C12" s="25" t="s">
        <v>152</v>
      </c>
      <c r="D12" s="25" t="s">
        <v>108</v>
      </c>
      <c r="E12" s="26">
        <v>46531.071069815865</v>
      </c>
      <c r="F12" s="41">
        <v>3428</v>
      </c>
      <c r="G12" s="42">
        <v>13.573824699479541</v>
      </c>
      <c r="H12" s="26">
        <v>16855.561069815863</v>
      </c>
      <c r="I12" s="27">
        <v>0.36224313522733109</v>
      </c>
      <c r="J12" s="26">
        <v>132.99</v>
      </c>
      <c r="K12" s="26">
        <v>15517.58179082111</v>
      </c>
      <c r="L12" s="27">
        <v>0.33348860092943733</v>
      </c>
      <c r="M12" s="31" t="str">
        <f t="shared" ref="M12:M59" si="0">IF(AND(E12&gt;=$B$7,L12&gt;=$B$8),"Protect / Grow",IF(AND(E12&gt;=$B$7,L12&lt;$B$8),"Reprice / Cost Action",IF(AND(E12&lt;$B$7,L12&gt;=$B$8),"Scale Selectively","Rationalise / Review")))</f>
        <v>Reprice / Cost Action</v>
      </c>
      <c r="N12" s="31" t="str">
        <f t="shared" ref="N12:N59" si="1">IF(M12="Protect / Grow","Defend margin and expand profitable volume",IF(M12="Reprice / Cost Action","Review price, discount and direct costs",IF(M12="Scale Selectively","Test targeted distribution / volume growth","Review delisting, simplification or strategic role")))</f>
        <v>Review price, discount and direct costs</v>
      </c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</row>
    <row r="13" spans="1:52">
      <c r="A13" s="25" t="s">
        <v>204</v>
      </c>
      <c r="B13" s="25" t="s">
        <v>205</v>
      </c>
      <c r="C13" s="25" t="s">
        <v>202</v>
      </c>
      <c r="D13" s="25" t="s">
        <v>108</v>
      </c>
      <c r="E13" s="26">
        <v>37222.205704943961</v>
      </c>
      <c r="F13" s="41">
        <v>2874</v>
      </c>
      <c r="G13" s="42">
        <v>12.951358978755728</v>
      </c>
      <c r="H13" s="26">
        <v>10430.415704943958</v>
      </c>
      <c r="I13" s="27">
        <v>0.28022024776351606</v>
      </c>
      <c r="J13" s="26">
        <v>99.74</v>
      </c>
      <c r="K13" s="26">
        <v>9465.2546167083801</v>
      </c>
      <c r="L13" s="27">
        <v>0.25429053537929314</v>
      </c>
      <c r="M13" s="31" t="str">
        <f t="shared" si="0"/>
        <v>Reprice / Cost Action</v>
      </c>
      <c r="N13" s="31" t="str">
        <f t="shared" si="1"/>
        <v>Review price, discount and direct costs</v>
      </c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</row>
    <row r="14" spans="1:52">
      <c r="A14" s="25" t="s">
        <v>113</v>
      </c>
      <c r="B14" s="25" t="s">
        <v>114</v>
      </c>
      <c r="C14" s="25" t="s">
        <v>107</v>
      </c>
      <c r="D14" s="25" t="s">
        <v>108</v>
      </c>
      <c r="E14" s="26">
        <v>36042.260779096549</v>
      </c>
      <c r="F14" s="41">
        <v>2488</v>
      </c>
      <c r="G14" s="42">
        <v>14.486439219894111</v>
      </c>
      <c r="H14" s="26">
        <v>14229.280779096553</v>
      </c>
      <c r="I14" s="27">
        <v>0.39479434617900322</v>
      </c>
      <c r="J14" s="26">
        <v>78.52</v>
      </c>
      <c r="K14" s="26">
        <v>13101.813429877659</v>
      </c>
      <c r="L14" s="27">
        <v>0.3635125307532408</v>
      </c>
      <c r="M14" s="31" t="str">
        <f t="shared" si="0"/>
        <v>Reprice / Cost Action</v>
      </c>
      <c r="N14" s="31" t="str">
        <f t="shared" si="1"/>
        <v>Review price, discount and direct costs</v>
      </c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</row>
    <row r="15" spans="1:52">
      <c r="A15" s="25" t="s">
        <v>106</v>
      </c>
      <c r="B15" s="25" t="s">
        <v>109</v>
      </c>
      <c r="C15" s="25" t="s">
        <v>107</v>
      </c>
      <c r="D15" s="25" t="s">
        <v>108</v>
      </c>
      <c r="E15" s="26">
        <v>35430.98399106133</v>
      </c>
      <c r="F15" s="41">
        <v>3864</v>
      </c>
      <c r="G15" s="42">
        <v>9.1695093144568656</v>
      </c>
      <c r="H15" s="26">
        <v>13615.883991061328</v>
      </c>
      <c r="I15" s="27">
        <v>0.38429313717328306</v>
      </c>
      <c r="J15" s="26">
        <v>88.11</v>
      </c>
      <c r="K15" s="26">
        <v>12637.601571419493</v>
      </c>
      <c r="L15" s="27">
        <v>0.3566822071497579</v>
      </c>
      <c r="M15" s="31" t="str">
        <f t="shared" si="0"/>
        <v>Reprice / Cost Action</v>
      </c>
      <c r="N15" s="31" t="str">
        <f t="shared" si="1"/>
        <v>Review price, discount and direct costs</v>
      </c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</row>
    <row r="16" spans="1:52">
      <c r="A16" s="25" t="s">
        <v>201</v>
      </c>
      <c r="B16" s="25" t="s">
        <v>203</v>
      </c>
      <c r="C16" s="25" t="s">
        <v>202</v>
      </c>
      <c r="D16" s="25" t="s">
        <v>108</v>
      </c>
      <c r="E16" s="26">
        <v>29819.922439728663</v>
      </c>
      <c r="F16" s="41">
        <v>3574</v>
      </c>
      <c r="G16" s="42">
        <v>8.3435709120673369</v>
      </c>
      <c r="H16" s="26">
        <v>9626.8724397286624</v>
      </c>
      <c r="I16" s="27">
        <v>0.32283358413108798</v>
      </c>
      <c r="J16" s="26">
        <v>159.65</v>
      </c>
      <c r="K16" s="26">
        <v>8651.1256125123618</v>
      </c>
      <c r="L16" s="27">
        <v>0.29011227745470552</v>
      </c>
      <c r="M16" s="31" t="str">
        <f t="shared" si="0"/>
        <v>Reprice / Cost Action</v>
      </c>
      <c r="N16" s="31" t="str">
        <f t="shared" si="1"/>
        <v>Review price, discount and direct costs</v>
      </c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</row>
    <row r="17" spans="1:52">
      <c r="A17" s="25" t="s">
        <v>151</v>
      </c>
      <c r="B17" s="25" t="s">
        <v>153</v>
      </c>
      <c r="C17" s="25" t="s">
        <v>152</v>
      </c>
      <c r="D17" s="25" t="s">
        <v>108</v>
      </c>
      <c r="E17" s="26">
        <v>25714.646838350865</v>
      </c>
      <c r="F17" s="41">
        <v>2908</v>
      </c>
      <c r="G17" s="42">
        <v>8.8427258728854419</v>
      </c>
      <c r="H17" s="26">
        <v>8349.2168383508651</v>
      </c>
      <c r="I17" s="27">
        <v>0.32468720612172008</v>
      </c>
      <c r="J17" s="26">
        <v>99.21</v>
      </c>
      <c r="K17" s="26">
        <v>7615.2230830442459</v>
      </c>
      <c r="L17" s="27">
        <v>0.29614340538742651</v>
      </c>
      <c r="M17" s="31" t="str">
        <f t="shared" si="0"/>
        <v>Reprice / Cost Action</v>
      </c>
      <c r="N17" s="31" t="str">
        <f t="shared" si="1"/>
        <v>Review price, discount and direct costs</v>
      </c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</row>
    <row r="18" spans="1:52">
      <c r="A18" s="25" t="s">
        <v>120</v>
      </c>
      <c r="B18" s="25" t="s">
        <v>121</v>
      </c>
      <c r="C18" s="25" t="s">
        <v>107</v>
      </c>
      <c r="D18" s="25" t="s">
        <v>117</v>
      </c>
      <c r="E18" s="26">
        <v>21286.100580649392</v>
      </c>
      <c r="F18" s="41">
        <v>3057</v>
      </c>
      <c r="G18" s="42">
        <v>6.9630685576216527</v>
      </c>
      <c r="H18" s="26">
        <v>8539.6505806493933</v>
      </c>
      <c r="I18" s="27">
        <v>0.4011843572895899</v>
      </c>
      <c r="J18" s="26">
        <v>111.79</v>
      </c>
      <c r="K18" s="26">
        <v>7956.8931118027613</v>
      </c>
      <c r="L18" s="27">
        <v>0.37380698647248495</v>
      </c>
      <c r="M18" s="31" t="str">
        <f t="shared" si="0"/>
        <v>Reprice / Cost Action</v>
      </c>
      <c r="N18" s="31" t="str">
        <f t="shared" si="1"/>
        <v>Review price, discount and direct costs</v>
      </c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</row>
    <row r="19" spans="1:52">
      <c r="A19" s="25" t="s">
        <v>208</v>
      </c>
      <c r="B19" s="25" t="s">
        <v>209</v>
      </c>
      <c r="C19" s="25" t="s">
        <v>202</v>
      </c>
      <c r="D19" s="25" t="s">
        <v>117</v>
      </c>
      <c r="E19" s="26">
        <v>17706.117211989116</v>
      </c>
      <c r="F19" s="41">
        <v>2771</v>
      </c>
      <c r="G19" s="42">
        <v>6.3897932919484361</v>
      </c>
      <c r="H19" s="26">
        <v>5672.3672119891171</v>
      </c>
      <c r="I19" s="27">
        <v>0.32036200506728035</v>
      </c>
      <c r="J19" s="26">
        <v>91.36</v>
      </c>
      <c r="K19" s="26">
        <v>5126.2957520978262</v>
      </c>
      <c r="L19" s="27">
        <v>0.28952116891142704</v>
      </c>
      <c r="M19" s="31" t="str">
        <f t="shared" si="0"/>
        <v>Reprice / Cost Action</v>
      </c>
      <c r="N19" s="31" t="str">
        <f t="shared" si="1"/>
        <v>Review price, discount and direct costs</v>
      </c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</row>
    <row r="20" spans="1:52">
      <c r="A20" s="25" t="s">
        <v>116</v>
      </c>
      <c r="B20" s="25" t="s">
        <v>118</v>
      </c>
      <c r="C20" s="25" t="s">
        <v>107</v>
      </c>
      <c r="D20" s="25" t="s">
        <v>117</v>
      </c>
      <c r="E20" s="26">
        <v>17000.324996546253</v>
      </c>
      <c r="F20" s="41">
        <v>3687</v>
      </c>
      <c r="G20" s="42">
        <v>4.6108828306336456</v>
      </c>
      <c r="H20" s="26">
        <v>6676.914996546253</v>
      </c>
      <c r="I20" s="27">
        <v>0.39275219726109473</v>
      </c>
      <c r="J20" s="26">
        <v>18.68</v>
      </c>
      <c r="K20" s="26">
        <v>6205.3867635440065</v>
      </c>
      <c r="L20" s="27">
        <v>0.36501577262815144</v>
      </c>
      <c r="M20" s="31" t="str">
        <f t="shared" si="0"/>
        <v>Reprice / Cost Action</v>
      </c>
      <c r="N20" s="31" t="str">
        <f t="shared" si="1"/>
        <v>Review price, discount and direct costs</v>
      </c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</row>
    <row r="21" spans="1:52">
      <c r="A21" s="25" t="s">
        <v>158</v>
      </c>
      <c r="B21" s="25" t="s">
        <v>159</v>
      </c>
      <c r="C21" s="25" t="s">
        <v>152</v>
      </c>
      <c r="D21" s="25" t="s">
        <v>117</v>
      </c>
      <c r="E21" s="26">
        <v>15940.314868007759</v>
      </c>
      <c r="F21" s="41">
        <v>2395</v>
      </c>
      <c r="G21" s="42">
        <v>6.6556638279781879</v>
      </c>
      <c r="H21" s="26">
        <v>5979.05486800776</v>
      </c>
      <c r="I21" s="27">
        <v>0.37509013576687461</v>
      </c>
      <c r="J21" s="26">
        <v>37.630000000000003</v>
      </c>
      <c r="K21" s="26">
        <v>5554.973520096044</v>
      </c>
      <c r="L21" s="27">
        <v>0.34848580884966618</v>
      </c>
      <c r="M21" s="31" t="str">
        <f t="shared" si="0"/>
        <v>Reprice / Cost Action</v>
      </c>
      <c r="N21" s="31" t="str">
        <f t="shared" si="1"/>
        <v>Review price, discount and direct costs</v>
      </c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</row>
    <row r="22" spans="1:52">
      <c r="A22" s="25" t="s">
        <v>206</v>
      </c>
      <c r="B22" s="25" t="s">
        <v>207</v>
      </c>
      <c r="C22" s="25" t="s">
        <v>202</v>
      </c>
      <c r="D22" s="25" t="s">
        <v>117</v>
      </c>
      <c r="E22" s="26">
        <v>13345.644641762066</v>
      </c>
      <c r="F22" s="41">
        <v>3265</v>
      </c>
      <c r="G22" s="42">
        <v>4.0874868734340168</v>
      </c>
      <c r="H22" s="26">
        <v>4724.1646417620668</v>
      </c>
      <c r="I22" s="27">
        <v>0.35398549628534998</v>
      </c>
      <c r="J22" s="26">
        <v>63.04</v>
      </c>
      <c r="K22" s="26">
        <v>4318.1643963154602</v>
      </c>
      <c r="L22" s="27">
        <v>0.32356356790759866</v>
      </c>
      <c r="M22" s="31" t="str">
        <f t="shared" si="0"/>
        <v>Reprice / Cost Action</v>
      </c>
      <c r="N22" s="31" t="str">
        <f t="shared" si="1"/>
        <v>Review price, discount and direct costs</v>
      </c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</row>
    <row r="23" spans="1:52">
      <c r="A23" s="25" t="s">
        <v>156</v>
      </c>
      <c r="B23" s="25" t="s">
        <v>157</v>
      </c>
      <c r="C23" s="25" t="s">
        <v>152</v>
      </c>
      <c r="D23" s="25" t="s">
        <v>117</v>
      </c>
      <c r="E23" s="26">
        <v>12027.201268814639</v>
      </c>
      <c r="F23" s="41">
        <v>2770</v>
      </c>
      <c r="G23" s="42">
        <v>4.3419499165395807</v>
      </c>
      <c r="H23" s="26">
        <v>4349.7412688146387</v>
      </c>
      <c r="I23" s="27">
        <v>0.36165864124125818</v>
      </c>
      <c r="J23" s="26">
        <v>43.4</v>
      </c>
      <c r="K23" s="26">
        <v>3982.6701850223039</v>
      </c>
      <c r="L23" s="27">
        <v>0.33113856632207361</v>
      </c>
      <c r="M23" s="31" t="str">
        <f t="shared" si="0"/>
        <v>Reprice / Cost Action</v>
      </c>
      <c r="N23" s="31" t="str">
        <f t="shared" si="1"/>
        <v>Review price, discount and direct costs</v>
      </c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</row>
    <row r="24" spans="1:52">
      <c r="A24" s="25" t="s">
        <v>212</v>
      </c>
      <c r="B24" s="25" t="s">
        <v>213</v>
      </c>
      <c r="C24" s="25" t="s">
        <v>202</v>
      </c>
      <c r="D24" s="25" t="s">
        <v>124</v>
      </c>
      <c r="E24" s="26">
        <v>8816.7594104735144</v>
      </c>
      <c r="F24" s="41">
        <v>1503</v>
      </c>
      <c r="G24" s="42">
        <v>5.8661073921979474</v>
      </c>
      <c r="H24" s="26">
        <v>3614.489410473514</v>
      </c>
      <c r="I24" s="27">
        <v>0.40995667934182561</v>
      </c>
      <c r="J24" s="26">
        <v>45.85</v>
      </c>
      <c r="K24" s="26">
        <v>3348.7663399972489</v>
      </c>
      <c r="L24" s="27">
        <v>0.37981827382283073</v>
      </c>
      <c r="M24" s="31" t="str">
        <f t="shared" si="0"/>
        <v>Reprice / Cost Action</v>
      </c>
      <c r="N24" s="31" t="str">
        <f t="shared" si="1"/>
        <v>Review price, discount and direct costs</v>
      </c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</row>
    <row r="25" spans="1:52">
      <c r="A25" s="25" t="s">
        <v>170</v>
      </c>
      <c r="B25" s="25" t="s">
        <v>171</v>
      </c>
      <c r="C25" s="25" t="s">
        <v>152</v>
      </c>
      <c r="D25" s="25" t="s">
        <v>139</v>
      </c>
      <c r="E25" s="26">
        <v>7211.189855216332</v>
      </c>
      <c r="F25" s="41">
        <v>1055</v>
      </c>
      <c r="G25" s="42">
        <v>6.8352510475984189</v>
      </c>
      <c r="H25" s="26">
        <v>2894.7598552163322</v>
      </c>
      <c r="I25" s="27">
        <v>0.40142610489201869</v>
      </c>
      <c r="J25" s="26">
        <v>17.82</v>
      </c>
      <c r="K25" s="26">
        <v>2701.0668538929804</v>
      </c>
      <c r="L25" s="27">
        <v>0.37456604362442619</v>
      </c>
      <c r="M25" s="31" t="str">
        <f t="shared" si="0"/>
        <v>Rationalise / Review</v>
      </c>
      <c r="N25" s="31" t="str">
        <f t="shared" si="1"/>
        <v>Review delisting, simplification or strategic role</v>
      </c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</row>
    <row r="26" spans="1:52">
      <c r="A26" s="25" t="s">
        <v>144</v>
      </c>
      <c r="B26" s="25" t="s">
        <v>146</v>
      </c>
      <c r="C26" s="25" t="s">
        <v>107</v>
      </c>
      <c r="D26" s="25" t="s">
        <v>145</v>
      </c>
      <c r="E26" s="26">
        <v>5728.8711334720947</v>
      </c>
      <c r="F26" s="41">
        <v>455</v>
      </c>
      <c r="G26" s="42">
        <v>12.590925568070539</v>
      </c>
      <c r="H26" s="26">
        <v>1978.6211334720949</v>
      </c>
      <c r="I26" s="27">
        <v>0.34537714104120765</v>
      </c>
      <c r="J26" s="26">
        <v>6.27</v>
      </c>
      <c r="K26" s="26">
        <v>1841.5277643237332</v>
      </c>
      <c r="L26" s="27">
        <v>0.32144688219014611</v>
      </c>
      <c r="M26" s="31" t="str">
        <f t="shared" si="0"/>
        <v>Rationalise / Review</v>
      </c>
      <c r="N26" s="31" t="str">
        <f t="shared" si="1"/>
        <v>Review delisting, simplification or strategic role</v>
      </c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</row>
    <row r="27" spans="1:52">
      <c r="A27" s="25" t="s">
        <v>218</v>
      </c>
      <c r="B27" s="25" t="s">
        <v>219</v>
      </c>
      <c r="C27" s="25" t="s">
        <v>202</v>
      </c>
      <c r="D27" s="25" t="s">
        <v>139</v>
      </c>
      <c r="E27" s="26">
        <v>5196.1193593277958</v>
      </c>
      <c r="F27" s="41">
        <v>795</v>
      </c>
      <c r="G27" s="42">
        <v>6.535999194123014</v>
      </c>
      <c r="H27" s="26">
        <v>1889.3293593277958</v>
      </c>
      <c r="I27" s="27">
        <v>0.36360391836191613</v>
      </c>
      <c r="J27" s="26">
        <v>21.14</v>
      </c>
      <c r="K27" s="26">
        <v>1727.6922183493896</v>
      </c>
      <c r="L27" s="27">
        <v>0.332496638139755</v>
      </c>
      <c r="M27" s="31" t="str">
        <f t="shared" si="0"/>
        <v>Rationalise / Review</v>
      </c>
      <c r="N27" s="31" t="str">
        <f t="shared" si="1"/>
        <v>Review delisting, simplification or strategic role</v>
      </c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</row>
    <row r="28" spans="1:52">
      <c r="A28" s="25" t="s">
        <v>168</v>
      </c>
      <c r="B28" s="25" t="s">
        <v>169</v>
      </c>
      <c r="C28" s="25" t="s">
        <v>152</v>
      </c>
      <c r="D28" s="25" t="s">
        <v>139</v>
      </c>
      <c r="E28" s="26">
        <v>5011.6704025062527</v>
      </c>
      <c r="F28" s="41">
        <v>738</v>
      </c>
      <c r="G28" s="42">
        <v>6.7908813042090141</v>
      </c>
      <c r="H28" s="26">
        <v>2052.0904025062528</v>
      </c>
      <c r="I28" s="27">
        <v>0.40946236238521128</v>
      </c>
      <c r="J28" s="26">
        <v>28.68</v>
      </c>
      <c r="K28" s="26">
        <v>1885.9511588745215</v>
      </c>
      <c r="L28" s="27">
        <v>0.3763118895311609</v>
      </c>
      <c r="M28" s="31" t="str">
        <f t="shared" si="0"/>
        <v>Rationalise / Review</v>
      </c>
      <c r="N28" s="31" t="str">
        <f t="shared" si="1"/>
        <v>Review delisting, simplification or strategic role</v>
      </c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</row>
    <row r="29" spans="1:52">
      <c r="A29" s="25" t="s">
        <v>148</v>
      </c>
      <c r="B29" s="25" t="s">
        <v>149</v>
      </c>
      <c r="C29" s="25" t="s">
        <v>107</v>
      </c>
      <c r="D29" s="25" t="s">
        <v>145</v>
      </c>
      <c r="E29" s="26">
        <v>4924.6105054667169</v>
      </c>
      <c r="F29" s="41">
        <v>256</v>
      </c>
      <c r="G29" s="42">
        <v>19.236759786979363</v>
      </c>
      <c r="H29" s="26">
        <v>1671.2405054667172</v>
      </c>
      <c r="I29" s="27">
        <v>0.3393650124434216</v>
      </c>
      <c r="J29" s="26">
        <v>9.14</v>
      </c>
      <c r="K29" s="26">
        <v>1564.4226773892408</v>
      </c>
      <c r="L29" s="27">
        <v>0.31767439793514735</v>
      </c>
      <c r="M29" s="31" t="str">
        <f t="shared" si="0"/>
        <v>Rationalise / Review</v>
      </c>
      <c r="N29" s="31" t="str">
        <f t="shared" si="1"/>
        <v>Review delisting, simplification or strategic role</v>
      </c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</row>
    <row r="30" spans="1:52">
      <c r="A30" s="25" t="s">
        <v>220</v>
      </c>
      <c r="B30" s="25" t="s">
        <v>221</v>
      </c>
      <c r="C30" s="25" t="s">
        <v>202</v>
      </c>
      <c r="D30" s="25" t="s">
        <v>139</v>
      </c>
      <c r="E30" s="26">
        <v>4222.6080764061162</v>
      </c>
      <c r="F30" s="41">
        <v>652</v>
      </c>
      <c r="G30" s="42">
        <v>6.4763927552241043</v>
      </c>
      <c r="H30" s="26">
        <v>1394.4380764061161</v>
      </c>
      <c r="I30" s="27">
        <v>0.33023147097111832</v>
      </c>
      <c r="J30" s="26">
        <v>16.98</v>
      </c>
      <c r="K30" s="26">
        <v>1260.2498212541229</v>
      </c>
      <c r="L30" s="27">
        <v>0.29845294624802787</v>
      </c>
      <c r="M30" s="31" t="str">
        <f t="shared" si="0"/>
        <v>Rationalise / Review</v>
      </c>
      <c r="N30" s="31" t="str">
        <f t="shared" si="1"/>
        <v>Review delisting, simplification or strategic role</v>
      </c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</row>
    <row r="31" spans="1:52">
      <c r="A31" s="25" t="s">
        <v>210</v>
      </c>
      <c r="B31" s="25" t="s">
        <v>211</v>
      </c>
      <c r="C31" s="25" t="s">
        <v>202</v>
      </c>
      <c r="D31" s="25" t="s">
        <v>124</v>
      </c>
      <c r="E31" s="26">
        <v>4147.6447719403204</v>
      </c>
      <c r="F31" s="41">
        <v>1087</v>
      </c>
      <c r="G31" s="42">
        <v>3.8156805629625761</v>
      </c>
      <c r="H31" s="26">
        <v>1569.3147719403207</v>
      </c>
      <c r="I31" s="27">
        <v>0.3783628681407486</v>
      </c>
      <c r="J31" s="26">
        <v>18.45</v>
      </c>
      <c r="K31" s="26">
        <v>1438.8640247635817</v>
      </c>
      <c r="L31" s="27">
        <v>0.34691110350090637</v>
      </c>
      <c r="M31" s="31" t="str">
        <f t="shared" si="0"/>
        <v>Rationalise / Review</v>
      </c>
      <c r="N31" s="31" t="str">
        <f t="shared" si="1"/>
        <v>Review delisting, simplification or strategic role</v>
      </c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</row>
    <row r="32" spans="1:52">
      <c r="A32" s="25" t="s">
        <v>224</v>
      </c>
      <c r="B32" s="25" t="s">
        <v>225</v>
      </c>
      <c r="C32" s="25" t="s">
        <v>202</v>
      </c>
      <c r="D32" s="25" t="s">
        <v>145</v>
      </c>
      <c r="E32" s="26">
        <v>3473.710527344921</v>
      </c>
      <c r="F32" s="41">
        <v>197</v>
      </c>
      <c r="G32" s="42">
        <v>17.633048362156959</v>
      </c>
      <c r="H32" s="26">
        <v>1138.3705273449209</v>
      </c>
      <c r="I32" s="27">
        <v>0.32771024481853339</v>
      </c>
      <c r="J32" s="26">
        <v>3.34</v>
      </c>
      <c r="K32" s="26">
        <v>1060.4915926054807</v>
      </c>
      <c r="L32" s="27">
        <v>0.30529072133596913</v>
      </c>
      <c r="M32" s="31" t="str">
        <f t="shared" si="0"/>
        <v>Rationalise / Review</v>
      </c>
      <c r="N32" s="31" t="str">
        <f t="shared" si="1"/>
        <v>Review delisting, simplification or strategic role</v>
      </c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</row>
    <row r="33" spans="1:52">
      <c r="A33" s="25" t="s">
        <v>222</v>
      </c>
      <c r="B33" s="25" t="s">
        <v>223</v>
      </c>
      <c r="C33" s="25" t="s">
        <v>202</v>
      </c>
      <c r="D33" s="25" t="s">
        <v>145</v>
      </c>
      <c r="E33" s="26">
        <v>2274.2797403585992</v>
      </c>
      <c r="F33" s="41">
        <v>199</v>
      </c>
      <c r="G33" s="42">
        <v>11.428541408837182</v>
      </c>
      <c r="H33" s="26">
        <v>666.50974035859917</v>
      </c>
      <c r="I33" s="27">
        <v>0.29306409784642701</v>
      </c>
      <c r="J33" s="26">
        <v>2.67</v>
      </c>
      <c r="K33" s="26">
        <v>607.16625806968329</v>
      </c>
      <c r="L33" s="27">
        <v>0.2669707896065362</v>
      </c>
      <c r="M33" s="31" t="str">
        <f t="shared" si="0"/>
        <v>Rationalise / Review</v>
      </c>
      <c r="N33" s="31" t="str">
        <f t="shared" si="1"/>
        <v>Review delisting, simplification or strategic role</v>
      </c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</row>
    <row r="34" spans="1:52">
      <c r="A34" s="25" t="s">
        <v>174</v>
      </c>
      <c r="B34" s="25" t="s">
        <v>175</v>
      </c>
      <c r="C34" s="25" t="s">
        <v>152</v>
      </c>
      <c r="D34" s="25" t="s">
        <v>145</v>
      </c>
      <c r="E34" s="26">
        <v>2109.9289890965297</v>
      </c>
      <c r="F34" s="41">
        <v>113</v>
      </c>
      <c r="G34" s="42">
        <v>18.671937956606456</v>
      </c>
      <c r="H34" s="26">
        <v>672.6689890965298</v>
      </c>
      <c r="I34" s="27">
        <v>0.31881119818376741</v>
      </c>
      <c r="J34" s="26">
        <v>10.290000000000001</v>
      </c>
      <c r="K34" s="26">
        <v>602.00307253388178</v>
      </c>
      <c r="L34" s="27">
        <v>0.28531911530902238</v>
      </c>
      <c r="M34" s="31" t="str">
        <f t="shared" si="0"/>
        <v>Rationalise / Review</v>
      </c>
      <c r="N34" s="31" t="str">
        <f t="shared" si="1"/>
        <v>Review delisting, simplification or strategic role</v>
      </c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</row>
    <row r="35" spans="1:52">
      <c r="A35" s="25" t="s">
        <v>172</v>
      </c>
      <c r="B35" s="25" t="s">
        <v>173</v>
      </c>
      <c r="C35" s="25" t="s">
        <v>152</v>
      </c>
      <c r="D35" s="25" t="s">
        <v>145</v>
      </c>
      <c r="E35" s="26">
        <v>1706.820421081339</v>
      </c>
      <c r="F35" s="41">
        <v>138</v>
      </c>
      <c r="G35" s="42">
        <v>12.368263920879269</v>
      </c>
      <c r="H35" s="26">
        <v>656.51042108133902</v>
      </c>
      <c r="I35" s="27">
        <v>0.38463942250316729</v>
      </c>
      <c r="J35" s="26">
        <v>0</v>
      </c>
      <c r="K35" s="26">
        <v>599.86407756765004</v>
      </c>
      <c r="L35" s="27">
        <v>0.3514511955438242</v>
      </c>
      <c r="M35" s="31" t="str">
        <f t="shared" si="0"/>
        <v>Rationalise / Review</v>
      </c>
      <c r="N35" s="31" t="str">
        <f t="shared" si="1"/>
        <v>Review delisting, simplification or strategic role</v>
      </c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</row>
    <row r="36" spans="1:52">
      <c r="A36" s="25" t="s">
        <v>179</v>
      </c>
      <c r="B36" s="25" t="s">
        <v>180</v>
      </c>
      <c r="C36" s="25" t="s">
        <v>177</v>
      </c>
      <c r="D36" s="25" t="s">
        <v>108</v>
      </c>
      <c r="E36" s="26">
        <v>53279.737684443804</v>
      </c>
      <c r="F36" s="41">
        <v>3466</v>
      </c>
      <c r="G36" s="42">
        <v>15.372111276527352</v>
      </c>
      <c r="H36" s="26">
        <v>23087.207684443805</v>
      </c>
      <c r="I36" s="27">
        <v>0.4333205959304981</v>
      </c>
      <c r="J36" s="26">
        <v>103.59</v>
      </c>
      <c r="K36" s="26">
        <v>21637.14334239094</v>
      </c>
      <c r="L36" s="27">
        <v>0.40610453960077175</v>
      </c>
      <c r="M36" s="31" t="str">
        <f t="shared" si="0"/>
        <v>Protect / Grow</v>
      </c>
      <c r="N36" s="31" t="str">
        <f t="shared" si="1"/>
        <v>Defend margin and expand profitable volume</v>
      </c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</row>
    <row r="37" spans="1:52">
      <c r="A37" s="25" t="s">
        <v>176</v>
      </c>
      <c r="B37" s="25" t="s">
        <v>178</v>
      </c>
      <c r="C37" s="25" t="s">
        <v>177</v>
      </c>
      <c r="D37" s="25" t="s">
        <v>108</v>
      </c>
      <c r="E37" s="26">
        <v>34328.820937080731</v>
      </c>
      <c r="F37" s="41">
        <v>3487</v>
      </c>
      <c r="G37" s="42">
        <v>9.8448009570062318</v>
      </c>
      <c r="H37" s="26">
        <v>14525.290937080734</v>
      </c>
      <c r="I37" s="27">
        <v>0.4231223368755741</v>
      </c>
      <c r="J37" s="26">
        <v>165.8</v>
      </c>
      <c r="K37" s="26">
        <v>13533.548571560666</v>
      </c>
      <c r="L37" s="27">
        <v>0.39423283999079106</v>
      </c>
      <c r="M37" s="31" t="str">
        <f t="shared" si="0"/>
        <v>Protect / Grow</v>
      </c>
      <c r="N37" s="31" t="str">
        <f t="shared" si="1"/>
        <v>Defend margin and expand profitable volume</v>
      </c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</row>
    <row r="38" spans="1:52">
      <c r="A38" s="25" t="s">
        <v>183</v>
      </c>
      <c r="B38" s="25" t="s">
        <v>184</v>
      </c>
      <c r="C38" s="25" t="s">
        <v>177</v>
      </c>
      <c r="D38" s="25" t="s">
        <v>117</v>
      </c>
      <c r="E38" s="26">
        <v>34065.070142415956</v>
      </c>
      <c r="F38" s="41">
        <v>4431</v>
      </c>
      <c r="G38" s="42">
        <v>7.6878966694687332</v>
      </c>
      <c r="H38" s="26">
        <v>14878.130142415957</v>
      </c>
      <c r="I38" s="27">
        <v>0.43675618691565604</v>
      </c>
      <c r="J38" s="26">
        <v>194.05</v>
      </c>
      <c r="K38" s="26">
        <v>13760.704709496738</v>
      </c>
      <c r="L38" s="27">
        <v>0.40395351167537047</v>
      </c>
      <c r="M38" s="31" t="str">
        <f t="shared" si="0"/>
        <v>Protect / Grow</v>
      </c>
      <c r="N38" s="31" t="str">
        <f t="shared" si="1"/>
        <v>Defend margin and expand profitable volume</v>
      </c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</row>
    <row r="39" spans="1:52">
      <c r="A39" s="25" t="s">
        <v>187</v>
      </c>
      <c r="B39" s="25" t="s">
        <v>188</v>
      </c>
      <c r="C39" s="25" t="s">
        <v>177</v>
      </c>
      <c r="D39" s="25" t="s">
        <v>124</v>
      </c>
      <c r="E39" s="26">
        <v>14568.730673619342</v>
      </c>
      <c r="F39" s="41">
        <v>2041</v>
      </c>
      <c r="G39" s="42">
        <v>7.1380356068688595</v>
      </c>
      <c r="H39" s="26">
        <v>7306.4606736193427</v>
      </c>
      <c r="I39" s="27">
        <v>0.50151662744714476</v>
      </c>
      <c r="J39" s="26">
        <v>56.18</v>
      </c>
      <c r="K39" s="26">
        <v>6855.4851303293835</v>
      </c>
      <c r="L39" s="27">
        <v>0.47056159413689402</v>
      </c>
      <c r="M39" s="31" t="str">
        <f t="shared" si="0"/>
        <v>Protect / Grow</v>
      </c>
      <c r="N39" s="31" t="str">
        <f t="shared" si="1"/>
        <v>Defend margin and expand profitable volume</v>
      </c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</row>
    <row r="40" spans="1:52">
      <c r="A40" s="25" t="s">
        <v>181</v>
      </c>
      <c r="B40" s="25" t="s">
        <v>182</v>
      </c>
      <c r="C40" s="25" t="s">
        <v>177</v>
      </c>
      <c r="D40" s="25" t="s">
        <v>117</v>
      </c>
      <c r="E40" s="26">
        <v>12306.036082055027</v>
      </c>
      <c r="F40" s="41">
        <v>2532</v>
      </c>
      <c r="G40" s="42">
        <v>4.8602038238763932</v>
      </c>
      <c r="H40" s="26">
        <v>5377.3760820550269</v>
      </c>
      <c r="I40" s="27">
        <v>0.43697060907341667</v>
      </c>
      <c r="J40" s="26">
        <v>31.9</v>
      </c>
      <c r="K40" s="26">
        <v>5068.0922601335578</v>
      </c>
      <c r="L40" s="27">
        <v>0.41183791647775014</v>
      </c>
      <c r="M40" s="31" t="str">
        <f t="shared" si="0"/>
        <v>Protect / Grow</v>
      </c>
      <c r="N40" s="31" t="str">
        <f t="shared" si="1"/>
        <v>Defend margin and expand profitable volume</v>
      </c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</row>
    <row r="41" spans="1:52">
      <c r="A41" s="25" t="s">
        <v>191</v>
      </c>
      <c r="B41" s="25" t="s">
        <v>192</v>
      </c>
      <c r="C41" s="25" t="s">
        <v>177</v>
      </c>
      <c r="D41" s="25" t="s">
        <v>131</v>
      </c>
      <c r="E41" s="26">
        <v>11724.787675641535</v>
      </c>
      <c r="F41" s="41">
        <v>1260</v>
      </c>
      <c r="G41" s="42">
        <v>9.3053870441599482</v>
      </c>
      <c r="H41" s="26">
        <v>5937.8376756415364</v>
      </c>
      <c r="I41" s="27">
        <v>0.50643455897947776</v>
      </c>
      <c r="J41" s="26">
        <v>73.03</v>
      </c>
      <c r="K41" s="26">
        <v>5567.5158649121358</v>
      </c>
      <c r="L41" s="27">
        <v>0.47485003728287156</v>
      </c>
      <c r="M41" s="31" t="str">
        <f t="shared" si="0"/>
        <v>Protect / Grow</v>
      </c>
      <c r="N41" s="31" t="str">
        <f t="shared" si="1"/>
        <v>Defend margin and expand profitable volume</v>
      </c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</row>
    <row r="42" spans="1:52">
      <c r="A42" s="25" t="s">
        <v>127</v>
      </c>
      <c r="B42" s="25" t="s">
        <v>128</v>
      </c>
      <c r="C42" s="25" t="s">
        <v>107</v>
      </c>
      <c r="D42" s="25" t="s">
        <v>124</v>
      </c>
      <c r="E42" s="26">
        <v>9439.655566550784</v>
      </c>
      <c r="F42" s="41">
        <v>1424</v>
      </c>
      <c r="G42" s="42">
        <v>6.6289716057238648</v>
      </c>
      <c r="H42" s="26">
        <v>4164.8755665507852</v>
      </c>
      <c r="I42" s="27">
        <v>0.44121054387926312</v>
      </c>
      <c r="J42" s="26">
        <v>65.16</v>
      </c>
      <c r="K42" s="26">
        <v>3822.1183945249632</v>
      </c>
      <c r="L42" s="27">
        <v>0.40490019657799353</v>
      </c>
      <c r="M42" s="31" t="str">
        <f t="shared" si="0"/>
        <v>Protect / Grow</v>
      </c>
      <c r="N42" s="31" t="str">
        <f t="shared" si="1"/>
        <v>Defend margin and expand profitable volume</v>
      </c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</row>
    <row r="43" spans="1:52">
      <c r="A43" s="25" t="s">
        <v>216</v>
      </c>
      <c r="B43" s="25" t="s">
        <v>217</v>
      </c>
      <c r="C43" s="25" t="s">
        <v>202</v>
      </c>
      <c r="D43" s="25" t="s">
        <v>131</v>
      </c>
      <c r="E43" s="26">
        <v>9385.133742810991</v>
      </c>
      <c r="F43" s="41">
        <v>1223</v>
      </c>
      <c r="G43" s="42">
        <v>7.6738624225764438</v>
      </c>
      <c r="H43" s="26">
        <v>3918.6637428109898</v>
      </c>
      <c r="I43" s="27">
        <v>0.41753946722524704</v>
      </c>
      <c r="J43" s="26">
        <v>29.560000000000002</v>
      </c>
      <c r="K43" s="26">
        <v>3655.3101371907132</v>
      </c>
      <c r="L43" s="27">
        <v>0.38947874770465357</v>
      </c>
      <c r="M43" s="31" t="str">
        <f t="shared" si="0"/>
        <v>Protect / Grow</v>
      </c>
      <c r="N43" s="31" t="str">
        <f t="shared" si="1"/>
        <v>Defend margin and expand profitable volume</v>
      </c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</row>
    <row r="44" spans="1:52">
      <c r="A44" s="25" t="s">
        <v>166</v>
      </c>
      <c r="B44" s="25" t="s">
        <v>167</v>
      </c>
      <c r="C44" s="25" t="s">
        <v>152</v>
      </c>
      <c r="D44" s="25" t="s">
        <v>131</v>
      </c>
      <c r="E44" s="26">
        <v>8709.2145316043116</v>
      </c>
      <c r="F44" s="41">
        <v>1020</v>
      </c>
      <c r="G44" s="42">
        <v>8.5384456192199139</v>
      </c>
      <c r="H44" s="26">
        <v>3869.944531604312</v>
      </c>
      <c r="I44" s="27">
        <v>0.44435058036071079</v>
      </c>
      <c r="J44" s="26">
        <v>34.269999999999996</v>
      </c>
      <c r="K44" s="26">
        <v>3542.8027673035976</v>
      </c>
      <c r="L44" s="27">
        <v>0.40678786295220393</v>
      </c>
      <c r="M44" s="31" t="str">
        <f t="shared" si="0"/>
        <v>Protect / Grow</v>
      </c>
      <c r="N44" s="31" t="str">
        <f t="shared" si="1"/>
        <v>Defend margin and expand profitable volume</v>
      </c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</row>
    <row r="45" spans="1:52">
      <c r="A45" s="25" t="s">
        <v>123</v>
      </c>
      <c r="B45" s="25" t="s">
        <v>125</v>
      </c>
      <c r="C45" s="25" t="s">
        <v>107</v>
      </c>
      <c r="D45" s="25" t="s">
        <v>124</v>
      </c>
      <c r="E45" s="26">
        <v>8049.3726605563606</v>
      </c>
      <c r="F45" s="41">
        <v>1881</v>
      </c>
      <c r="G45" s="42">
        <v>4.2793049763723339</v>
      </c>
      <c r="H45" s="26">
        <v>3637.2926605563607</v>
      </c>
      <c r="I45" s="27">
        <v>0.4518728121981318</v>
      </c>
      <c r="J45" s="26">
        <v>16.14</v>
      </c>
      <c r="K45" s="26">
        <v>3391.0827712249975</v>
      </c>
      <c r="L45" s="27">
        <v>0.42128534908590143</v>
      </c>
      <c r="M45" s="31" t="str">
        <f t="shared" si="0"/>
        <v>Protect / Grow</v>
      </c>
      <c r="N45" s="31" t="str">
        <f t="shared" si="1"/>
        <v>Defend margin and expand profitable volume</v>
      </c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</row>
    <row r="46" spans="1:52">
      <c r="A46" s="25" t="s">
        <v>185</v>
      </c>
      <c r="B46" s="25" t="s">
        <v>186</v>
      </c>
      <c r="C46" s="25" t="s">
        <v>177</v>
      </c>
      <c r="D46" s="25" t="s">
        <v>124</v>
      </c>
      <c r="E46" s="26">
        <v>7346.4891439363528</v>
      </c>
      <c r="F46" s="41">
        <v>1604</v>
      </c>
      <c r="G46" s="42">
        <v>4.5801054513318906</v>
      </c>
      <c r="H46" s="26">
        <v>3747.0191439363525</v>
      </c>
      <c r="I46" s="27">
        <v>0.51004215354065663</v>
      </c>
      <c r="J46" s="26">
        <v>63.98</v>
      </c>
      <c r="K46" s="26">
        <v>3482.998034000474</v>
      </c>
      <c r="L46" s="27">
        <v>0.47410374748532391</v>
      </c>
      <c r="M46" s="31" t="str">
        <f t="shared" si="0"/>
        <v>Protect / Grow</v>
      </c>
      <c r="N46" s="31" t="str">
        <f t="shared" si="1"/>
        <v>Defend margin and expand profitable volume</v>
      </c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</row>
    <row r="47" spans="1:52">
      <c r="A47" s="25" t="s">
        <v>135</v>
      </c>
      <c r="B47" s="25" t="s">
        <v>136</v>
      </c>
      <c r="C47" s="25" t="s">
        <v>107</v>
      </c>
      <c r="D47" s="25" t="s">
        <v>131</v>
      </c>
      <c r="E47" s="26">
        <v>6865.2845652541391</v>
      </c>
      <c r="F47" s="41">
        <v>785</v>
      </c>
      <c r="G47" s="42">
        <v>8.7455854334447629</v>
      </c>
      <c r="H47" s="26">
        <v>3201.8345652541393</v>
      </c>
      <c r="I47" s="27">
        <v>0.46638045878810763</v>
      </c>
      <c r="J47" s="26">
        <v>32.5</v>
      </c>
      <c r="K47" s="26">
        <v>2974.1024148630127</v>
      </c>
      <c r="L47" s="27">
        <v>0.4332089058500545</v>
      </c>
      <c r="M47" s="31" t="str">
        <f t="shared" si="0"/>
        <v>Scale Selectively</v>
      </c>
      <c r="N47" s="31" t="str">
        <f t="shared" si="1"/>
        <v>Test targeted distribution / volume growth</v>
      </c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</row>
    <row r="48" spans="1:52">
      <c r="A48" s="25" t="s">
        <v>138</v>
      </c>
      <c r="B48" s="25" t="s">
        <v>140</v>
      </c>
      <c r="C48" s="25" t="s">
        <v>107</v>
      </c>
      <c r="D48" s="25" t="s">
        <v>139</v>
      </c>
      <c r="E48" s="26">
        <v>6661.0242540040836</v>
      </c>
      <c r="F48" s="41">
        <v>920</v>
      </c>
      <c r="G48" s="42">
        <v>7.2402437543522646</v>
      </c>
      <c r="H48" s="26">
        <v>2841.6842540040839</v>
      </c>
      <c r="I48" s="27">
        <v>0.42661370768855661</v>
      </c>
      <c r="J48" s="26">
        <v>8.52</v>
      </c>
      <c r="K48" s="26">
        <v>2669.3816278561817</v>
      </c>
      <c r="L48" s="27">
        <v>0.40074642068020688</v>
      </c>
      <c r="M48" s="31" t="str">
        <f t="shared" si="0"/>
        <v>Scale Selectively</v>
      </c>
      <c r="N48" s="31" t="str">
        <f t="shared" si="1"/>
        <v>Test targeted distribution / volume growth</v>
      </c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</row>
    <row r="49" spans="1:52">
      <c r="A49" s="25" t="s">
        <v>130</v>
      </c>
      <c r="B49" s="25" t="s">
        <v>132</v>
      </c>
      <c r="C49" s="25" t="s">
        <v>107</v>
      </c>
      <c r="D49" s="25" t="s">
        <v>131</v>
      </c>
      <c r="E49" s="26">
        <v>6630.554981774213</v>
      </c>
      <c r="F49" s="41">
        <v>1181</v>
      </c>
      <c r="G49" s="42">
        <v>5.6143564621288853</v>
      </c>
      <c r="H49" s="26">
        <v>3045.0849817742137</v>
      </c>
      <c r="I49" s="27">
        <v>0.45925039308842375</v>
      </c>
      <c r="J49" s="26">
        <v>31.92</v>
      </c>
      <c r="K49" s="26">
        <v>2844.6509416028748</v>
      </c>
      <c r="L49" s="27">
        <v>0.42902154486647498</v>
      </c>
      <c r="M49" s="31" t="str">
        <f t="shared" si="0"/>
        <v>Scale Selectively</v>
      </c>
      <c r="N49" s="31" t="str">
        <f t="shared" si="1"/>
        <v>Test targeted distribution / volume growth</v>
      </c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</row>
    <row r="50" spans="1:52">
      <c r="A50" s="25" t="s">
        <v>162</v>
      </c>
      <c r="B50" s="25" t="s">
        <v>163</v>
      </c>
      <c r="C50" s="25" t="s">
        <v>152</v>
      </c>
      <c r="D50" s="25" t="s">
        <v>124</v>
      </c>
      <c r="E50" s="26">
        <v>5908.6503160627608</v>
      </c>
      <c r="F50" s="41">
        <v>959</v>
      </c>
      <c r="G50" s="42">
        <v>6.1612620605451101</v>
      </c>
      <c r="H50" s="26">
        <v>2539.8403160627608</v>
      </c>
      <c r="I50" s="27">
        <v>0.42985118093012953</v>
      </c>
      <c r="J50" s="26">
        <v>19.419999999999998</v>
      </c>
      <c r="K50" s="26">
        <v>2366.7595660217667</v>
      </c>
      <c r="L50" s="27">
        <v>0.40055840833695855</v>
      </c>
      <c r="M50" s="31" t="str">
        <f t="shared" si="0"/>
        <v>Scale Selectively</v>
      </c>
      <c r="N50" s="31" t="str">
        <f t="shared" si="1"/>
        <v>Test targeted distribution / volume growth</v>
      </c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</row>
    <row r="51" spans="1:52">
      <c r="A51" s="25" t="s">
        <v>199</v>
      </c>
      <c r="B51" s="25" t="s">
        <v>200</v>
      </c>
      <c r="C51" s="25" t="s">
        <v>177</v>
      </c>
      <c r="D51" s="25" t="s">
        <v>145</v>
      </c>
      <c r="E51" s="26">
        <v>5793.1968556447027</v>
      </c>
      <c r="F51" s="41">
        <v>263</v>
      </c>
      <c r="G51" s="42">
        <v>22.02736447013195</v>
      </c>
      <c r="H51" s="26">
        <v>2529.3968556447026</v>
      </c>
      <c r="I51" s="27">
        <v>0.43661503633872556</v>
      </c>
      <c r="J51" s="26">
        <v>17.010000000000002</v>
      </c>
      <c r="K51" s="26">
        <v>2340.5786605098201</v>
      </c>
      <c r="L51" s="27">
        <v>0.40402194484885084</v>
      </c>
      <c r="M51" s="31" t="str">
        <f t="shared" si="0"/>
        <v>Scale Selectively</v>
      </c>
      <c r="N51" s="31" t="str">
        <f t="shared" si="1"/>
        <v>Test targeted distribution / volume growth</v>
      </c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</row>
    <row r="52" spans="1:52">
      <c r="A52" s="25" t="s">
        <v>214</v>
      </c>
      <c r="B52" s="25" t="s">
        <v>215</v>
      </c>
      <c r="C52" s="25" t="s">
        <v>202</v>
      </c>
      <c r="D52" s="25" t="s">
        <v>131</v>
      </c>
      <c r="E52" s="26">
        <v>5775.9870747698333</v>
      </c>
      <c r="F52" s="41">
        <v>1122</v>
      </c>
      <c r="G52" s="42">
        <v>5.1479385693135766</v>
      </c>
      <c r="H52" s="26">
        <v>2462.5070747698328</v>
      </c>
      <c r="I52" s="27">
        <v>0.42633528138010263</v>
      </c>
      <c r="J52" s="26">
        <v>5.37</v>
      </c>
      <c r="K52" s="26">
        <v>2303.9745213906472</v>
      </c>
      <c r="L52" s="27">
        <v>0.39888844825409481</v>
      </c>
      <c r="M52" s="31" t="str">
        <f t="shared" si="0"/>
        <v>Scale Selectively</v>
      </c>
      <c r="N52" s="31" t="str">
        <f t="shared" si="1"/>
        <v>Test targeted distribution / volume growth</v>
      </c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</row>
    <row r="53" spans="1:52">
      <c r="A53" s="25" t="s">
        <v>193</v>
      </c>
      <c r="B53" s="25" t="s">
        <v>194</v>
      </c>
      <c r="C53" s="25" t="s">
        <v>177</v>
      </c>
      <c r="D53" s="25" t="s">
        <v>139</v>
      </c>
      <c r="E53" s="26">
        <v>5242.5231013090361</v>
      </c>
      <c r="F53" s="41">
        <v>687</v>
      </c>
      <c r="G53" s="42">
        <v>7.6310379931718142</v>
      </c>
      <c r="H53" s="26">
        <v>2338.9931013090359</v>
      </c>
      <c r="I53" s="27">
        <v>0.44615790071101435</v>
      </c>
      <c r="J53" s="26">
        <v>18.810000000000002</v>
      </c>
      <c r="K53" s="26">
        <v>2205.2079570715914</v>
      </c>
      <c r="L53" s="27">
        <v>0.42063867234480284</v>
      </c>
      <c r="M53" s="31" t="str">
        <f t="shared" si="0"/>
        <v>Scale Selectively</v>
      </c>
      <c r="N53" s="31" t="str">
        <f t="shared" si="1"/>
        <v>Test targeted distribution / volume growth</v>
      </c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</row>
    <row r="54" spans="1:52">
      <c r="A54" s="25" t="s">
        <v>195</v>
      </c>
      <c r="B54" s="25" t="s">
        <v>196</v>
      </c>
      <c r="C54" s="25" t="s">
        <v>177</v>
      </c>
      <c r="D54" s="25" t="s">
        <v>139</v>
      </c>
      <c r="E54" s="26">
        <v>5017.6122891018576</v>
      </c>
      <c r="F54" s="41">
        <v>645</v>
      </c>
      <c r="G54" s="42">
        <v>7.7792438590726478</v>
      </c>
      <c r="H54" s="26">
        <v>2389.3822891018572</v>
      </c>
      <c r="I54" s="27">
        <v>0.4761990666938421</v>
      </c>
      <c r="J54" s="26">
        <v>8.81</v>
      </c>
      <c r="K54" s="26">
        <v>2266.8619228508546</v>
      </c>
      <c r="L54" s="27">
        <v>0.45178100503588697</v>
      </c>
      <c r="M54" s="31" t="str">
        <f t="shared" si="0"/>
        <v>Scale Selectively</v>
      </c>
      <c r="N54" s="31" t="str">
        <f t="shared" si="1"/>
        <v>Test targeted distribution / volume growth</v>
      </c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</row>
    <row r="55" spans="1:52">
      <c r="A55" s="25" t="s">
        <v>164</v>
      </c>
      <c r="B55" s="25" t="s">
        <v>165</v>
      </c>
      <c r="C55" s="25" t="s">
        <v>152</v>
      </c>
      <c r="D55" s="25" t="s">
        <v>131</v>
      </c>
      <c r="E55" s="26">
        <v>4775.1173332747367</v>
      </c>
      <c r="F55" s="41">
        <v>882</v>
      </c>
      <c r="G55" s="42">
        <v>5.4139652304702226</v>
      </c>
      <c r="H55" s="26">
        <v>2219.9573332747364</v>
      </c>
      <c r="I55" s="27">
        <v>0.46490110678648133</v>
      </c>
      <c r="J55" s="26">
        <v>5.21</v>
      </c>
      <c r="K55" s="26">
        <v>2089.9682347924227</v>
      </c>
      <c r="L55" s="27">
        <v>0.43767892785142087</v>
      </c>
      <c r="M55" s="31" t="str">
        <f t="shared" si="0"/>
        <v>Scale Selectively</v>
      </c>
      <c r="N55" s="31" t="str">
        <f t="shared" si="1"/>
        <v>Test targeted distribution / volume growth</v>
      </c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</row>
    <row r="56" spans="1:52">
      <c r="A56" s="25" t="s">
        <v>160</v>
      </c>
      <c r="B56" s="25" t="s">
        <v>161</v>
      </c>
      <c r="C56" s="25" t="s">
        <v>152</v>
      </c>
      <c r="D56" s="25" t="s">
        <v>124</v>
      </c>
      <c r="E56" s="26">
        <v>4698.2053128319858</v>
      </c>
      <c r="F56" s="41">
        <v>1192</v>
      </c>
      <c r="G56" s="42">
        <v>3.9414474100939478</v>
      </c>
      <c r="H56" s="26">
        <v>2018.8953128319854</v>
      </c>
      <c r="I56" s="27">
        <v>0.42971628066527279</v>
      </c>
      <c r="J56" s="26">
        <v>11.7</v>
      </c>
      <c r="K56" s="26">
        <v>1903.3988770795966</v>
      </c>
      <c r="L56" s="27">
        <v>0.40513318391619313</v>
      </c>
      <c r="M56" s="31" t="str">
        <f t="shared" si="0"/>
        <v>Scale Selectively</v>
      </c>
      <c r="N56" s="31" t="str">
        <f t="shared" si="1"/>
        <v>Test targeted distribution / volume growth</v>
      </c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</row>
    <row r="57" spans="1:52">
      <c r="A57" s="25" t="s">
        <v>142</v>
      </c>
      <c r="B57" s="25" t="s">
        <v>143</v>
      </c>
      <c r="C57" s="25" t="s">
        <v>107</v>
      </c>
      <c r="D57" s="25" t="s">
        <v>139</v>
      </c>
      <c r="E57" s="26">
        <v>3944.467645457853</v>
      </c>
      <c r="F57" s="41">
        <v>540</v>
      </c>
      <c r="G57" s="42">
        <v>7.3045697138108387</v>
      </c>
      <c r="H57" s="26">
        <v>1666.1976454578532</v>
      </c>
      <c r="I57" s="27">
        <v>0.42241381986654625</v>
      </c>
      <c r="J57" s="26">
        <v>0.49</v>
      </c>
      <c r="K57" s="26">
        <v>1578.5807429272252</v>
      </c>
      <c r="L57" s="27">
        <v>0.40020121466707881</v>
      </c>
      <c r="M57" s="31" t="str">
        <f t="shared" si="0"/>
        <v>Scale Selectively</v>
      </c>
      <c r="N57" s="31" t="str">
        <f t="shared" si="1"/>
        <v>Test targeted distribution / volume growth</v>
      </c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</row>
    <row r="58" spans="1:52">
      <c r="A58" s="25" t="s">
        <v>189</v>
      </c>
      <c r="B58" s="25" t="s">
        <v>190</v>
      </c>
      <c r="C58" s="25" t="s">
        <v>177</v>
      </c>
      <c r="D58" s="25" t="s">
        <v>131</v>
      </c>
      <c r="E58" s="26">
        <v>3295.6150782525597</v>
      </c>
      <c r="F58" s="41">
        <v>528</v>
      </c>
      <c r="G58" s="42">
        <v>6.2416952239631813</v>
      </c>
      <c r="H58" s="26">
        <v>1733.2950782525597</v>
      </c>
      <c r="I58" s="27">
        <v>0.52593978274052811</v>
      </c>
      <c r="J58" s="26">
        <v>9.620000000000001</v>
      </c>
      <c r="K58" s="26">
        <v>1633.9026669522004</v>
      </c>
      <c r="L58" s="27">
        <v>0.4957807960444664</v>
      </c>
      <c r="M58" s="31" t="str">
        <f t="shared" si="0"/>
        <v>Scale Selectively</v>
      </c>
      <c r="N58" s="31" t="str">
        <f t="shared" si="1"/>
        <v>Test targeted distribution / volume growth</v>
      </c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</row>
    <row r="59" spans="1:52">
      <c r="A59" s="25" t="s">
        <v>197</v>
      </c>
      <c r="B59" s="25" t="s">
        <v>198</v>
      </c>
      <c r="C59" s="25" t="s">
        <v>177</v>
      </c>
      <c r="D59" s="25" t="s">
        <v>145</v>
      </c>
      <c r="E59" s="26">
        <v>2079.1757787209731</v>
      </c>
      <c r="F59" s="41">
        <v>152</v>
      </c>
      <c r="G59" s="42">
        <v>13.678788017901139</v>
      </c>
      <c r="H59" s="26">
        <v>852.44577872097329</v>
      </c>
      <c r="I59" s="27">
        <v>0.4099921648978444</v>
      </c>
      <c r="J59" s="26">
        <v>7.34</v>
      </c>
      <c r="K59" s="26">
        <v>798.58327339515756</v>
      </c>
      <c r="L59" s="27">
        <v>0.38408646424614201</v>
      </c>
      <c r="M59" s="31" t="str">
        <f t="shared" si="0"/>
        <v>Scale Selectively</v>
      </c>
      <c r="N59" s="31" t="str">
        <f t="shared" si="1"/>
        <v>Test targeted distribution / volume growth</v>
      </c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</row>
    <row r="60" spans="1:52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</row>
    <row r="61" spans="1:52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</row>
    <row r="62" spans="1:52" ht="26.75" customHeight="1">
      <c r="A62" s="81" t="s">
        <v>2763</v>
      </c>
      <c r="B62" s="81"/>
      <c r="C62" s="81"/>
      <c r="D62" s="81"/>
      <c r="E62" s="81"/>
      <c r="F62" s="81"/>
      <c r="G62" s="81"/>
      <c r="H62" s="81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</row>
    <row r="63" spans="1:52" ht="32">
      <c r="A63" s="24" t="s">
        <v>2764</v>
      </c>
      <c r="B63" s="24" t="s">
        <v>2765</v>
      </c>
      <c r="C63" s="24" t="s">
        <v>2704</v>
      </c>
      <c r="D63" s="24" t="s">
        <v>2705</v>
      </c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</row>
    <row r="64" spans="1:52">
      <c r="A64" s="23" t="s">
        <v>2712</v>
      </c>
      <c r="B64" s="23">
        <f>COUNTIF(M12:M59,A64)</f>
        <v>11</v>
      </c>
      <c r="C64" s="32">
        <f>SUMIF(M12:M59,A64,E12:E59)</f>
        <v>203203.0488407152</v>
      </c>
      <c r="D64" s="32">
        <f>SUMIF(M12:M59,A64,K12:K59)</f>
        <v>84316.801983068173</v>
      </c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</row>
    <row r="65" spans="1:52">
      <c r="A65" s="23" t="s">
        <v>2766</v>
      </c>
      <c r="B65" s="23">
        <f>COUNTIF(M12:M59,A65)</f>
        <v>13</v>
      </c>
      <c r="C65" s="32">
        <f>SUMIF(M12:M59,A65,E12:E59)</f>
        <v>316883.55380123999</v>
      </c>
      <c r="D65" s="32">
        <f>SUMIF(M12:M59,A65,K12:K59)</f>
        <v>103481.7501732589</v>
      </c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</row>
    <row r="66" spans="1:52">
      <c r="A66" s="23" t="s">
        <v>2767</v>
      </c>
      <c r="B66" s="23">
        <f>COUNTIF(M12:M59,A66)</f>
        <v>13</v>
      </c>
      <c r="C66" s="32">
        <f>SUMIF(M12:M59,A66,E12:E59)</f>
        <v>66687.414586458748</v>
      </c>
      <c r="D66" s="32">
        <f>SUMIF(M12:M59,A66,K12:K59)</f>
        <v>27975.951407313347</v>
      </c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</row>
    <row r="67" spans="1:52">
      <c r="A67" s="23" t="s">
        <v>2768</v>
      </c>
      <c r="B67" s="23">
        <f>COUNTIF(M12:M59,A67)</f>
        <v>11</v>
      </c>
      <c r="C67" s="32">
        <f>SUMIF(M12:M59,A67,E12:E59)</f>
        <v>46007.453782217024</v>
      </c>
      <c r="D67" s="32">
        <f>SUMIF(M12:M59,A67,K12:K59)</f>
        <v>15289.299519624266</v>
      </c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</row>
    <row r="68" spans="1:52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</row>
    <row r="69" spans="1:52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</row>
    <row r="70" spans="1:52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</row>
    <row r="71" spans="1:52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</row>
    <row r="72" spans="1:5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</row>
    <row r="73" spans="1:52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</row>
    <row r="74" spans="1:52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</row>
    <row r="75" spans="1:52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</row>
    <row r="76" spans="1:52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</row>
    <row r="77" spans="1:52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</row>
    <row r="78" spans="1:52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</row>
    <row r="79" spans="1:52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</row>
    <row r="80" spans="1:52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</row>
    <row r="81" spans="1:52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</row>
    <row r="82" spans="1:5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</row>
    <row r="83" spans="1:52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</row>
    <row r="84" spans="1:52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</row>
    <row r="85" spans="1:52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</row>
    <row r="86" spans="1:52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</row>
    <row r="87" spans="1:52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</row>
    <row r="88" spans="1:52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</row>
    <row r="89" spans="1:52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</row>
    <row r="90" spans="1:52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</row>
    <row r="91" spans="1:52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</row>
    <row r="92" spans="1:5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</row>
    <row r="93" spans="1:52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</row>
    <row r="94" spans="1:52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</row>
    <row r="95" spans="1:52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</row>
    <row r="96" spans="1:52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</row>
    <row r="97" spans="1:52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</row>
    <row r="98" spans="1:52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</row>
    <row r="99" spans="1:52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</row>
    <row r="100" spans="1:52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</row>
    <row r="101" spans="1:52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</row>
    <row r="102" spans="1:5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</row>
    <row r="103" spans="1:52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</row>
    <row r="104" spans="1:52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</row>
    <row r="105" spans="1:52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</row>
    <row r="106" spans="1:52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</row>
    <row r="107" spans="1:52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</row>
    <row r="108" spans="1:52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</row>
    <row r="109" spans="1:52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</row>
    <row r="110" spans="1:52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</row>
    <row r="111" spans="1:52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</row>
    <row r="112" spans="1:5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</row>
    <row r="113" spans="1:52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</row>
    <row r="114" spans="1:52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</row>
    <row r="115" spans="1:52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</row>
    <row r="116" spans="1:52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</row>
    <row r="117" spans="1:52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</row>
    <row r="118" spans="1:52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</row>
    <row r="119" spans="1:52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</row>
    <row r="120" spans="1:52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</row>
    <row r="121" spans="1:52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</row>
    <row r="122" spans="1:5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</row>
    <row r="123" spans="1:52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</row>
    <row r="124" spans="1:52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</row>
    <row r="125" spans="1:52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</row>
    <row r="126" spans="1:52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</row>
    <row r="127" spans="1:52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</row>
    <row r="128" spans="1:52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</row>
    <row r="129" spans="1:52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</row>
    <row r="130" spans="1:52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</row>
    <row r="131" spans="1:52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</row>
    <row r="132" spans="1:5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</row>
    <row r="133" spans="1:52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</row>
    <row r="134" spans="1:52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</row>
    <row r="135" spans="1:52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</row>
    <row r="136" spans="1:52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</row>
    <row r="137" spans="1:52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</row>
    <row r="138" spans="1:52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</row>
    <row r="139" spans="1:52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</row>
    <row r="140" spans="1:52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</row>
    <row r="141" spans="1:52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</row>
    <row r="142" spans="1:5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</row>
    <row r="143" spans="1:52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</row>
    <row r="144" spans="1:52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</row>
    <row r="145" spans="1:52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</row>
    <row r="146" spans="1:52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</row>
    <row r="147" spans="1:52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</row>
    <row r="148" spans="1:52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</row>
    <row r="149" spans="1:52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</row>
    <row r="150" spans="1:52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</row>
    <row r="151" spans="1:52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</row>
    <row r="152" spans="1: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</row>
    <row r="153" spans="1:52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</row>
    <row r="154" spans="1:52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</row>
    <row r="155" spans="1:52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</row>
    <row r="156" spans="1:52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</row>
    <row r="157" spans="1:52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</row>
    <row r="158" spans="1:52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</row>
    <row r="159" spans="1:52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</row>
    <row r="160" spans="1:52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</row>
    <row r="161" spans="1:52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</row>
    <row r="162" spans="1:5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</row>
    <row r="163" spans="1:52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</row>
    <row r="164" spans="1:52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</row>
    <row r="165" spans="1:52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</row>
    <row r="166" spans="1:52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</row>
    <row r="167" spans="1:52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</row>
    <row r="168" spans="1:52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</row>
    <row r="169" spans="1:52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</row>
    <row r="170" spans="1:52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</row>
    <row r="171" spans="1:52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</row>
    <row r="172" spans="1:5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</row>
    <row r="173" spans="1:52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</row>
    <row r="174" spans="1:52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</row>
    <row r="175" spans="1:52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</row>
    <row r="176" spans="1:52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</row>
    <row r="177" spans="1:52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</row>
    <row r="178" spans="1:52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</row>
    <row r="179" spans="1:52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</row>
    <row r="180" spans="1:52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</row>
    <row r="181" spans="1:52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</row>
    <row r="182" spans="1:5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</row>
    <row r="183" spans="1:52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</row>
    <row r="184" spans="1:52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</row>
    <row r="185" spans="1:52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</row>
    <row r="186" spans="1:52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</row>
    <row r="187" spans="1:52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</row>
    <row r="188" spans="1:52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</row>
    <row r="189" spans="1:52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</row>
    <row r="190" spans="1:52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</row>
    <row r="191" spans="1:52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</row>
    <row r="192" spans="1:5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</row>
    <row r="193" spans="1:52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</row>
    <row r="194" spans="1:52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</row>
    <row r="195" spans="1:52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</row>
    <row r="196" spans="1:52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</row>
    <row r="197" spans="1:52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</row>
    <row r="198" spans="1:52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</row>
    <row r="199" spans="1:52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</row>
    <row r="200" spans="1:52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</row>
  </sheetData>
  <mergeCells count="4">
    <mergeCell ref="A1:N1"/>
    <mergeCell ref="A3:N3"/>
    <mergeCell ref="A5:D5"/>
    <mergeCell ref="A62:H62"/>
  </mergeCells>
  <conditionalFormatting sqref="M12:M59">
    <cfRule type="expression" dxfId="18" priority="1">
      <formula>M12="Reprice / Cost Action"</formula>
    </cfRule>
    <cfRule type="expression" dxfId="17" priority="2">
      <formula>M12="Protect / Grow"</formula>
    </cfRule>
    <cfRule type="expression" dxfId="16" priority="3">
      <formula>M12="Rationalise / Review"</formula>
    </cfRule>
  </conditionalFormatting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Z200"/>
  <sheetViews>
    <sheetView topLeftCell="A5" workbookViewId="0">
      <selection sqref="A1:M1"/>
    </sheetView>
  </sheetViews>
  <sheetFormatPr baseColWidth="10" defaultColWidth="8.83203125" defaultRowHeight="15"/>
  <cols>
    <col min="1" max="1" width="16" customWidth="1"/>
    <col min="2" max="5" width="13" customWidth="1"/>
    <col min="6" max="7" width="14" customWidth="1"/>
    <col min="8" max="8" width="17" customWidth="1"/>
    <col min="9" max="9" width="15" customWidth="1"/>
    <col min="10" max="11" width="16" customWidth="1"/>
    <col min="12" max="12" width="20" customWidth="1"/>
    <col min="13" max="13" width="13" customWidth="1"/>
  </cols>
  <sheetData>
    <row r="1" spans="1:52" ht="37.25" customHeight="1">
      <c r="A1" s="79" t="s">
        <v>2769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</row>
    <row r="2" spans="1:52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</row>
    <row r="3" spans="1:52">
      <c r="A3" s="82" t="s">
        <v>2770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</row>
    <row r="4" spans="1:52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</row>
    <row r="5" spans="1:52" ht="16">
      <c r="A5" s="24" t="s">
        <v>100</v>
      </c>
      <c r="B5" s="24" t="s">
        <v>2771</v>
      </c>
      <c r="C5" s="24" t="s">
        <v>2772</v>
      </c>
      <c r="D5" s="24" t="s">
        <v>2773</v>
      </c>
      <c r="E5" s="24" t="s">
        <v>2774</v>
      </c>
      <c r="F5" s="24" t="s">
        <v>2775</v>
      </c>
      <c r="G5" s="24" t="s">
        <v>2776</v>
      </c>
      <c r="H5" s="24" t="s">
        <v>2777</v>
      </c>
      <c r="I5" s="24" t="s">
        <v>2778</v>
      </c>
      <c r="J5" s="24" t="s">
        <v>2779</v>
      </c>
      <c r="K5" s="24" t="s">
        <v>2780</v>
      </c>
      <c r="L5" s="24" t="s">
        <v>2781</v>
      </c>
      <c r="M5" s="24" t="s">
        <v>2782</v>
      </c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</row>
    <row r="6" spans="1:52">
      <c r="A6" s="23" t="s">
        <v>108</v>
      </c>
      <c r="B6" s="33">
        <v>10545</v>
      </c>
      <c r="C6" s="33">
        <v>11068</v>
      </c>
      <c r="D6" s="34">
        <f t="shared" ref="D6:D11" si="0">B6/$B$12</f>
        <v>0.32959304869663064</v>
      </c>
      <c r="E6" s="34">
        <f t="shared" ref="E6:E11" si="1">C6/$C$12</f>
        <v>0.33496761697233823</v>
      </c>
      <c r="F6" s="43">
        <v>11.205566986662127</v>
      </c>
      <c r="G6" s="43">
        <v>11.65255312084601</v>
      </c>
      <c r="H6" s="30">
        <f t="shared" ref="H6:H11" si="2">($C$12-$B$12)*D6*F6</f>
        <v>3870.5542808126847</v>
      </c>
      <c r="I6" s="30">
        <f t="shared" ref="I6:I11" si="3">$C$12*(E6-D6)*F6</f>
        <v>1989.9572532115983</v>
      </c>
      <c r="J6" s="30">
        <f t="shared" ref="J6:J11" si="4">C6*(G6-F6)</f>
        <v>4947.2425331472123</v>
      </c>
      <c r="K6" s="30">
        <f t="shared" ref="K6:K11" si="5">H6+I6+J6</f>
        <v>10807.754067171496</v>
      </c>
      <c r="L6" s="30">
        <v>10807.754067171496</v>
      </c>
      <c r="M6" s="30">
        <f t="shared" ref="M6:M12" si="6">K6-L6</f>
        <v>0</v>
      </c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</row>
    <row r="7" spans="1:52">
      <c r="A7" s="23" t="s">
        <v>117</v>
      </c>
      <c r="B7" s="33">
        <v>9615</v>
      </c>
      <c r="C7" s="33">
        <v>10629</v>
      </c>
      <c r="D7" s="34">
        <f t="shared" si="0"/>
        <v>0.30052509845596048</v>
      </c>
      <c r="E7" s="34">
        <f t="shared" si="1"/>
        <v>0.32168149627746506</v>
      </c>
      <c r="F7" s="43">
        <v>5.7123078510958685</v>
      </c>
      <c r="G7" s="43">
        <v>5.9591819130186918</v>
      </c>
      <c r="H7" s="30">
        <f t="shared" si="2"/>
        <v>1799.0930895706865</v>
      </c>
      <c r="I7" s="30">
        <f t="shared" si="3"/>
        <v>3993.1870714405295</v>
      </c>
      <c r="J7" s="30">
        <f t="shared" si="4"/>
        <v>2624.0244041776896</v>
      </c>
      <c r="K7" s="30">
        <f t="shared" si="5"/>
        <v>8416.3045651889061</v>
      </c>
      <c r="L7" s="30">
        <v>8416.304565188897</v>
      </c>
      <c r="M7" s="30">
        <f t="shared" si="6"/>
        <v>0</v>
      </c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</row>
    <row r="8" spans="1:52">
      <c r="A8" s="23" t="s">
        <v>124</v>
      </c>
      <c r="B8" s="33">
        <v>4880</v>
      </c>
      <c r="C8" s="33">
        <v>4982</v>
      </c>
      <c r="D8" s="34">
        <f t="shared" si="0"/>
        <v>0.15252859911233357</v>
      </c>
      <c r="E8" s="34">
        <f t="shared" si="1"/>
        <v>0.150777797954119</v>
      </c>
      <c r="F8" s="43">
        <v>5.2496126265845726</v>
      </c>
      <c r="G8" s="43">
        <v>5.5086440302979831</v>
      </c>
      <c r="H8" s="30">
        <f t="shared" si="2"/>
        <v>839.15043068650016</v>
      </c>
      <c r="I8" s="30">
        <f t="shared" si="3"/>
        <v>-303.68994277487616</v>
      </c>
      <c r="J8" s="30">
        <f t="shared" si="4"/>
        <v>1290.494453300211</v>
      </c>
      <c r="K8" s="30">
        <f t="shared" si="5"/>
        <v>1825.9549412118349</v>
      </c>
      <c r="L8" s="30">
        <v>1825.9549412118395</v>
      </c>
      <c r="M8" s="30">
        <f t="shared" si="6"/>
        <v>-4.5474735088646412E-12</v>
      </c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</row>
    <row r="9" spans="1:52">
      <c r="A9" s="23" t="s">
        <v>131</v>
      </c>
      <c r="B9" s="33">
        <v>3758</v>
      </c>
      <c r="C9" s="33">
        <v>2956</v>
      </c>
      <c r="D9" s="34">
        <f t="shared" si="0"/>
        <v>0.11745952366068638</v>
      </c>
      <c r="E9" s="34">
        <f t="shared" si="1"/>
        <v>8.9461896979601718E-2</v>
      </c>
      <c r="F9" s="43">
        <v>6.9760343282329194</v>
      </c>
      <c r="G9" s="43">
        <v>7.2562680643317856</v>
      </c>
      <c r="H9" s="30">
        <f t="shared" si="2"/>
        <v>858.73294935810713</v>
      </c>
      <c r="I9" s="30">
        <f t="shared" si="3"/>
        <v>-6453.512480600908</v>
      </c>
      <c r="J9" s="30">
        <f t="shared" si="4"/>
        <v>828.37092390824864</v>
      </c>
      <c r="K9" s="30">
        <f t="shared" si="5"/>
        <v>-4766.4086073345516</v>
      </c>
      <c r="L9" s="30">
        <v>-4766.4086073345534</v>
      </c>
      <c r="M9" s="30">
        <f t="shared" si="6"/>
        <v>0</v>
      </c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</row>
    <row r="10" spans="1:52">
      <c r="A10" s="23" t="s">
        <v>139</v>
      </c>
      <c r="B10" s="33">
        <v>2287</v>
      </c>
      <c r="C10" s="33">
        <v>2744</v>
      </c>
      <c r="D10" s="34">
        <f t="shared" si="0"/>
        <v>7.1482152903669438E-2</v>
      </c>
      <c r="E10" s="34">
        <f t="shared" si="1"/>
        <v>8.3045820470915799E-2</v>
      </c>
      <c r="F10" s="43">
        <v>6.9935376514246119</v>
      </c>
      <c r="G10" s="43">
        <v>7.081767282244753</v>
      </c>
      <c r="H10" s="30">
        <f t="shared" si="2"/>
        <v>523.90895786806504</v>
      </c>
      <c r="I10" s="30">
        <f t="shared" si="3"/>
        <v>2672.1377488329813</v>
      </c>
      <c r="J10" s="30">
        <f t="shared" si="4"/>
        <v>242.10210697046725</v>
      </c>
      <c r="K10" s="30">
        <f t="shared" si="5"/>
        <v>3438.1488136715134</v>
      </c>
      <c r="L10" s="30">
        <v>3438.1488136715143</v>
      </c>
      <c r="M10" s="30">
        <f t="shared" si="6"/>
        <v>0</v>
      </c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</row>
    <row r="11" spans="1:52">
      <c r="A11" s="23" t="s">
        <v>145</v>
      </c>
      <c r="B11" s="33">
        <v>909</v>
      </c>
      <c r="C11" s="33">
        <v>663</v>
      </c>
      <c r="D11" s="34">
        <f t="shared" si="0"/>
        <v>2.8411577170719508E-2</v>
      </c>
      <c r="E11" s="34">
        <f t="shared" si="1"/>
        <v>2.0065371345560197E-2</v>
      </c>
      <c r="F11" s="43">
        <v>14.958780328836994</v>
      </c>
      <c r="G11" s="43">
        <v>17.225489258699831</v>
      </c>
      <c r="H11" s="30">
        <f t="shared" si="2"/>
        <v>445.40266369383767</v>
      </c>
      <c r="I11" s="30">
        <f t="shared" si="3"/>
        <v>-4125.2626245877364</v>
      </c>
      <c r="J11" s="30">
        <f t="shared" si="4"/>
        <v>1502.8280204990608</v>
      </c>
      <c r="K11" s="30">
        <f t="shared" si="5"/>
        <v>-2177.0319403948379</v>
      </c>
      <c r="L11" s="30">
        <v>-2177.0319403948415</v>
      </c>
      <c r="M11" s="30">
        <f t="shared" si="6"/>
        <v>3.637978807091713E-12</v>
      </c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</row>
    <row r="12" spans="1:52">
      <c r="A12" s="35" t="s">
        <v>2783</v>
      </c>
      <c r="B12" s="44">
        <v>31994</v>
      </c>
      <c r="C12" s="44">
        <v>33042</v>
      </c>
      <c r="D12" s="45">
        <f>SUM(D6:D11)</f>
        <v>1</v>
      </c>
      <c r="E12" s="45">
        <f>SUM(E6:E11)</f>
        <v>1</v>
      </c>
      <c r="F12" s="46">
        <f>SUMPRODUCT(B6:B11,F6:F11)/B12</f>
        <v>7.9550022633491242</v>
      </c>
      <c r="G12" s="46">
        <f>SUMPRODUCT(C6:C11,G6:G11)/C12</f>
        <v>8.2336742404547607</v>
      </c>
      <c r="H12" s="36">
        <f>SUM(H6:H11)</f>
        <v>8336.8423719898801</v>
      </c>
      <c r="I12" s="36">
        <f>SUM(I6:I11)</f>
        <v>-2227.1829744784113</v>
      </c>
      <c r="J12" s="36">
        <f>SUM(J6:J11)</f>
        <v>11435.062442002891</v>
      </c>
      <c r="K12" s="36">
        <f>SUM(K6:K11)</f>
        <v>17544.721839514361</v>
      </c>
      <c r="L12" s="36">
        <v>17544.72183951435</v>
      </c>
      <c r="M12" s="36">
        <f t="shared" si="6"/>
        <v>0</v>
      </c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</row>
    <row r="13" spans="1:52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</row>
    <row r="14" spans="1:52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</row>
    <row r="15" spans="1:52" ht="26.75" customHeight="1">
      <c r="A15" s="81" t="s">
        <v>2784</v>
      </c>
      <c r="B15" s="81"/>
      <c r="C15" s="81"/>
      <c r="D15" s="81"/>
      <c r="E15" s="81"/>
      <c r="F15" s="81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</row>
    <row r="16" spans="1:52" ht="16">
      <c r="A16" s="24" t="s">
        <v>2785</v>
      </c>
      <c r="B16" s="24" t="s">
        <v>2786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</row>
    <row r="17" spans="1:52">
      <c r="A17" s="23" t="s">
        <v>2666</v>
      </c>
      <c r="B17" s="32">
        <f>H12</f>
        <v>8336.8423719898801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</row>
    <row r="18" spans="1:52">
      <c r="A18" s="23" t="s">
        <v>2787</v>
      </c>
      <c r="B18" s="32">
        <f>I12</f>
        <v>-2227.1829744784113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</row>
    <row r="19" spans="1:52">
      <c r="A19" s="23" t="s">
        <v>2788</v>
      </c>
      <c r="B19" s="32">
        <f>J12</f>
        <v>11435.062442002891</v>
      </c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</row>
    <row r="20" spans="1:52">
      <c r="A20" s="23" t="s">
        <v>2789</v>
      </c>
      <c r="B20" s="32">
        <f>L12</f>
        <v>17544.72183951435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</row>
    <row r="21" spans="1:52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</row>
    <row r="22" spans="1:5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</row>
    <row r="23" spans="1:52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</row>
    <row r="24" spans="1:52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</row>
    <row r="25" spans="1:52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</row>
    <row r="26" spans="1:52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</row>
    <row r="27" spans="1:52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</row>
    <row r="28" spans="1:52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</row>
    <row r="29" spans="1:52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</row>
    <row r="30" spans="1:52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</row>
    <row r="31" spans="1:52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</row>
    <row r="32" spans="1:5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</row>
    <row r="33" spans="1:52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</row>
    <row r="34" spans="1:52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</row>
    <row r="35" spans="1:52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</row>
    <row r="36" spans="1:52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</row>
    <row r="37" spans="1:52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</row>
    <row r="38" spans="1:52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</row>
    <row r="39" spans="1:52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</row>
    <row r="40" spans="1:52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</row>
    <row r="41" spans="1:52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</row>
    <row r="42" spans="1:5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</row>
    <row r="43" spans="1:52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</row>
    <row r="44" spans="1:52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</row>
    <row r="45" spans="1:52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</row>
    <row r="46" spans="1:52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</row>
    <row r="47" spans="1:52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</row>
    <row r="48" spans="1:52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</row>
    <row r="49" spans="1:52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</row>
    <row r="50" spans="1:52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</row>
    <row r="51" spans="1:52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</row>
    <row r="52" spans="1: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</row>
    <row r="53" spans="1:5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</row>
    <row r="54" spans="1:5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</row>
    <row r="55" spans="1:5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</row>
    <row r="56" spans="1:5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</row>
    <row r="57" spans="1:5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</row>
    <row r="58" spans="1:5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</row>
    <row r="59" spans="1:5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</row>
    <row r="60" spans="1:52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</row>
    <row r="61" spans="1:52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</row>
    <row r="62" spans="1:5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</row>
    <row r="63" spans="1:52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</row>
    <row r="64" spans="1:52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</row>
    <row r="65" spans="1:52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</row>
    <row r="66" spans="1:52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</row>
    <row r="67" spans="1:52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</row>
    <row r="68" spans="1:52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</row>
    <row r="69" spans="1:52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</row>
    <row r="70" spans="1:52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</row>
    <row r="71" spans="1:52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</row>
    <row r="72" spans="1:5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</row>
    <row r="73" spans="1:52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</row>
    <row r="74" spans="1:52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</row>
    <row r="75" spans="1:52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</row>
    <row r="76" spans="1:52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</row>
    <row r="77" spans="1:52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</row>
    <row r="78" spans="1:52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</row>
    <row r="79" spans="1:52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</row>
    <row r="80" spans="1:52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</row>
    <row r="81" spans="1:52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</row>
    <row r="82" spans="1:5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</row>
    <row r="83" spans="1:52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</row>
    <row r="84" spans="1:52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</row>
    <row r="85" spans="1:52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</row>
    <row r="86" spans="1:52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</row>
    <row r="87" spans="1:52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</row>
    <row r="88" spans="1:52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</row>
    <row r="89" spans="1:52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</row>
    <row r="90" spans="1:52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</row>
    <row r="91" spans="1:52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</row>
    <row r="92" spans="1:5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</row>
    <row r="93" spans="1:52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</row>
    <row r="94" spans="1:52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</row>
    <row r="95" spans="1:52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</row>
    <row r="96" spans="1:52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</row>
    <row r="97" spans="1:52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</row>
    <row r="98" spans="1:52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</row>
    <row r="99" spans="1:52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</row>
    <row r="100" spans="1:52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</row>
    <row r="101" spans="1:52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</row>
    <row r="102" spans="1:5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</row>
    <row r="103" spans="1:52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</row>
    <row r="104" spans="1:52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</row>
    <row r="105" spans="1:52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</row>
    <row r="106" spans="1:52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</row>
    <row r="107" spans="1:52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</row>
    <row r="108" spans="1:52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</row>
    <row r="109" spans="1:52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</row>
    <row r="110" spans="1:52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</row>
    <row r="111" spans="1:52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</row>
    <row r="112" spans="1:5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</row>
    <row r="113" spans="1:52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</row>
    <row r="114" spans="1:52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</row>
    <row r="115" spans="1:52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</row>
    <row r="116" spans="1:52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</row>
    <row r="117" spans="1:52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</row>
    <row r="118" spans="1:52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</row>
    <row r="119" spans="1:52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</row>
    <row r="120" spans="1:52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</row>
    <row r="121" spans="1:52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</row>
    <row r="122" spans="1:5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</row>
    <row r="123" spans="1:52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</row>
    <row r="124" spans="1:52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</row>
    <row r="125" spans="1:52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</row>
    <row r="126" spans="1:52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</row>
    <row r="127" spans="1:52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</row>
    <row r="128" spans="1:52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</row>
    <row r="129" spans="1:52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</row>
    <row r="130" spans="1:52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</row>
    <row r="131" spans="1:52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</row>
    <row r="132" spans="1:5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</row>
    <row r="133" spans="1:52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</row>
    <row r="134" spans="1:52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</row>
    <row r="135" spans="1:52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</row>
    <row r="136" spans="1:52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</row>
    <row r="137" spans="1:52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</row>
    <row r="138" spans="1:52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</row>
    <row r="139" spans="1:52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</row>
    <row r="140" spans="1:52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</row>
    <row r="141" spans="1:52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</row>
    <row r="142" spans="1:5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</row>
    <row r="143" spans="1:52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</row>
    <row r="144" spans="1:52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</row>
    <row r="145" spans="1:52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</row>
    <row r="146" spans="1:52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</row>
    <row r="147" spans="1:52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</row>
    <row r="148" spans="1:52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</row>
    <row r="149" spans="1:52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</row>
    <row r="150" spans="1:52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</row>
    <row r="151" spans="1:52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</row>
    <row r="152" spans="1: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</row>
    <row r="153" spans="1:52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</row>
    <row r="154" spans="1:52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</row>
    <row r="155" spans="1:52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</row>
    <row r="156" spans="1:52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</row>
    <row r="157" spans="1:52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</row>
    <row r="158" spans="1:52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</row>
    <row r="159" spans="1:52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</row>
    <row r="160" spans="1:52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</row>
    <row r="161" spans="1:52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</row>
    <row r="162" spans="1:5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</row>
    <row r="163" spans="1:52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</row>
    <row r="164" spans="1:52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</row>
    <row r="165" spans="1:52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</row>
    <row r="166" spans="1:52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</row>
    <row r="167" spans="1:52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</row>
    <row r="168" spans="1:52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</row>
    <row r="169" spans="1:52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</row>
    <row r="170" spans="1:52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</row>
    <row r="171" spans="1:52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</row>
    <row r="172" spans="1:5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</row>
    <row r="173" spans="1:52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</row>
    <row r="174" spans="1:52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</row>
    <row r="175" spans="1:52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</row>
    <row r="176" spans="1:52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</row>
    <row r="177" spans="1:52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</row>
    <row r="178" spans="1:52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</row>
    <row r="179" spans="1:52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</row>
    <row r="180" spans="1:52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</row>
    <row r="181" spans="1:52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</row>
    <row r="182" spans="1:5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</row>
    <row r="183" spans="1:52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</row>
    <row r="184" spans="1:52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</row>
    <row r="185" spans="1:52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</row>
    <row r="186" spans="1:52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</row>
    <row r="187" spans="1:52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</row>
    <row r="188" spans="1:52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</row>
    <row r="189" spans="1:52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</row>
    <row r="190" spans="1:52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</row>
    <row r="191" spans="1:52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</row>
    <row r="192" spans="1:5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</row>
    <row r="193" spans="1:52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</row>
    <row r="194" spans="1:52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</row>
    <row r="195" spans="1:52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</row>
    <row r="196" spans="1:52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</row>
    <row r="197" spans="1:52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</row>
    <row r="198" spans="1:52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</row>
    <row r="199" spans="1:52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</row>
    <row r="200" spans="1:52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</row>
  </sheetData>
  <mergeCells count="3">
    <mergeCell ref="A1:M1"/>
    <mergeCell ref="A3:M3"/>
    <mergeCell ref="A15:F15"/>
  </mergeCells>
  <conditionalFormatting sqref="B17:B19">
    <cfRule type="expression" dxfId="15" priority="2">
      <formula>B17&lt;0</formula>
    </cfRule>
    <cfRule type="expression" dxfId="14" priority="3">
      <formula>B17&gt;0</formula>
    </cfRule>
  </conditionalFormatting>
  <conditionalFormatting sqref="M6:M12">
    <cfRule type="expression" dxfId="13" priority="1">
      <formula>ABS(M6)&gt;0.5</formula>
    </cfRule>
  </conditionalFormatting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Z200"/>
  <sheetViews>
    <sheetView workbookViewId="0">
      <selection sqref="A1:N1"/>
    </sheetView>
  </sheetViews>
  <sheetFormatPr baseColWidth="10" defaultColWidth="8.83203125" defaultRowHeight="15"/>
  <cols>
    <col min="1" max="1" width="10" customWidth="1"/>
    <col min="2" max="2" width="28" customWidth="1"/>
    <col min="3" max="3" width="20" customWidth="1"/>
    <col min="4" max="5" width="16" customWidth="1"/>
    <col min="6" max="6" width="20" customWidth="1"/>
    <col min="7" max="7" width="40" customWidth="1"/>
    <col min="8" max="8" width="32" customWidth="1"/>
    <col min="9" max="9" width="16" customWidth="1"/>
    <col min="10" max="10" width="17" customWidth="1"/>
    <col min="11" max="11" width="19" customWidth="1"/>
    <col min="12" max="12" width="23" customWidth="1"/>
    <col min="13" max="13" width="34" customWidth="1"/>
    <col min="14" max="14" width="18" customWidth="1"/>
  </cols>
  <sheetData>
    <row r="1" spans="1:52" ht="37.25" customHeight="1">
      <c r="A1" s="79" t="s">
        <v>2790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</row>
    <row r="2" spans="1:52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</row>
    <row r="3" spans="1:52">
      <c r="A3" s="84" t="s">
        <v>2791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</row>
    <row r="4" spans="1:52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</row>
    <row r="5" spans="1:52" ht="26.75" customHeight="1">
      <c r="A5" s="81" t="s">
        <v>2792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</row>
    <row r="6" spans="1:52" ht="16">
      <c r="A6" s="24" t="s">
        <v>2793</v>
      </c>
      <c r="B6" s="24" t="s">
        <v>2687</v>
      </c>
      <c r="C6" s="24" t="s">
        <v>32</v>
      </c>
      <c r="D6" s="24" t="s">
        <v>2794</v>
      </c>
      <c r="E6" s="24" t="s">
        <v>2567</v>
      </c>
      <c r="F6" s="24" t="s">
        <v>2684</v>
      </c>
      <c r="G6" s="24" t="s">
        <v>2795</v>
      </c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</row>
    <row r="7" spans="1:52">
      <c r="A7" s="23">
        <v>1</v>
      </c>
      <c r="B7" s="23" t="s">
        <v>233</v>
      </c>
      <c r="C7" s="23" t="s">
        <v>36</v>
      </c>
      <c r="D7" s="34">
        <v>0.16467480859986966</v>
      </c>
      <c r="E7" s="34">
        <v>0.1450213430385579</v>
      </c>
      <c r="F7" s="32">
        <v>383.97993716650859</v>
      </c>
      <c r="G7" s="23" t="s">
        <v>2796</v>
      </c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</row>
    <row r="8" spans="1:52">
      <c r="A8" s="23">
        <v>2</v>
      </c>
      <c r="B8" s="23" t="s">
        <v>362</v>
      </c>
      <c r="C8" s="23" t="s">
        <v>45</v>
      </c>
      <c r="D8" s="34">
        <v>0.20903079698061633</v>
      </c>
      <c r="E8" s="34">
        <v>0.18605434943601115</v>
      </c>
      <c r="F8" s="32">
        <v>339.88500525059101</v>
      </c>
      <c r="G8" s="23" t="s">
        <v>2796</v>
      </c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</row>
    <row r="9" spans="1:52">
      <c r="A9" s="23">
        <v>3</v>
      </c>
      <c r="B9" s="23" t="s">
        <v>366</v>
      </c>
      <c r="C9" s="23" t="s">
        <v>45</v>
      </c>
      <c r="D9" s="34">
        <v>0.19938560109476369</v>
      </c>
      <c r="E9" s="34">
        <v>0.18140866747598972</v>
      </c>
      <c r="F9" s="32">
        <v>282.57017940962805</v>
      </c>
      <c r="G9" s="23" t="s">
        <v>2796</v>
      </c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</row>
    <row r="10" spans="1:52">
      <c r="A10" s="23">
        <v>4</v>
      </c>
      <c r="B10" s="23" t="s">
        <v>306</v>
      </c>
      <c r="C10" s="23" t="s">
        <v>41</v>
      </c>
      <c r="D10" s="34">
        <v>0.17961200051585904</v>
      </c>
      <c r="E10" s="34">
        <v>0.16536100128159681</v>
      </c>
      <c r="F10" s="32">
        <v>256.08717850986847</v>
      </c>
      <c r="G10" s="23" t="s">
        <v>2796</v>
      </c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</row>
    <row r="11" spans="1:52">
      <c r="A11" s="23">
        <v>5</v>
      </c>
      <c r="B11" s="23" t="s">
        <v>334</v>
      </c>
      <c r="C11" s="23" t="s">
        <v>43</v>
      </c>
      <c r="D11" s="34">
        <v>8.1698949476512225E-2</v>
      </c>
      <c r="E11" s="34">
        <v>7.1890251283532852E-2</v>
      </c>
      <c r="F11" s="32">
        <v>212.70421961977883</v>
      </c>
      <c r="G11" s="23" t="s">
        <v>2796</v>
      </c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</row>
    <row r="12" spans="1:52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</row>
    <row r="13" spans="1:52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</row>
    <row r="14" spans="1:52" ht="26.75" customHeight="1">
      <c r="A14" s="81" t="s">
        <v>2797</v>
      </c>
      <c r="B14" s="81"/>
      <c r="C14" s="81"/>
      <c r="D14" s="81"/>
      <c r="E14" s="81"/>
      <c r="F14" s="81"/>
      <c r="G14" s="81"/>
      <c r="H14" s="81" t="s">
        <v>2798</v>
      </c>
      <c r="I14" s="81"/>
      <c r="J14" s="81"/>
      <c r="K14" s="81"/>
      <c r="L14" s="81"/>
      <c r="M14" s="81"/>
      <c r="N14" s="81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</row>
    <row r="15" spans="1:52" ht="32">
      <c r="A15" s="24" t="s">
        <v>100</v>
      </c>
      <c r="B15" s="24" t="s">
        <v>2742</v>
      </c>
      <c r="C15" s="24" t="s">
        <v>2739</v>
      </c>
      <c r="D15" s="24" t="s">
        <v>2740</v>
      </c>
      <c r="E15" s="24" t="s">
        <v>2799</v>
      </c>
      <c r="F15" s="23"/>
      <c r="G15" s="23"/>
      <c r="H15" s="24" t="s">
        <v>2800</v>
      </c>
      <c r="I15" s="24" t="s">
        <v>100</v>
      </c>
      <c r="J15" s="24" t="s">
        <v>2801</v>
      </c>
      <c r="K15" s="24" t="s">
        <v>2508</v>
      </c>
      <c r="L15" s="24" t="s">
        <v>2761</v>
      </c>
      <c r="M15" s="24" t="s">
        <v>2802</v>
      </c>
      <c r="N15" s="24" t="s">
        <v>35</v>
      </c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</row>
    <row r="16" spans="1:52">
      <c r="A16" s="23" t="s">
        <v>131</v>
      </c>
      <c r="B16" s="39">
        <v>1.125512499784447</v>
      </c>
      <c r="C16" s="34">
        <v>0.40395130871745477</v>
      </c>
      <c r="D16" s="34">
        <v>0.43740949108753419</v>
      </c>
      <c r="E16" s="23" t="s">
        <v>2803</v>
      </c>
      <c r="F16" s="23"/>
      <c r="G16" s="23"/>
      <c r="H16" s="23" t="s">
        <v>155</v>
      </c>
      <c r="I16" s="23" t="s">
        <v>108</v>
      </c>
      <c r="J16" s="32">
        <v>46531.071069815865</v>
      </c>
      <c r="K16" s="34">
        <v>0.33348860092943733</v>
      </c>
      <c r="L16" s="23" t="s">
        <v>2766</v>
      </c>
      <c r="M16" s="23" t="s">
        <v>2804</v>
      </c>
      <c r="N16" s="23" t="s">
        <v>2805</v>
      </c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</row>
    <row r="17" spans="1:52">
      <c r="A17" s="23" t="s">
        <v>124</v>
      </c>
      <c r="B17" s="39">
        <v>0.7991625149319842</v>
      </c>
      <c r="C17" s="34">
        <v>0.38568268217944857</v>
      </c>
      <c r="D17" s="34">
        <v>0.43261600466215294</v>
      </c>
      <c r="E17" s="23" t="s">
        <v>2806</v>
      </c>
      <c r="F17" s="23"/>
      <c r="G17" s="23"/>
      <c r="H17" s="23" t="s">
        <v>205</v>
      </c>
      <c r="I17" s="23" t="s">
        <v>108</v>
      </c>
      <c r="J17" s="32">
        <v>37222.205704943961</v>
      </c>
      <c r="K17" s="34">
        <v>0.25429053537929314</v>
      </c>
      <c r="L17" s="23" t="s">
        <v>2766</v>
      </c>
      <c r="M17" s="23" t="s">
        <v>2804</v>
      </c>
      <c r="N17" s="23" t="s">
        <v>2805</v>
      </c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</row>
    <row r="18" spans="1:52">
      <c r="A18" s="23" t="s">
        <v>117</v>
      </c>
      <c r="B18" s="39">
        <v>-1.4736917994921086</v>
      </c>
      <c r="C18" s="34">
        <v>0.32136175765141139</v>
      </c>
      <c r="D18" s="34">
        <v>0.3716740138389289</v>
      </c>
      <c r="E18" s="23" t="s">
        <v>2807</v>
      </c>
      <c r="F18" s="23"/>
      <c r="G18" s="23"/>
      <c r="H18" s="23" t="s">
        <v>114</v>
      </c>
      <c r="I18" s="23" t="s">
        <v>108</v>
      </c>
      <c r="J18" s="32">
        <v>36042.260779096549</v>
      </c>
      <c r="K18" s="34">
        <v>0.3635125307532408</v>
      </c>
      <c r="L18" s="23" t="s">
        <v>2766</v>
      </c>
      <c r="M18" s="23" t="s">
        <v>2804</v>
      </c>
      <c r="N18" s="23" t="s">
        <v>2805</v>
      </c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</row>
    <row r="19" spans="1:52">
      <c r="A19" s="23" t="s">
        <v>139</v>
      </c>
      <c r="B19" s="39">
        <v>-2.4621996551872556</v>
      </c>
      <c r="C19" s="34">
        <v>0.3311890057714208</v>
      </c>
      <c r="D19" s="34">
        <v>0.39234773647234422</v>
      </c>
      <c r="E19" s="23" t="s">
        <v>2807</v>
      </c>
      <c r="F19" s="23"/>
      <c r="G19" s="23"/>
      <c r="H19" s="23" t="s">
        <v>109</v>
      </c>
      <c r="I19" s="23" t="s">
        <v>108</v>
      </c>
      <c r="J19" s="32">
        <v>35430.98399106133</v>
      </c>
      <c r="K19" s="34">
        <v>0.3566822071497579</v>
      </c>
      <c r="L19" s="23" t="s">
        <v>2766</v>
      </c>
      <c r="M19" s="23" t="s">
        <v>2804</v>
      </c>
      <c r="N19" s="23" t="s">
        <v>2805</v>
      </c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</row>
    <row r="20" spans="1:52">
      <c r="A20" s="23" t="s">
        <v>108</v>
      </c>
      <c r="B20" s="39">
        <v>-5.8221223500636956</v>
      </c>
      <c r="C20" s="34">
        <v>0.28825155839557459</v>
      </c>
      <c r="D20" s="34">
        <v>0.35253270861352337</v>
      </c>
      <c r="E20" s="23" t="s">
        <v>2807</v>
      </c>
      <c r="F20" s="23"/>
      <c r="G20" s="23"/>
      <c r="H20" s="23" t="s">
        <v>203</v>
      </c>
      <c r="I20" s="23" t="s">
        <v>108</v>
      </c>
      <c r="J20" s="32">
        <v>29819.922439728663</v>
      </c>
      <c r="K20" s="34">
        <v>0.29011227745470552</v>
      </c>
      <c r="L20" s="23" t="s">
        <v>2766</v>
      </c>
      <c r="M20" s="23" t="s">
        <v>2804</v>
      </c>
      <c r="N20" s="23" t="s">
        <v>2805</v>
      </c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</row>
    <row r="21" spans="1:52">
      <c r="A21" s="23" t="s">
        <v>145</v>
      </c>
      <c r="B21" s="39">
        <v>-7.583631850273024</v>
      </c>
      <c r="C21" s="34">
        <v>0.29471334997883075</v>
      </c>
      <c r="D21" s="34">
        <v>0.33977419294088157</v>
      </c>
      <c r="E21" s="23" t="s">
        <v>2807</v>
      </c>
      <c r="F21" s="23"/>
      <c r="G21" s="23"/>
      <c r="H21" s="23" t="s">
        <v>153</v>
      </c>
      <c r="I21" s="23" t="s">
        <v>108</v>
      </c>
      <c r="J21" s="32">
        <v>25714.646838350865</v>
      </c>
      <c r="K21" s="34">
        <v>0.29614340538742651</v>
      </c>
      <c r="L21" s="23" t="s">
        <v>2766</v>
      </c>
      <c r="M21" s="23" t="s">
        <v>2804</v>
      </c>
      <c r="N21" s="23" t="s">
        <v>2805</v>
      </c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</row>
    <row r="22" spans="1:52">
      <c r="A22" s="23"/>
      <c r="B22" s="23"/>
      <c r="C22" s="23"/>
      <c r="D22" s="23"/>
      <c r="E22" s="23"/>
      <c r="F22" s="23"/>
      <c r="G22" s="23"/>
      <c r="H22" s="23" t="s">
        <v>121</v>
      </c>
      <c r="I22" s="23" t="s">
        <v>117</v>
      </c>
      <c r="J22" s="32">
        <v>21286.100580649392</v>
      </c>
      <c r="K22" s="34">
        <v>0.37380698647248495</v>
      </c>
      <c r="L22" s="23" t="s">
        <v>2766</v>
      </c>
      <c r="M22" s="23" t="s">
        <v>2804</v>
      </c>
      <c r="N22" s="23" t="s">
        <v>2805</v>
      </c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</row>
    <row r="23" spans="1:52">
      <c r="A23" s="23"/>
      <c r="B23" s="23"/>
      <c r="C23" s="23"/>
      <c r="D23" s="23"/>
      <c r="E23" s="23"/>
      <c r="F23" s="23"/>
      <c r="G23" s="23"/>
      <c r="H23" s="23" t="s">
        <v>209</v>
      </c>
      <c r="I23" s="23" t="s">
        <v>117</v>
      </c>
      <c r="J23" s="32">
        <v>17706.117211989116</v>
      </c>
      <c r="K23" s="34">
        <v>0.28952116891142704</v>
      </c>
      <c r="L23" s="23" t="s">
        <v>2766</v>
      </c>
      <c r="M23" s="23" t="s">
        <v>2804</v>
      </c>
      <c r="N23" s="23" t="s">
        <v>2805</v>
      </c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</row>
    <row r="24" spans="1:52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</row>
    <row r="25" spans="1:52" ht="26.75" customHeight="1">
      <c r="A25" s="81" t="s">
        <v>2808</v>
      </c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</row>
    <row r="26" spans="1:52">
      <c r="A26" s="85" t="str">
        <f>"The model identifies £"&amp;ROUND('Discount Leakage'!B102,0)&amp;" of potential discount recapture under the 70% realisation assumption. "&amp;"Top-10 customers represent "&amp;ROUND('Customer Concentration'!B9*100,1)&amp;"% of portfolio revenue. "&amp;"Jan–Sep 2026 revenue increased by £"&amp;ROUND('PVM Analysis V2'!L12,0)&amp;", driven by volume £"&amp;ROUND('PVM Analysis V2'!H12,0)&amp;", mix £"&amp;ROUND('PVM Analysis V2'!I12,0)&amp;" and price £"&amp;ROUND('PVM Analysis V2'!J12,0)&amp;". "&amp;"Commercial priorities are to protect high-margin growth accounts, reprice structurally over-discounted customers, redesign negative-ROI promotions and review low-revenue/low-margin SKUs."</f>
        <v>The model identifies £3875 of potential discount recapture under the 70% realisation assumption. Top-10 customers represent 36.2% of portfolio revenue. Jan–Sep 2026 revenue increased by £17545, driven by volume £8337, mix £-2227 and price £11435. Commercial priorities are to protect high-margin growth accounts, reprice structurally over-discounted customers, redesign negative-ROI promotions and review low-revenue/low-margin SKUs.</v>
      </c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</row>
    <row r="27" spans="1:52">
      <c r="A27" s="85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</row>
    <row r="28" spans="1:52">
      <c r="A28" s="85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</row>
    <row r="29" spans="1:52">
      <c r="A29" s="85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</row>
    <row r="30" spans="1:52">
      <c r="A30" s="85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</row>
    <row r="31" spans="1:52">
      <c r="A31" s="85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</row>
    <row r="32" spans="1:5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</row>
    <row r="33" spans="1:52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</row>
    <row r="34" spans="1:52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</row>
    <row r="35" spans="1:52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</row>
    <row r="36" spans="1:52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</row>
    <row r="37" spans="1:52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</row>
    <row r="38" spans="1:52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</row>
    <row r="39" spans="1:52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</row>
    <row r="40" spans="1:52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</row>
    <row r="41" spans="1:52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</row>
    <row r="42" spans="1:5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</row>
    <row r="43" spans="1:52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</row>
    <row r="44" spans="1:52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</row>
    <row r="45" spans="1:52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</row>
    <row r="46" spans="1:52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</row>
    <row r="47" spans="1:52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</row>
    <row r="48" spans="1:52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</row>
    <row r="49" spans="1:52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</row>
    <row r="50" spans="1:52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</row>
    <row r="51" spans="1:52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</row>
    <row r="52" spans="1: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</row>
    <row r="53" spans="1:5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</row>
    <row r="54" spans="1:5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</row>
    <row r="55" spans="1:5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</row>
    <row r="56" spans="1:5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</row>
    <row r="57" spans="1:5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</row>
    <row r="58" spans="1:5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</row>
    <row r="59" spans="1:5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</row>
    <row r="60" spans="1:52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</row>
    <row r="61" spans="1:52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</row>
    <row r="62" spans="1:5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</row>
    <row r="63" spans="1:52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</row>
    <row r="64" spans="1:52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</row>
    <row r="65" spans="1:52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</row>
    <row r="66" spans="1:52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</row>
    <row r="67" spans="1:52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</row>
    <row r="68" spans="1:52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</row>
    <row r="69" spans="1:52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</row>
    <row r="70" spans="1:52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</row>
    <row r="71" spans="1:52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</row>
    <row r="72" spans="1:5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</row>
    <row r="73" spans="1:52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</row>
    <row r="74" spans="1:52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</row>
    <row r="75" spans="1:52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</row>
    <row r="76" spans="1:52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</row>
    <row r="77" spans="1:52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</row>
    <row r="78" spans="1:52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</row>
    <row r="79" spans="1:52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</row>
    <row r="80" spans="1:52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</row>
    <row r="81" spans="1:52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</row>
    <row r="82" spans="1:5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</row>
    <row r="83" spans="1:52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</row>
    <row r="84" spans="1:52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</row>
    <row r="85" spans="1:52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</row>
    <row r="86" spans="1:52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</row>
    <row r="87" spans="1:52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</row>
    <row r="88" spans="1:52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</row>
    <row r="89" spans="1:52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</row>
    <row r="90" spans="1:52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</row>
    <row r="91" spans="1:52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</row>
    <row r="92" spans="1:5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</row>
    <row r="93" spans="1:52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</row>
    <row r="94" spans="1:52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</row>
    <row r="95" spans="1:52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</row>
    <row r="96" spans="1:52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</row>
    <row r="97" spans="1:52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</row>
    <row r="98" spans="1:52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</row>
    <row r="99" spans="1:52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</row>
    <row r="100" spans="1:52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</row>
    <row r="101" spans="1:52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</row>
    <row r="102" spans="1:5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</row>
    <row r="103" spans="1:52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</row>
    <row r="104" spans="1:52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</row>
    <row r="105" spans="1:52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</row>
    <row r="106" spans="1:52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</row>
    <row r="107" spans="1:52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</row>
    <row r="108" spans="1:52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</row>
    <row r="109" spans="1:52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</row>
    <row r="110" spans="1:52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</row>
    <row r="111" spans="1:52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</row>
    <row r="112" spans="1:5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</row>
    <row r="113" spans="1:52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</row>
    <row r="114" spans="1:52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</row>
    <row r="115" spans="1:52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</row>
    <row r="116" spans="1:52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</row>
    <row r="117" spans="1:52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</row>
    <row r="118" spans="1:52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</row>
    <row r="119" spans="1:52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</row>
    <row r="120" spans="1:52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</row>
    <row r="121" spans="1:52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</row>
    <row r="122" spans="1:5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</row>
    <row r="123" spans="1:52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</row>
    <row r="124" spans="1:52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</row>
    <row r="125" spans="1:52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</row>
    <row r="126" spans="1:52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</row>
    <row r="127" spans="1:52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</row>
    <row r="128" spans="1:52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</row>
    <row r="129" spans="1:52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</row>
    <row r="130" spans="1:52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</row>
    <row r="131" spans="1:52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</row>
    <row r="132" spans="1:5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</row>
    <row r="133" spans="1:52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</row>
    <row r="134" spans="1:52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</row>
    <row r="135" spans="1:52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</row>
    <row r="136" spans="1:52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</row>
    <row r="137" spans="1:52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</row>
    <row r="138" spans="1:52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</row>
    <row r="139" spans="1:52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</row>
    <row r="140" spans="1:52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</row>
    <row r="141" spans="1:52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</row>
    <row r="142" spans="1:5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</row>
    <row r="143" spans="1:52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</row>
    <row r="144" spans="1:52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</row>
    <row r="145" spans="1:52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</row>
    <row r="146" spans="1:52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</row>
    <row r="147" spans="1:52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</row>
    <row r="148" spans="1:52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</row>
    <row r="149" spans="1:52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</row>
    <row r="150" spans="1:52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</row>
    <row r="151" spans="1:52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</row>
    <row r="152" spans="1: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</row>
    <row r="153" spans="1:52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</row>
    <row r="154" spans="1:52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</row>
    <row r="155" spans="1:52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</row>
    <row r="156" spans="1:52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</row>
    <row r="157" spans="1:52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</row>
    <row r="158" spans="1:52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</row>
    <row r="159" spans="1:52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</row>
    <row r="160" spans="1:52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</row>
    <row r="161" spans="1:52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</row>
    <row r="162" spans="1:5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</row>
    <row r="163" spans="1:52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</row>
    <row r="164" spans="1:52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</row>
    <row r="165" spans="1:52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</row>
    <row r="166" spans="1:52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</row>
    <row r="167" spans="1:52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</row>
    <row r="168" spans="1:52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</row>
    <row r="169" spans="1:52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</row>
    <row r="170" spans="1:52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</row>
    <row r="171" spans="1:52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</row>
    <row r="172" spans="1:5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</row>
    <row r="173" spans="1:52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</row>
    <row r="174" spans="1:52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</row>
    <row r="175" spans="1:52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</row>
    <row r="176" spans="1:52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</row>
    <row r="177" spans="1:52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</row>
    <row r="178" spans="1:52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</row>
    <row r="179" spans="1:52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</row>
    <row r="180" spans="1:52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</row>
    <row r="181" spans="1:52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</row>
    <row r="182" spans="1:5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</row>
    <row r="183" spans="1:52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</row>
    <row r="184" spans="1:52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</row>
    <row r="185" spans="1:52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</row>
    <row r="186" spans="1:52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</row>
    <row r="187" spans="1:52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</row>
    <row r="188" spans="1:52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</row>
    <row r="189" spans="1:52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</row>
    <row r="190" spans="1:52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</row>
    <row r="191" spans="1:52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</row>
    <row r="192" spans="1:5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</row>
    <row r="193" spans="1:52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</row>
    <row r="194" spans="1:52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</row>
    <row r="195" spans="1:52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</row>
    <row r="196" spans="1:52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</row>
    <row r="197" spans="1:52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</row>
    <row r="198" spans="1:52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</row>
    <row r="199" spans="1:52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</row>
    <row r="200" spans="1:52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</row>
  </sheetData>
  <mergeCells count="6">
    <mergeCell ref="A26:N31"/>
    <mergeCell ref="A1:N1"/>
    <mergeCell ref="A3:N3"/>
    <mergeCell ref="A5:N5"/>
    <mergeCell ref="A14:N14"/>
    <mergeCell ref="A25:N2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Z200"/>
  <sheetViews>
    <sheetView topLeftCell="A69" workbookViewId="0">
      <selection sqref="A1:N1"/>
    </sheetView>
  </sheetViews>
  <sheetFormatPr baseColWidth="10" defaultColWidth="8.83203125" defaultRowHeight="15"/>
  <cols>
    <col min="1" max="1" width="14" customWidth="1"/>
    <col min="2" max="2" width="22" customWidth="1"/>
    <col min="3" max="3" width="4" customWidth="1"/>
    <col min="4" max="6" width="14" customWidth="1"/>
    <col min="7" max="7" width="4" customWidth="1"/>
    <col min="8" max="8" width="14" customWidth="1"/>
    <col min="9" max="10" width="18" customWidth="1"/>
    <col min="11" max="14" width="14" customWidth="1"/>
  </cols>
  <sheetData>
    <row r="1" spans="1:52" ht="37.25" customHeight="1">
      <c r="A1" s="79" t="s">
        <v>2809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</row>
    <row r="2" spans="1:52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</row>
    <row r="3" spans="1:52">
      <c r="A3" s="84" t="s">
        <v>2810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</row>
    <row r="4" spans="1:52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</row>
    <row r="5" spans="1:52">
      <c r="A5" s="86" t="s">
        <v>2811</v>
      </c>
      <c r="B5" s="86"/>
      <c r="C5" s="86"/>
      <c r="D5" s="86" t="s">
        <v>2812</v>
      </c>
      <c r="E5" s="86"/>
      <c r="F5" s="86"/>
      <c r="G5" s="86" t="s">
        <v>2813</v>
      </c>
      <c r="H5" s="86"/>
      <c r="I5" s="86"/>
      <c r="J5" s="86" t="s">
        <v>2602</v>
      </c>
      <c r="K5" s="86"/>
      <c r="L5" s="86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</row>
    <row r="6" spans="1:52">
      <c r="A6" s="87">
        <f>'Discount Leakage'!B102</f>
        <v>3875.3709535648827</v>
      </c>
      <c r="B6" s="88"/>
      <c r="C6" s="88"/>
      <c r="D6" s="89">
        <f>'Customer Concentration'!B9</f>
        <v>0.36180562947686079</v>
      </c>
      <c r="E6" s="88"/>
      <c r="F6" s="88"/>
      <c r="G6" s="87">
        <f>'PVM Analysis V2'!L12</f>
        <v>17544.72183951435</v>
      </c>
      <c r="H6" s="88"/>
      <c r="I6" s="88"/>
      <c r="J6" s="87">
        <f>'PVM Analysis V2'!J12</f>
        <v>11435.062442002891</v>
      </c>
      <c r="K6" s="88"/>
      <c r="L6" s="88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</row>
    <row r="7" spans="1:52">
      <c r="A7" s="88"/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</row>
    <row r="8" spans="1:52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</row>
    <row r="9" spans="1:52">
      <c r="A9" s="86" t="s">
        <v>2607</v>
      </c>
      <c r="B9" s="86"/>
      <c r="C9" s="86"/>
      <c r="D9" s="86" t="s">
        <v>2610</v>
      </c>
      <c r="E9" s="86"/>
      <c r="F9" s="86"/>
      <c r="G9" s="86" t="s">
        <v>2694</v>
      </c>
      <c r="H9" s="86"/>
      <c r="I9" s="86"/>
      <c r="J9" s="86" t="s">
        <v>2814</v>
      </c>
      <c r="K9" s="86"/>
      <c r="L9" s="86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</row>
    <row r="10" spans="1:52">
      <c r="A10" s="87">
        <f>'PVM Analysis V2'!H12</f>
        <v>8336.8423719898801</v>
      </c>
      <c r="B10" s="88"/>
      <c r="C10" s="88"/>
      <c r="D10" s="87">
        <f>'PVM Analysis V2'!I12</f>
        <v>-2227.1829744784113</v>
      </c>
      <c r="E10" s="88"/>
      <c r="F10" s="88"/>
      <c r="G10" s="90">
        <f>'Discount Leakage'!B103</f>
        <v>11</v>
      </c>
      <c r="H10" s="88"/>
      <c r="I10" s="88"/>
      <c r="J10" s="90">
        <f>COUNTIF('Promo Effectiveness'!M7:M12,"Value destructive")</f>
        <v>4</v>
      </c>
      <c r="K10" s="88"/>
      <c r="L10" s="88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</row>
    <row r="11" spans="1:52">
      <c r="A11" s="88"/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</row>
    <row r="12" spans="1:52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</row>
    <row r="13" spans="1:52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</row>
    <row r="14" spans="1:52" ht="26.75" customHeight="1">
      <c r="A14" s="81" t="s">
        <v>2815</v>
      </c>
      <c r="B14" s="81"/>
      <c r="C14" s="81"/>
      <c r="D14" s="81"/>
      <c r="E14" s="81"/>
      <c r="F14" s="81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</row>
    <row r="15" spans="1:52" ht="16">
      <c r="A15" s="24" t="s">
        <v>2687</v>
      </c>
      <c r="B15" s="24" t="s">
        <v>2684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</row>
    <row r="16" spans="1:52">
      <c r="A16" s="23" t="s">
        <v>233</v>
      </c>
      <c r="B16" s="32">
        <v>383.97993716650859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</row>
    <row r="17" spans="1:52">
      <c r="A17" s="23" t="s">
        <v>362</v>
      </c>
      <c r="B17" s="32">
        <v>339.88500525059101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</row>
    <row r="18" spans="1:52">
      <c r="A18" s="23" t="s">
        <v>366</v>
      </c>
      <c r="B18" s="32">
        <v>282.57017940962805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</row>
    <row r="19" spans="1:52">
      <c r="A19" s="23" t="s">
        <v>306</v>
      </c>
      <c r="B19" s="32">
        <v>256.08717850986847</v>
      </c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</row>
    <row r="20" spans="1:52">
      <c r="A20" s="23" t="s">
        <v>334</v>
      </c>
      <c r="B20" s="32">
        <v>212.70421961977883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</row>
    <row r="21" spans="1:52">
      <c r="A21" s="23" t="s">
        <v>275</v>
      </c>
      <c r="B21" s="32">
        <v>173.37141226317647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</row>
    <row r="22" spans="1:52">
      <c r="A22" s="23" t="s">
        <v>394</v>
      </c>
      <c r="B22" s="32">
        <v>163.95908123946154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</row>
    <row r="23" spans="1:52">
      <c r="A23" s="23" t="s">
        <v>304</v>
      </c>
      <c r="B23" s="32">
        <v>144.53470817659152</v>
      </c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</row>
    <row r="24" spans="1:52">
      <c r="A24" s="23" t="s">
        <v>364</v>
      </c>
      <c r="B24" s="32">
        <v>127.5092429425864</v>
      </c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</row>
    <row r="25" spans="1:52">
      <c r="A25" s="23" t="s">
        <v>336</v>
      </c>
      <c r="B25" s="32">
        <v>115.14716509075323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</row>
    <row r="26" spans="1:52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</row>
    <row r="27" spans="1:52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</row>
    <row r="28" spans="1:52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</row>
    <row r="29" spans="1:52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</row>
    <row r="30" spans="1:52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</row>
    <row r="31" spans="1:52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</row>
    <row r="32" spans="1:52" ht="26.75" customHeight="1">
      <c r="A32" s="81" t="s">
        <v>2816</v>
      </c>
      <c r="B32" s="81"/>
      <c r="C32" s="81"/>
      <c r="D32" s="81"/>
      <c r="E32" s="81"/>
      <c r="F32" s="81"/>
      <c r="G32" s="23"/>
      <c r="H32" s="23"/>
      <c r="I32" s="81" t="s">
        <v>2817</v>
      </c>
      <c r="J32" s="81"/>
      <c r="K32" s="81"/>
      <c r="L32" s="81"/>
      <c r="M32" s="81"/>
      <c r="N32" s="81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</row>
    <row r="33" spans="1:52" ht="16">
      <c r="A33" s="24" t="s">
        <v>100</v>
      </c>
      <c r="B33" s="24" t="s">
        <v>2742</v>
      </c>
      <c r="C33" s="23"/>
      <c r="D33" s="23"/>
      <c r="E33" s="23"/>
      <c r="F33" s="23"/>
      <c r="G33" s="23"/>
      <c r="H33" s="23"/>
      <c r="I33" s="24" t="s">
        <v>2785</v>
      </c>
      <c r="J33" s="24" t="s">
        <v>2818</v>
      </c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</row>
    <row r="34" spans="1:52">
      <c r="A34" s="23" t="s">
        <v>131</v>
      </c>
      <c r="B34" s="39">
        <v>1.125512499784447</v>
      </c>
      <c r="C34" s="23"/>
      <c r="D34" s="23"/>
      <c r="E34" s="23"/>
      <c r="F34" s="23"/>
      <c r="G34" s="23"/>
      <c r="H34" s="23"/>
      <c r="I34" s="23" t="s">
        <v>2666</v>
      </c>
      <c r="J34" s="32">
        <f>'PVM Analysis V2'!H12</f>
        <v>8336.8423719898801</v>
      </c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</row>
    <row r="35" spans="1:52">
      <c r="A35" s="23" t="s">
        <v>124</v>
      </c>
      <c r="B35" s="39">
        <v>0.7991625149319842</v>
      </c>
      <c r="C35" s="23"/>
      <c r="D35" s="23"/>
      <c r="E35" s="23"/>
      <c r="F35" s="23"/>
      <c r="G35" s="23"/>
      <c r="H35" s="23"/>
      <c r="I35" s="23" t="s">
        <v>2787</v>
      </c>
      <c r="J35" s="32">
        <f>'PVM Analysis V2'!I12</f>
        <v>-2227.1829744784113</v>
      </c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</row>
    <row r="36" spans="1:52">
      <c r="A36" s="23" t="s">
        <v>117</v>
      </c>
      <c r="B36" s="39">
        <v>-1.4736917994921086</v>
      </c>
      <c r="C36" s="23"/>
      <c r="D36" s="23"/>
      <c r="E36" s="23"/>
      <c r="F36" s="23"/>
      <c r="G36" s="23"/>
      <c r="H36" s="23"/>
      <c r="I36" s="23" t="s">
        <v>2788</v>
      </c>
      <c r="J36" s="32">
        <f>'PVM Analysis V2'!J12</f>
        <v>11435.062442002891</v>
      </c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</row>
    <row r="37" spans="1:52">
      <c r="A37" s="23" t="s">
        <v>139</v>
      </c>
      <c r="B37" s="39">
        <v>-2.4621996551872556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</row>
    <row r="38" spans="1:52">
      <c r="A38" s="23" t="s">
        <v>108</v>
      </c>
      <c r="B38" s="39">
        <v>-5.8221223500636956</v>
      </c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</row>
    <row r="39" spans="1:52">
      <c r="A39" s="23" t="s">
        <v>145</v>
      </c>
      <c r="B39" s="39">
        <v>-7.583631850273024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</row>
    <row r="40" spans="1:52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</row>
    <row r="41" spans="1:52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</row>
    <row r="42" spans="1:5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</row>
    <row r="43" spans="1:52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</row>
    <row r="44" spans="1:52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</row>
    <row r="45" spans="1:52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</row>
    <row r="46" spans="1:52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</row>
    <row r="47" spans="1:52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</row>
    <row r="48" spans="1:52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</row>
    <row r="49" spans="1:52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</row>
    <row r="50" spans="1:52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</row>
    <row r="51" spans="1:52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</row>
    <row r="52" spans="1:52" ht="26.75" customHeight="1">
      <c r="A52" s="81" t="s">
        <v>2819</v>
      </c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</row>
    <row r="53" spans="1:52" ht="32" customHeight="1">
      <c r="A53" s="47">
        <v>1</v>
      </c>
      <c r="B53" s="91" t="s">
        <v>2820</v>
      </c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</row>
    <row r="54" spans="1:52" ht="32" customHeight="1">
      <c r="A54" s="47">
        <v>2</v>
      </c>
      <c r="B54" s="91" t="s">
        <v>2821</v>
      </c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</row>
    <row r="55" spans="1:52" ht="32" customHeight="1">
      <c r="A55" s="47">
        <v>3</v>
      </c>
      <c r="B55" s="91" t="s">
        <v>2822</v>
      </c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</row>
    <row r="56" spans="1:52" ht="32" customHeight="1">
      <c r="A56" s="47">
        <v>4</v>
      </c>
      <c r="B56" s="91" t="s">
        <v>2823</v>
      </c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</row>
    <row r="57" spans="1:52" ht="32" customHeight="1">
      <c r="A57" s="47">
        <v>5</v>
      </c>
      <c r="B57" s="91" t="s">
        <v>2824</v>
      </c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</row>
    <row r="58" spans="1:5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</row>
    <row r="59" spans="1:5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</row>
    <row r="60" spans="1:52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</row>
    <row r="61" spans="1:52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</row>
    <row r="62" spans="1:5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</row>
    <row r="63" spans="1:52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</row>
    <row r="64" spans="1:52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</row>
    <row r="65" spans="1:52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</row>
    <row r="66" spans="1:52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</row>
    <row r="67" spans="1:52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</row>
    <row r="68" spans="1:52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</row>
    <row r="69" spans="1:52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</row>
    <row r="70" spans="1:52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</row>
    <row r="71" spans="1:52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</row>
    <row r="72" spans="1:5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</row>
    <row r="73" spans="1:52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</row>
    <row r="74" spans="1:52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</row>
    <row r="75" spans="1:52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</row>
    <row r="76" spans="1:52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</row>
    <row r="77" spans="1:52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</row>
    <row r="78" spans="1:52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</row>
    <row r="79" spans="1:52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</row>
    <row r="80" spans="1:52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</row>
    <row r="81" spans="1:52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</row>
    <row r="82" spans="1:5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</row>
    <row r="83" spans="1:52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</row>
    <row r="84" spans="1:52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</row>
    <row r="85" spans="1:52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</row>
    <row r="86" spans="1:52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</row>
    <row r="87" spans="1:52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</row>
    <row r="88" spans="1:52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</row>
    <row r="89" spans="1:52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</row>
    <row r="90" spans="1:52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</row>
    <row r="91" spans="1:52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</row>
    <row r="92" spans="1:5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</row>
    <row r="93" spans="1:52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</row>
    <row r="94" spans="1:52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</row>
    <row r="95" spans="1:52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</row>
    <row r="96" spans="1:52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</row>
    <row r="97" spans="1:52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</row>
    <row r="98" spans="1:52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</row>
    <row r="99" spans="1:52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</row>
    <row r="100" spans="1:52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</row>
    <row r="101" spans="1:52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</row>
    <row r="102" spans="1:5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</row>
    <row r="103" spans="1:52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</row>
    <row r="104" spans="1:52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</row>
    <row r="105" spans="1:52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</row>
    <row r="106" spans="1:52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</row>
    <row r="107" spans="1:52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</row>
    <row r="108" spans="1:52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</row>
    <row r="109" spans="1:52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</row>
    <row r="110" spans="1:52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</row>
    <row r="111" spans="1:52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</row>
    <row r="112" spans="1:5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</row>
    <row r="113" spans="1:52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</row>
    <row r="114" spans="1:52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</row>
    <row r="115" spans="1:52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</row>
    <row r="116" spans="1:52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</row>
    <row r="117" spans="1:52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</row>
    <row r="118" spans="1:52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</row>
    <row r="119" spans="1:52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</row>
    <row r="120" spans="1:52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</row>
    <row r="121" spans="1:52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</row>
    <row r="122" spans="1:5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</row>
    <row r="123" spans="1:52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</row>
    <row r="124" spans="1:52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</row>
    <row r="125" spans="1:52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</row>
    <row r="126" spans="1:52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</row>
    <row r="127" spans="1:52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</row>
    <row r="128" spans="1:52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</row>
    <row r="129" spans="1:52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</row>
    <row r="130" spans="1:52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</row>
    <row r="131" spans="1:52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</row>
    <row r="132" spans="1:5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</row>
    <row r="133" spans="1:52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</row>
    <row r="134" spans="1:52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</row>
    <row r="135" spans="1:52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</row>
    <row r="136" spans="1:52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</row>
    <row r="137" spans="1:52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</row>
    <row r="138" spans="1:52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</row>
    <row r="139" spans="1:52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</row>
    <row r="140" spans="1:52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</row>
    <row r="141" spans="1:52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</row>
    <row r="142" spans="1:5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</row>
    <row r="143" spans="1:52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</row>
    <row r="144" spans="1:52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</row>
    <row r="145" spans="1:52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</row>
    <row r="146" spans="1:52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</row>
    <row r="147" spans="1:52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</row>
    <row r="148" spans="1:52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</row>
    <row r="149" spans="1:52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</row>
    <row r="150" spans="1:52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</row>
    <row r="151" spans="1:52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</row>
    <row r="152" spans="1: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</row>
    <row r="153" spans="1:52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</row>
    <row r="154" spans="1:52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</row>
    <row r="155" spans="1:52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</row>
    <row r="156" spans="1:52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</row>
    <row r="157" spans="1:52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</row>
    <row r="158" spans="1:52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</row>
    <row r="159" spans="1:52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</row>
    <row r="160" spans="1:52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</row>
    <row r="161" spans="1:52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</row>
    <row r="162" spans="1:5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</row>
    <row r="163" spans="1:52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</row>
    <row r="164" spans="1:52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</row>
    <row r="165" spans="1:52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</row>
    <row r="166" spans="1:52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</row>
    <row r="167" spans="1:52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</row>
    <row r="168" spans="1:52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</row>
    <row r="169" spans="1:52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</row>
    <row r="170" spans="1:52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</row>
    <row r="171" spans="1:52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</row>
    <row r="172" spans="1:5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</row>
    <row r="173" spans="1:52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</row>
    <row r="174" spans="1:52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</row>
    <row r="175" spans="1:52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</row>
    <row r="176" spans="1:52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</row>
    <row r="177" spans="1:52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</row>
    <row r="178" spans="1:52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</row>
    <row r="179" spans="1:52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</row>
    <row r="180" spans="1:52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</row>
    <row r="181" spans="1:52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</row>
    <row r="182" spans="1:5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</row>
    <row r="183" spans="1:52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</row>
    <row r="184" spans="1:52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</row>
    <row r="185" spans="1:52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</row>
    <row r="186" spans="1:52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</row>
    <row r="187" spans="1:52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</row>
    <row r="188" spans="1:52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</row>
    <row r="189" spans="1:52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</row>
    <row r="190" spans="1:52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</row>
    <row r="191" spans="1:52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</row>
    <row r="192" spans="1:5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</row>
    <row r="193" spans="1:52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</row>
    <row r="194" spans="1:52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</row>
    <row r="195" spans="1:52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</row>
    <row r="196" spans="1:52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</row>
    <row r="197" spans="1:52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</row>
    <row r="198" spans="1:52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</row>
    <row r="199" spans="1:52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</row>
    <row r="200" spans="1:52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</row>
  </sheetData>
  <mergeCells count="27">
    <mergeCell ref="B57:N57"/>
    <mergeCell ref="A52:N52"/>
    <mergeCell ref="B53:N53"/>
    <mergeCell ref="B54:N54"/>
    <mergeCell ref="B55:N55"/>
    <mergeCell ref="B56:N56"/>
    <mergeCell ref="J9:L9"/>
    <mergeCell ref="J10:L11"/>
    <mergeCell ref="A14:F14"/>
    <mergeCell ref="A32:F32"/>
    <mergeCell ref="I32:N32"/>
    <mergeCell ref="A9:C9"/>
    <mergeCell ref="A10:C11"/>
    <mergeCell ref="D9:F9"/>
    <mergeCell ref="D10:F11"/>
    <mergeCell ref="G9:I9"/>
    <mergeCell ref="G10:I11"/>
    <mergeCell ref="A1:N1"/>
    <mergeCell ref="A3:N3"/>
    <mergeCell ref="A5:C5"/>
    <mergeCell ref="A6:C7"/>
    <mergeCell ref="D5:F5"/>
    <mergeCell ref="D6:F7"/>
    <mergeCell ref="G5:I5"/>
    <mergeCell ref="G6:I7"/>
    <mergeCell ref="J5:L5"/>
    <mergeCell ref="J6:L7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Z250"/>
  <sheetViews>
    <sheetView topLeftCell="B3" workbookViewId="0">
      <selection sqref="A1:Q1"/>
    </sheetView>
  </sheetViews>
  <sheetFormatPr baseColWidth="10" defaultColWidth="8.83203125" defaultRowHeight="15"/>
  <cols>
    <col min="1" max="1" width="8" customWidth="1"/>
    <col min="2" max="2" width="30" customWidth="1"/>
    <col min="3" max="3" width="20" customWidth="1"/>
    <col min="4" max="4" width="13" customWidth="1"/>
    <col min="5" max="6" width="16" customWidth="1"/>
    <col min="7" max="7" width="20" customWidth="1"/>
    <col min="8" max="9" width="16" customWidth="1"/>
    <col min="10" max="10" width="17" customWidth="1"/>
    <col min="11" max="11" width="16" customWidth="1"/>
    <col min="12" max="12" width="13" customWidth="1"/>
    <col min="13" max="13" width="18" customWidth="1"/>
    <col min="14" max="14" width="24" customWidth="1"/>
    <col min="15" max="16" width="23" customWidth="1"/>
    <col min="17" max="17" width="18" customWidth="1"/>
  </cols>
  <sheetData>
    <row r="1" spans="1:52" ht="37.25" customHeight="1">
      <c r="A1" s="92" t="s">
        <v>2825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</row>
    <row r="2" spans="1:52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</row>
    <row r="3" spans="1:52">
      <c r="A3" s="93" t="s">
        <v>2826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</row>
    <row r="4" spans="1:52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</row>
    <row r="5" spans="1:52" ht="26.75" customHeight="1">
      <c r="A5" s="94" t="s">
        <v>2827</v>
      </c>
      <c r="B5" s="94"/>
      <c r="C5" s="94"/>
      <c r="D5" s="94"/>
      <c r="E5" s="94"/>
      <c r="F5" s="94" t="s">
        <v>2828</v>
      </c>
      <c r="G5" s="48"/>
      <c r="H5" s="48"/>
      <c r="I5" s="48"/>
      <c r="J5" s="48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</row>
    <row r="6" spans="1:52" ht="32">
      <c r="A6" s="49" t="s">
        <v>2829</v>
      </c>
      <c r="B6" s="49" t="s">
        <v>2614</v>
      </c>
      <c r="C6" s="49" t="s">
        <v>2620</v>
      </c>
      <c r="D6" s="49" t="s">
        <v>2689</v>
      </c>
      <c r="E6" s="23"/>
      <c r="F6" s="49" t="s">
        <v>2688</v>
      </c>
      <c r="G6" s="49" t="s">
        <v>50</v>
      </c>
      <c r="H6" s="49" t="s">
        <v>35</v>
      </c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</row>
    <row r="7" spans="1:52">
      <c r="A7" s="25" t="s">
        <v>2830</v>
      </c>
      <c r="B7" s="27">
        <v>0.4</v>
      </c>
      <c r="C7" s="27">
        <v>0.995</v>
      </c>
      <c r="D7" s="25" t="s">
        <v>2831</v>
      </c>
      <c r="E7" s="23"/>
      <c r="F7" s="23" t="s">
        <v>2832</v>
      </c>
      <c r="G7" s="29">
        <f>IF($B$10="Conservative",$B$7,IF($B$10="Stretch",$B$9,$B$8))</f>
        <v>0.7</v>
      </c>
      <c r="H7" s="23" t="s">
        <v>2833</v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</row>
    <row r="8" spans="1:52">
      <c r="A8" s="25" t="s">
        <v>2834</v>
      </c>
      <c r="B8" s="27">
        <v>0.7</v>
      </c>
      <c r="C8" s="27">
        <v>0.99</v>
      </c>
      <c r="D8" s="25" t="s">
        <v>2835</v>
      </c>
      <c r="E8" s="23"/>
      <c r="F8" s="23" t="s">
        <v>2836</v>
      </c>
      <c r="G8" s="29">
        <f>IF($B$10="Conservative",$C$7,IF($B$10="Stretch",$C$9,$C$8))</f>
        <v>0.99</v>
      </c>
      <c r="H8" s="23" t="s">
        <v>2833</v>
      </c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</row>
    <row r="9" spans="1:52">
      <c r="A9" s="25" t="s">
        <v>2837</v>
      </c>
      <c r="B9" s="27">
        <v>0.9</v>
      </c>
      <c r="C9" s="27">
        <v>0.98</v>
      </c>
      <c r="D9" s="25" t="s">
        <v>2838</v>
      </c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</row>
    <row r="10" spans="1:52">
      <c r="A10" s="23" t="s">
        <v>2839</v>
      </c>
      <c r="B10" s="50" t="s">
        <v>2834</v>
      </c>
      <c r="C10" s="23"/>
      <c r="D10" s="23" t="s">
        <v>2840</v>
      </c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</row>
    <row r="11" spans="1:52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</row>
    <row r="12" spans="1:52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</row>
    <row r="13" spans="1:52" ht="26.75" customHeight="1">
      <c r="A13" s="94" t="s">
        <v>2841</v>
      </c>
      <c r="B13" s="94"/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</row>
    <row r="14" spans="1:52" ht="32">
      <c r="A14" s="49" t="s">
        <v>2750</v>
      </c>
      <c r="B14" s="49" t="s">
        <v>2687</v>
      </c>
      <c r="C14" s="49" t="s">
        <v>32</v>
      </c>
      <c r="D14" s="49" t="s">
        <v>229</v>
      </c>
      <c r="E14" s="49" t="s">
        <v>2674</v>
      </c>
      <c r="F14" s="49" t="s">
        <v>2704</v>
      </c>
      <c r="G14" s="49" t="s">
        <v>2705</v>
      </c>
      <c r="H14" s="49" t="s">
        <v>2675</v>
      </c>
      <c r="I14" s="49" t="s">
        <v>2680</v>
      </c>
      <c r="J14" s="49" t="s">
        <v>2681</v>
      </c>
      <c r="K14" s="49" t="s">
        <v>2682</v>
      </c>
      <c r="L14" s="49" t="s">
        <v>2832</v>
      </c>
      <c r="M14" s="49" t="s">
        <v>2836</v>
      </c>
      <c r="N14" s="49" t="s">
        <v>2842</v>
      </c>
      <c r="O14" s="49" t="s">
        <v>2843</v>
      </c>
      <c r="P14" s="49" t="s">
        <v>2844</v>
      </c>
      <c r="Q14" s="49" t="s">
        <v>2845</v>
      </c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</row>
    <row r="15" spans="1:52">
      <c r="A15" s="51">
        <f>1</f>
        <v>1</v>
      </c>
      <c r="B15" s="51" t="str">
        <f>'Discount Leakage'!B6</f>
        <v>Northgate Grocers 01</v>
      </c>
      <c r="C15" s="51" t="str">
        <f>'Discount Leakage'!C6</f>
        <v>Grocery</v>
      </c>
      <c r="D15" s="51" t="str">
        <f>'Discount Leakage'!D6</f>
        <v>Strategic</v>
      </c>
      <c r="E15" s="52">
        <f>'Discount Leakage'!E6</f>
        <v>27910.74</v>
      </c>
      <c r="F15" s="52">
        <f>'Discount Leakage'!E6*(1-'Discount Leakage'!F6)</f>
        <v>23314.544232619275</v>
      </c>
      <c r="G15" s="52">
        <f>SUMIF('Customer Matrix'!$B$12:$B$101,B15,'Customer Matrix'!$F$12:$F$101)</f>
        <v>8233.2724364321275</v>
      </c>
      <c r="H15" s="28">
        <f>'Discount Leakage'!F6</f>
        <v>0.16467480859986966</v>
      </c>
      <c r="I15" s="28">
        <f>'Discount Leakage'!K6</f>
        <v>0.1450213430385579</v>
      </c>
      <c r="J15" s="28">
        <f>'Discount Leakage'!L6</f>
        <v>1.9653465561311756E-2</v>
      </c>
      <c r="K15" s="52">
        <f>'Discount Leakage'!M6</f>
        <v>548.54276738072656</v>
      </c>
      <c r="L15" s="28">
        <f t="shared" ref="L15:L34" si="0">$G$7</f>
        <v>0.7</v>
      </c>
      <c r="M15" s="28">
        <f t="shared" ref="M15:M34" si="1">$G$8</f>
        <v>0.99</v>
      </c>
      <c r="N15" s="30">
        <f t="shared" ref="N15:N34" si="2">K15*L15*M15</f>
        <v>380.1401377948435</v>
      </c>
      <c r="O15" s="30">
        <f t="shared" ref="O15:O34" si="3">G15*(1-M15)</f>
        <v>82.332724364321351</v>
      </c>
      <c r="P15" s="30">
        <f t="shared" ref="P15:P34" si="4">N15-O15</f>
        <v>297.80741343052216</v>
      </c>
      <c r="Q15" s="31" t="str">
        <f t="shared" ref="Q15:Q34" si="5">IF(P15&gt;=100,"Priority",IF(P15&gt;0,"Selective","Do not reprice"))</f>
        <v>Priority</v>
      </c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</row>
    <row r="16" spans="1:52">
      <c r="A16" s="51">
        <f>2</f>
        <v>2</v>
      </c>
      <c r="B16" s="51" t="str">
        <f>'Discount Leakage'!B7</f>
        <v>FamilyCare Wholesale 01</v>
      </c>
      <c r="C16" s="51" t="str">
        <f>'Discount Leakage'!C7</f>
        <v>Wholesale</v>
      </c>
      <c r="D16" s="51" t="str">
        <f>'Discount Leakage'!D7</f>
        <v>Strategic</v>
      </c>
      <c r="E16" s="52">
        <f>'Discount Leakage'!E7</f>
        <v>21132.51</v>
      </c>
      <c r="F16" s="52">
        <f>'Discount Leakage'!E7*(1-'Discount Leakage'!F7)</f>
        <v>16715.164592499154</v>
      </c>
      <c r="G16" s="52">
        <f>SUMIF('Customer Matrix'!$B$12:$B$101,B16,'Customer Matrix'!$F$12:$F$101)</f>
        <v>5674.6571236116688</v>
      </c>
      <c r="H16" s="28">
        <f>'Discount Leakage'!F7</f>
        <v>0.20903079698061633</v>
      </c>
      <c r="I16" s="28">
        <f>'Discount Leakage'!K7</f>
        <v>0.18605434943601115</v>
      </c>
      <c r="J16" s="28">
        <f>'Discount Leakage'!L7</f>
        <v>2.2976447544605177E-2</v>
      </c>
      <c r="K16" s="52">
        <f>'Discount Leakage'!M7</f>
        <v>485.55000750084434</v>
      </c>
      <c r="L16" s="28">
        <f t="shared" si="0"/>
        <v>0.7</v>
      </c>
      <c r="M16" s="28">
        <f t="shared" si="1"/>
        <v>0.99</v>
      </c>
      <c r="N16" s="30">
        <f t="shared" si="2"/>
        <v>336.4861551980851</v>
      </c>
      <c r="O16" s="30">
        <f t="shared" si="3"/>
        <v>56.746571236116736</v>
      </c>
      <c r="P16" s="30">
        <f t="shared" si="4"/>
        <v>279.73958396196838</v>
      </c>
      <c r="Q16" s="31" t="str">
        <f t="shared" si="5"/>
        <v>Priority</v>
      </c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</row>
    <row r="17" spans="1:52">
      <c r="A17" s="51">
        <f>3</f>
        <v>3</v>
      </c>
      <c r="B17" s="51" t="str">
        <f>'Discount Leakage'!B8</f>
        <v>FamilyCare Wholesale 03</v>
      </c>
      <c r="C17" s="51" t="str">
        <f>'Discount Leakage'!C8</f>
        <v>Wholesale</v>
      </c>
      <c r="D17" s="51" t="str">
        <f>'Discount Leakage'!D8</f>
        <v>Strategic</v>
      </c>
      <c r="E17" s="52">
        <f>'Discount Leakage'!E8</f>
        <v>22454.98</v>
      </c>
      <c r="F17" s="52">
        <f>'Discount Leakage'!E8*(1-'Discount Leakage'!F8)</f>
        <v>17977.780315129105</v>
      </c>
      <c r="G17" s="52">
        <f>SUMIF('Customer Matrix'!$B$12:$B$101,B17,'Customer Matrix'!$F$12:$F$101)</f>
        <v>5949.2536104021665</v>
      </c>
      <c r="H17" s="28">
        <f>'Discount Leakage'!F8</f>
        <v>0.19938560109476369</v>
      </c>
      <c r="I17" s="28">
        <f>'Discount Leakage'!K8</f>
        <v>0.18140866747598972</v>
      </c>
      <c r="J17" s="28">
        <f>'Discount Leakage'!L8</f>
        <v>1.7976933618773977E-2</v>
      </c>
      <c r="K17" s="52">
        <f>'Discount Leakage'!M8</f>
        <v>403.67168487089725</v>
      </c>
      <c r="L17" s="28">
        <f t="shared" si="0"/>
        <v>0.7</v>
      </c>
      <c r="M17" s="28">
        <f t="shared" si="1"/>
        <v>0.99</v>
      </c>
      <c r="N17" s="30">
        <f t="shared" si="2"/>
        <v>279.74447761553176</v>
      </c>
      <c r="O17" s="30">
        <f t="shared" si="3"/>
        <v>59.492536104021717</v>
      </c>
      <c r="P17" s="30">
        <f t="shared" si="4"/>
        <v>220.25194151151004</v>
      </c>
      <c r="Q17" s="31" t="str">
        <f t="shared" si="5"/>
        <v>Priority</v>
      </c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</row>
    <row r="18" spans="1:52">
      <c r="A18" s="51">
        <f>4</f>
        <v>4</v>
      </c>
      <c r="B18" s="51" t="str">
        <f>'Discount Leakage'!B9</f>
        <v>HomeCart Online 03</v>
      </c>
      <c r="C18" s="51" t="str">
        <f>'Discount Leakage'!C9</f>
        <v>Online Marketplace</v>
      </c>
      <c r="D18" s="51" t="str">
        <f>'Discount Leakage'!D9</f>
        <v>Strategic</v>
      </c>
      <c r="E18" s="52">
        <f>'Discount Leakage'!E9</f>
        <v>25671.1</v>
      </c>
      <c r="F18" s="52">
        <f>'Discount Leakage'!E9*(1-'Discount Leakage'!F9)</f>
        <v>21060.262373557329</v>
      </c>
      <c r="G18" s="52">
        <f>SUMIF('Customer Matrix'!$B$12:$B$101,B18,'Customer Matrix'!$F$12:$F$101)</f>
        <v>6649.9755518448419</v>
      </c>
      <c r="H18" s="28">
        <f>'Discount Leakage'!F9</f>
        <v>0.17961200051585904</v>
      </c>
      <c r="I18" s="28">
        <f>'Discount Leakage'!K9</f>
        <v>0.16536100128159681</v>
      </c>
      <c r="J18" s="28">
        <f>'Discount Leakage'!L9</f>
        <v>1.4250999234262235E-2</v>
      </c>
      <c r="K18" s="52">
        <f>'Discount Leakage'!M9</f>
        <v>365.83882644266924</v>
      </c>
      <c r="L18" s="28">
        <f t="shared" si="0"/>
        <v>0.7</v>
      </c>
      <c r="M18" s="28">
        <f t="shared" si="1"/>
        <v>0.99</v>
      </c>
      <c r="N18" s="30">
        <f t="shared" si="2"/>
        <v>253.52630672476977</v>
      </c>
      <c r="O18" s="30">
        <f t="shared" si="3"/>
        <v>66.499755518448481</v>
      </c>
      <c r="P18" s="30">
        <f t="shared" si="4"/>
        <v>187.0265512063213</v>
      </c>
      <c r="Q18" s="31" t="str">
        <f t="shared" si="5"/>
        <v>Priority</v>
      </c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</row>
    <row r="19" spans="1:52">
      <c r="A19" s="51">
        <f>5</f>
        <v>5</v>
      </c>
      <c r="B19" s="51" t="str">
        <f>'Discount Leakage'!B10</f>
        <v>Direct Family Customer 02</v>
      </c>
      <c r="C19" s="51" t="str">
        <f>'Discount Leakage'!C10</f>
        <v>DTC</v>
      </c>
      <c r="D19" s="51" t="str">
        <f>'Discount Leakage'!D10</f>
        <v>Strategic</v>
      </c>
      <c r="E19" s="52">
        <f>'Discount Leakage'!E10</f>
        <v>30978.95</v>
      </c>
      <c r="F19" s="52">
        <f>'Discount Leakage'!E10*(1-'Discount Leakage'!F10)</f>
        <v>28448.002329114603</v>
      </c>
      <c r="G19" s="52">
        <f>SUMIF('Customer Matrix'!$B$12:$B$101,B19,'Customer Matrix'!$F$12:$F$101)</f>
        <v>10752.882224304445</v>
      </c>
      <c r="H19" s="28">
        <f>'Discount Leakage'!F10</f>
        <v>8.1698949476512225E-2</v>
      </c>
      <c r="I19" s="28">
        <f>'Discount Leakage'!K10</f>
        <v>7.1890251283532852E-2</v>
      </c>
      <c r="J19" s="28">
        <f>'Discount Leakage'!L10</f>
        <v>9.8086981929793732E-3</v>
      </c>
      <c r="K19" s="52">
        <f>'Discount Leakage'!M10</f>
        <v>303.86317088539835</v>
      </c>
      <c r="L19" s="28">
        <f t="shared" si="0"/>
        <v>0.7</v>
      </c>
      <c r="M19" s="28">
        <f t="shared" si="1"/>
        <v>0.99</v>
      </c>
      <c r="N19" s="30">
        <f t="shared" si="2"/>
        <v>210.57717742358105</v>
      </c>
      <c r="O19" s="30">
        <f t="shared" si="3"/>
        <v>107.52882224304454</v>
      </c>
      <c r="P19" s="30">
        <f t="shared" si="4"/>
        <v>103.0483551805365</v>
      </c>
      <c r="Q19" s="31" t="str">
        <f t="shared" si="5"/>
        <v>Priority</v>
      </c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</row>
    <row r="20" spans="1:52">
      <c r="A20" s="51">
        <f>6</f>
        <v>6</v>
      </c>
      <c r="B20" s="51" t="str">
        <f>'Discount Leakage'!B11</f>
        <v>WellSpring Pharmacy 03</v>
      </c>
      <c r="C20" s="51" t="str">
        <f>'Discount Leakage'!C11</f>
        <v>Pharmacy</v>
      </c>
      <c r="D20" s="51" t="str">
        <f>'Discount Leakage'!D11</f>
        <v>Strategic</v>
      </c>
      <c r="E20" s="52">
        <f>'Discount Leakage'!E11</f>
        <v>23191.93</v>
      </c>
      <c r="F20" s="52">
        <f>'Discount Leakage'!E11*(1-'Discount Leakage'!F11)</f>
        <v>20045.67875390975</v>
      </c>
      <c r="G20" s="52">
        <f>SUMIF('Customer Matrix'!$B$12:$B$101,B20,'Customer Matrix'!$F$12:$F$101)</f>
        <v>7666.1395000776429</v>
      </c>
      <c r="H20" s="28">
        <f>'Discount Leakage'!F11</f>
        <v>0.13566146698831241</v>
      </c>
      <c r="I20" s="28">
        <f>'Discount Leakage'!K11</f>
        <v>0.12498217267816866</v>
      </c>
      <c r="J20" s="28">
        <f>'Discount Leakage'!L11</f>
        <v>1.067929431014375E-2</v>
      </c>
      <c r="K20" s="52">
        <f>'Discount Leakage'!M11</f>
        <v>247.67344609025213</v>
      </c>
      <c r="L20" s="28">
        <f t="shared" si="0"/>
        <v>0.7</v>
      </c>
      <c r="M20" s="28">
        <f t="shared" si="1"/>
        <v>0.99</v>
      </c>
      <c r="N20" s="30">
        <f t="shared" si="2"/>
        <v>171.6376981405447</v>
      </c>
      <c r="O20" s="30">
        <f t="shared" si="3"/>
        <v>76.661395000776494</v>
      </c>
      <c r="P20" s="30">
        <f t="shared" si="4"/>
        <v>94.976303139768206</v>
      </c>
      <c r="Q20" s="31" t="str">
        <f t="shared" si="5"/>
        <v>Selective</v>
      </c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</row>
    <row r="21" spans="1:52">
      <c r="A21" s="51">
        <f>7</f>
        <v>7</v>
      </c>
      <c r="B21" s="51" t="str">
        <f>'Discount Leakage'!B12</f>
        <v>LittleNest Retail 02</v>
      </c>
      <c r="C21" s="51" t="str">
        <f>'Discount Leakage'!C12</f>
        <v>Baby Specialist</v>
      </c>
      <c r="D21" s="51" t="str">
        <f>'Discount Leakage'!D12</f>
        <v>Strategic</v>
      </c>
      <c r="E21" s="52">
        <f>'Discount Leakage'!E12</f>
        <v>27183.759999999998</v>
      </c>
      <c r="F21" s="52">
        <f>'Discount Leakage'!E12*(1-'Discount Leakage'!F12)</f>
        <v>23824.36214108648</v>
      </c>
      <c r="G21" s="52">
        <f>SUMIF('Customer Matrix'!$B$12:$B$101,B21,'Customer Matrix'!$F$12:$F$101)</f>
        <v>8796.2518118414937</v>
      </c>
      <c r="H21" s="28">
        <f>'Discount Leakage'!F12</f>
        <v>0.12358105938668958</v>
      </c>
      <c r="I21" s="28">
        <f>'Discount Leakage'!K12</f>
        <v>0.11496461858109401</v>
      </c>
      <c r="J21" s="28">
        <f>'Discount Leakage'!L12</f>
        <v>8.6164408055955655E-3</v>
      </c>
      <c r="K21" s="52">
        <f>'Discount Leakage'!M12</f>
        <v>234.22725891351649</v>
      </c>
      <c r="L21" s="28">
        <f t="shared" si="0"/>
        <v>0.7</v>
      </c>
      <c r="M21" s="28">
        <f t="shared" si="1"/>
        <v>0.99</v>
      </c>
      <c r="N21" s="30">
        <f t="shared" si="2"/>
        <v>162.31949042706691</v>
      </c>
      <c r="O21" s="30">
        <f t="shared" si="3"/>
        <v>87.962518118415019</v>
      </c>
      <c r="P21" s="30">
        <f t="shared" si="4"/>
        <v>74.356972308651891</v>
      </c>
      <c r="Q21" s="31" t="str">
        <f t="shared" si="5"/>
        <v>Selective</v>
      </c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</row>
    <row r="22" spans="1:52">
      <c r="A22" s="51">
        <f>8</f>
        <v>8</v>
      </c>
      <c r="B22" s="51" t="str">
        <f>'Discount Leakage'!B13</f>
        <v>HomeCart Online 02</v>
      </c>
      <c r="C22" s="51" t="str">
        <f>'Discount Leakage'!C13</f>
        <v>Online Marketplace</v>
      </c>
      <c r="D22" s="51" t="str">
        <f>'Discount Leakage'!D13</f>
        <v>Strategic</v>
      </c>
      <c r="E22" s="52">
        <f>'Discount Leakage'!E13</f>
        <v>24910.76</v>
      </c>
      <c r="F22" s="52">
        <f>'Discount Leakage'!E13*(1-'Discount Leakage'!F13)</f>
        <v>20627.807445462011</v>
      </c>
      <c r="G22" s="52">
        <f>SUMIF('Customer Matrix'!$B$12:$B$101,B22,'Customer Matrix'!$F$12:$F$101)</f>
        <v>6834.6544518800001</v>
      </c>
      <c r="H22" s="28">
        <f>'Discount Leakage'!F13</f>
        <v>0.17193183004203758</v>
      </c>
      <c r="I22" s="28">
        <f>'Discount Leakage'!K13</f>
        <v>0.16364311646854612</v>
      </c>
      <c r="J22" s="28">
        <f>'Discount Leakage'!L13</f>
        <v>8.2887135734914519E-3</v>
      </c>
      <c r="K22" s="52">
        <f>'Discount Leakage'!M13</f>
        <v>206.4781545379879</v>
      </c>
      <c r="L22" s="28">
        <f t="shared" si="0"/>
        <v>0.7</v>
      </c>
      <c r="M22" s="28">
        <f t="shared" si="1"/>
        <v>0.99</v>
      </c>
      <c r="N22" s="30">
        <f t="shared" si="2"/>
        <v>143.08936109482562</v>
      </c>
      <c r="O22" s="30">
        <f t="shared" si="3"/>
        <v>68.346544518800059</v>
      </c>
      <c r="P22" s="30">
        <f t="shared" si="4"/>
        <v>74.742816576025561</v>
      </c>
      <c r="Q22" s="31" t="str">
        <f t="shared" si="5"/>
        <v>Selective</v>
      </c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</row>
    <row r="23" spans="1:52">
      <c r="A23" s="51">
        <f>9</f>
        <v>9</v>
      </c>
      <c r="B23" s="51" t="str">
        <f>'Discount Leakage'!B14</f>
        <v>FamilyCare Wholesale 02</v>
      </c>
      <c r="C23" s="51" t="str">
        <f>'Discount Leakage'!C14</f>
        <v>Wholesale</v>
      </c>
      <c r="D23" s="51" t="str">
        <f>'Discount Leakage'!D14</f>
        <v>Strategic</v>
      </c>
      <c r="E23" s="52">
        <f>'Discount Leakage'!E14</f>
        <v>19253.07</v>
      </c>
      <c r="F23" s="52">
        <f>'Discount Leakage'!E14*(1-'Discount Leakage'!F14)</f>
        <v>15578.152538653447</v>
      </c>
      <c r="G23" s="52">
        <f>SUMIF('Customer Matrix'!$B$12:$B$101,B23,'Customer Matrix'!$F$12:$F$101)</f>
        <v>4802.4202505736466</v>
      </c>
      <c r="H23" s="28">
        <f>'Discount Leakage'!F14</f>
        <v>0.19087436244435574</v>
      </c>
      <c r="I23" s="28">
        <f>'Discount Leakage'!K14</f>
        <v>0.18141321877497979</v>
      </c>
      <c r="J23" s="28">
        <f>'Discount Leakage'!L14</f>
        <v>9.4611436693759488E-3</v>
      </c>
      <c r="K23" s="52">
        <f>'Discount Leakage'!M14</f>
        <v>182.15606134655201</v>
      </c>
      <c r="L23" s="28">
        <f t="shared" si="0"/>
        <v>0.7</v>
      </c>
      <c r="M23" s="28">
        <f t="shared" si="1"/>
        <v>0.99</v>
      </c>
      <c r="N23" s="30">
        <f t="shared" si="2"/>
        <v>126.23415051316053</v>
      </c>
      <c r="O23" s="30">
        <f t="shared" si="3"/>
        <v>48.024202505736511</v>
      </c>
      <c r="P23" s="30">
        <f t="shared" si="4"/>
        <v>78.209948007424018</v>
      </c>
      <c r="Q23" s="31" t="str">
        <f t="shared" si="5"/>
        <v>Selective</v>
      </c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</row>
    <row r="24" spans="1:52">
      <c r="A24" s="51">
        <f>10</f>
        <v>10</v>
      </c>
      <c r="B24" s="51" t="str">
        <f>'Discount Leakage'!B15</f>
        <v>Direct Family Customer 03</v>
      </c>
      <c r="C24" s="51" t="str">
        <f>'Discount Leakage'!C15</f>
        <v>DTC</v>
      </c>
      <c r="D24" s="51" t="str">
        <f>'Discount Leakage'!D15</f>
        <v>Strategic</v>
      </c>
      <c r="E24" s="52">
        <f>'Discount Leakage'!E15</f>
        <v>22586</v>
      </c>
      <c r="F24" s="52">
        <f>'Discount Leakage'!E15*(1-'Discount Leakage'!F15)</f>
        <v>20694.211849870353</v>
      </c>
      <c r="G24" s="52">
        <f>SUMIF('Customer Matrix'!$B$12:$B$101,B24,'Customer Matrix'!$F$12:$F$101)</f>
        <v>8075.2223166261865</v>
      </c>
      <c r="H24" s="28">
        <f>'Discount Leakage'!F15</f>
        <v>8.3759326579724055E-2</v>
      </c>
      <c r="I24" s="28">
        <f>'Discount Leakage'!K15</f>
        <v>7.6476233064730365E-2</v>
      </c>
      <c r="J24" s="28">
        <f>'Discount Leakage'!L15</f>
        <v>7.283093514993691E-3</v>
      </c>
      <c r="K24" s="52">
        <f>'Discount Leakage'!M15</f>
        <v>164.4959501296475</v>
      </c>
      <c r="L24" s="28">
        <f t="shared" si="0"/>
        <v>0.7</v>
      </c>
      <c r="M24" s="28">
        <f t="shared" si="1"/>
        <v>0.99</v>
      </c>
      <c r="N24" s="30">
        <f t="shared" si="2"/>
        <v>113.9956934398457</v>
      </c>
      <c r="O24" s="30">
        <f t="shared" si="3"/>
        <v>80.752223166261942</v>
      </c>
      <c r="P24" s="30">
        <f t="shared" si="4"/>
        <v>33.243470273583753</v>
      </c>
      <c r="Q24" s="31" t="str">
        <f t="shared" si="5"/>
        <v>Selective</v>
      </c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</row>
    <row r="25" spans="1:52">
      <c r="A25" s="51">
        <f>11</f>
        <v>11</v>
      </c>
      <c r="B25" s="51" t="str">
        <f>'Discount Leakage'!B16</f>
        <v>WellSpring Pharmacy 01</v>
      </c>
      <c r="C25" s="51" t="str">
        <f>'Discount Leakage'!C16</f>
        <v>Pharmacy</v>
      </c>
      <c r="D25" s="51" t="str">
        <f>'Discount Leakage'!D16</f>
        <v>Strategic</v>
      </c>
      <c r="E25" s="52">
        <f>'Discount Leakage'!E16</f>
        <v>19627.16</v>
      </c>
      <c r="F25" s="52">
        <f>'Discount Leakage'!E16*(1-'Discount Leakage'!F16)</f>
        <v>17060.865998800851</v>
      </c>
      <c r="G25" s="52">
        <f>SUMIF('Customer Matrix'!$B$12:$B$101,B25,'Customer Matrix'!$F$12:$F$101)</f>
        <v>6722.8478128260331</v>
      </c>
      <c r="H25" s="28">
        <f>'Discount Leakage'!F16</f>
        <v>0.13075218224129975</v>
      </c>
      <c r="I25" s="28">
        <f>'Discount Leakage'!K16</f>
        <v>0.12285345409116756</v>
      </c>
      <c r="J25" s="28">
        <f>'Discount Leakage'!L16</f>
        <v>7.8987281501321921E-3</v>
      </c>
      <c r="K25" s="52">
        <f>'Discount Leakage'!M16</f>
        <v>155.02960119914854</v>
      </c>
      <c r="L25" s="28">
        <f t="shared" si="0"/>
        <v>0.7</v>
      </c>
      <c r="M25" s="28">
        <f t="shared" si="1"/>
        <v>0.99</v>
      </c>
      <c r="N25" s="30">
        <f t="shared" si="2"/>
        <v>107.43551363100994</v>
      </c>
      <c r="O25" s="30">
        <f t="shared" si="3"/>
        <v>67.228478128260392</v>
      </c>
      <c r="P25" s="30">
        <f t="shared" si="4"/>
        <v>40.207035502749548</v>
      </c>
      <c r="Q25" s="31" t="str">
        <f t="shared" si="5"/>
        <v>Selective</v>
      </c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</row>
    <row r="26" spans="1:52">
      <c r="A26" s="51">
        <f>12</f>
        <v>12</v>
      </c>
      <c r="B26" s="51" t="str">
        <f>'Discount Leakage'!B17</f>
        <v>Northgate Grocers 08</v>
      </c>
      <c r="C26" s="51" t="str">
        <f>'Discount Leakage'!C17</f>
        <v>Grocery</v>
      </c>
      <c r="D26" s="51" t="str">
        <f>'Discount Leakage'!D17</f>
        <v>Core</v>
      </c>
      <c r="E26" s="52">
        <f>'Discount Leakage'!E17</f>
        <v>8306.34</v>
      </c>
      <c r="F26" s="52">
        <f>'Discount Leakage'!E17*(1-'Discount Leakage'!F17)</f>
        <v>7043.6544408160044</v>
      </c>
      <c r="G26" s="52">
        <f>SUMIF('Customer Matrix'!$B$12:$B$101,B26,'Customer Matrix'!$F$12:$F$101)</f>
        <v>2549.9186608813161</v>
      </c>
      <c r="H26" s="28">
        <f>'Discount Leakage'!F17</f>
        <v>0.15201467303096142</v>
      </c>
      <c r="I26" s="28">
        <f>'Discount Leakage'!K17</f>
        <v>0.13619632714288121</v>
      </c>
      <c r="J26" s="28">
        <f>'Discount Leakage'!L17</f>
        <v>1.5818345888080204E-2</v>
      </c>
      <c r="K26" s="52">
        <f>'Discount Leakage'!M17</f>
        <v>131.39255918399613</v>
      </c>
      <c r="L26" s="28">
        <f t="shared" si="0"/>
        <v>0.7</v>
      </c>
      <c r="M26" s="28">
        <f t="shared" si="1"/>
        <v>0.99</v>
      </c>
      <c r="N26" s="30">
        <f t="shared" si="2"/>
        <v>91.055043514509322</v>
      </c>
      <c r="O26" s="30">
        <f t="shared" si="3"/>
        <v>25.499186608813183</v>
      </c>
      <c r="P26" s="30">
        <f t="shared" si="4"/>
        <v>65.555856905696146</v>
      </c>
      <c r="Q26" s="31" t="str">
        <f t="shared" si="5"/>
        <v>Selective</v>
      </c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</row>
    <row r="27" spans="1:52">
      <c r="A27" s="51">
        <f>13</f>
        <v>13</v>
      </c>
      <c r="B27" s="51" t="str">
        <f>'Discount Leakage'!B18</f>
        <v>HomeCart Online 01</v>
      </c>
      <c r="C27" s="51" t="str">
        <f>'Discount Leakage'!C18</f>
        <v>Online Marketplace</v>
      </c>
      <c r="D27" s="51" t="str">
        <f>'Discount Leakage'!D18</f>
        <v>Strategic</v>
      </c>
      <c r="E27" s="52">
        <f>'Discount Leakage'!E18</f>
        <v>25879.4</v>
      </c>
      <c r="F27" s="52">
        <f>'Discount Leakage'!E18*(1-'Discount Leakage'!F18)</f>
        <v>21393.975595011339</v>
      </c>
      <c r="G27" s="52">
        <f>SUMIF('Customer Matrix'!$B$12:$B$101,B27,'Customer Matrix'!$F$12:$F$101)</f>
        <v>7298.432229541042</v>
      </c>
      <c r="H27" s="28">
        <f>'Discount Leakage'!F18</f>
        <v>0.17332026264089054</v>
      </c>
      <c r="I27" s="28">
        <f>'Discount Leakage'!K18</f>
        <v>0.1683659435690163</v>
      </c>
      <c r="J27" s="28">
        <f>'Discount Leakage'!L18</f>
        <v>4.9543190718742414E-3</v>
      </c>
      <c r="K27" s="52">
        <f>'Discount Leakage'!M18</f>
        <v>128.21480498866225</v>
      </c>
      <c r="L27" s="28">
        <f t="shared" si="0"/>
        <v>0.7</v>
      </c>
      <c r="M27" s="28">
        <f t="shared" si="1"/>
        <v>0.99</v>
      </c>
      <c r="N27" s="30">
        <f t="shared" si="2"/>
        <v>88.852859857142931</v>
      </c>
      <c r="O27" s="30">
        <f t="shared" si="3"/>
        <v>72.984322295410479</v>
      </c>
      <c r="P27" s="30">
        <f t="shared" si="4"/>
        <v>15.868537561732452</v>
      </c>
      <c r="Q27" s="31" t="str">
        <f t="shared" si="5"/>
        <v>Selective</v>
      </c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</row>
    <row r="28" spans="1:52">
      <c r="A28" s="51">
        <f>14</f>
        <v>14</v>
      </c>
      <c r="B28" s="51" t="str">
        <f>'Discount Leakage'!B19</f>
        <v>Northgate Grocers 03</v>
      </c>
      <c r="C28" s="51" t="str">
        <f>'Discount Leakage'!C19</f>
        <v>Grocery</v>
      </c>
      <c r="D28" s="51" t="str">
        <f>'Discount Leakage'!D19</f>
        <v>Strategic</v>
      </c>
      <c r="E28" s="52">
        <f>'Discount Leakage'!E19</f>
        <v>21088.41</v>
      </c>
      <c r="F28" s="52">
        <f>'Discount Leakage'!E19*(1-'Discount Leakage'!F19)</f>
        <v>17864.194158699247</v>
      </c>
      <c r="G28" s="52">
        <f>SUMIF('Customer Matrix'!$B$12:$B$101,B28,'Customer Matrix'!$F$12:$F$101)</f>
        <v>6149.4286638426602</v>
      </c>
      <c r="H28" s="28">
        <f>'Discount Leakage'!F19</f>
        <v>0.15289041901692701</v>
      </c>
      <c r="I28" s="28">
        <f>'Discount Leakage'!K19</f>
        <v>0.14692833646538547</v>
      </c>
      <c r="J28" s="28">
        <f>'Discount Leakage'!L19</f>
        <v>5.9620825515415421E-3</v>
      </c>
      <c r="K28" s="52">
        <f>'Discount Leakage'!M19</f>
        <v>125.73084130075416</v>
      </c>
      <c r="L28" s="28">
        <f t="shared" si="0"/>
        <v>0.7</v>
      </c>
      <c r="M28" s="28">
        <f t="shared" si="1"/>
        <v>0.99</v>
      </c>
      <c r="N28" s="30">
        <f t="shared" si="2"/>
        <v>87.131473021422622</v>
      </c>
      <c r="O28" s="30">
        <f t="shared" si="3"/>
        <v>61.494286638426658</v>
      </c>
      <c r="P28" s="30">
        <f t="shared" si="4"/>
        <v>25.637186382995964</v>
      </c>
      <c r="Q28" s="31" t="str">
        <f t="shared" si="5"/>
        <v>Selective</v>
      </c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</row>
    <row r="29" spans="1:52">
      <c r="A29" s="51">
        <f>15</f>
        <v>15</v>
      </c>
      <c r="B29" s="51" t="str">
        <f>'Discount Leakage'!B20</f>
        <v>FamilyCare Wholesale 07</v>
      </c>
      <c r="C29" s="51" t="str">
        <f>'Discount Leakage'!C20</f>
        <v>Wholesale</v>
      </c>
      <c r="D29" s="51" t="str">
        <f>'Discount Leakage'!D20</f>
        <v>Core</v>
      </c>
      <c r="E29" s="52">
        <f>'Discount Leakage'!E20</f>
        <v>7803.7300000000005</v>
      </c>
      <c r="F29" s="52">
        <f>'Discount Leakage'!E20*(1-'Discount Leakage'!F20)</f>
        <v>6329.2922508461961</v>
      </c>
      <c r="G29" s="52">
        <f>SUMIF('Customer Matrix'!$B$12:$B$101,B29,'Customer Matrix'!$F$12:$F$101)</f>
        <v>2042.432867083503</v>
      </c>
      <c r="H29" s="28">
        <f>'Discount Leakage'!F20</f>
        <v>0.18894012852236097</v>
      </c>
      <c r="I29" s="28">
        <f>'Discount Leakage'!K20</f>
        <v>0.1734300007816775</v>
      </c>
      <c r="J29" s="28">
        <f>'Discount Leakage'!L20</f>
        <v>1.5510127740683471E-2</v>
      </c>
      <c r="K29" s="52">
        <f>'Discount Leakage'!M20</f>
        <v>121.03684915380383</v>
      </c>
      <c r="L29" s="28">
        <f t="shared" si="0"/>
        <v>0.7</v>
      </c>
      <c r="M29" s="28">
        <f t="shared" si="1"/>
        <v>0.99</v>
      </c>
      <c r="N29" s="30">
        <f t="shared" si="2"/>
        <v>83.878536463586045</v>
      </c>
      <c r="O29" s="30">
        <f t="shared" si="3"/>
        <v>20.424328670835049</v>
      </c>
      <c r="P29" s="30">
        <f t="shared" si="4"/>
        <v>63.454207792750992</v>
      </c>
      <c r="Q29" s="31" t="str">
        <f t="shared" si="5"/>
        <v>Selective</v>
      </c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</row>
    <row r="30" spans="1:52">
      <c r="A30" s="51">
        <f>16</f>
        <v>16</v>
      </c>
      <c r="B30" s="51" t="str">
        <f>'Discount Leakage'!B21</f>
        <v>FamilyCare Wholesale 09</v>
      </c>
      <c r="C30" s="51" t="str">
        <f>'Discount Leakage'!C21</f>
        <v>Wholesale</v>
      </c>
      <c r="D30" s="51" t="str">
        <f>'Discount Leakage'!D21</f>
        <v>Core</v>
      </c>
      <c r="E30" s="52">
        <f>'Discount Leakage'!E21</f>
        <v>6556.58</v>
      </c>
      <c r="F30" s="52">
        <f>'Discount Leakage'!E21*(1-'Discount Leakage'!F21)</f>
        <v>5297.4713649373116</v>
      </c>
      <c r="G30" s="52">
        <f>SUMIF('Customer Matrix'!$B$12:$B$101,B30,'Customer Matrix'!$F$12:$F$101)</f>
        <v>1861.6692944632514</v>
      </c>
      <c r="H30" s="28">
        <f>'Discount Leakage'!F21</f>
        <v>0.19203740899412328</v>
      </c>
      <c r="I30" s="28">
        <f>'Discount Leakage'!K21</f>
        <v>0.17433469888264919</v>
      </c>
      <c r="J30" s="28">
        <f>'Discount Leakage'!L21</f>
        <v>1.770271011147409E-2</v>
      </c>
      <c r="K30" s="52">
        <f>'Discount Leakage'!M21</f>
        <v>116.06923506268879</v>
      </c>
      <c r="L30" s="28">
        <f t="shared" si="0"/>
        <v>0.7</v>
      </c>
      <c r="M30" s="28">
        <f t="shared" si="1"/>
        <v>0.99</v>
      </c>
      <c r="N30" s="30">
        <f t="shared" si="2"/>
        <v>80.435979898443321</v>
      </c>
      <c r="O30" s="30">
        <f t="shared" si="3"/>
        <v>18.616692944632529</v>
      </c>
      <c r="P30" s="30">
        <f t="shared" si="4"/>
        <v>61.819286953810789</v>
      </c>
      <c r="Q30" s="31" t="str">
        <f t="shared" si="5"/>
        <v>Selective</v>
      </c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</row>
    <row r="31" spans="1:52">
      <c r="A31" s="51">
        <f>17</f>
        <v>17</v>
      </c>
      <c r="B31" s="51" t="str">
        <f>'Discount Leakage'!B22</f>
        <v>WellSpring Pharmacy 02</v>
      </c>
      <c r="C31" s="51" t="str">
        <f>'Discount Leakage'!C22</f>
        <v>Pharmacy</v>
      </c>
      <c r="D31" s="51" t="str">
        <f>'Discount Leakage'!D22</f>
        <v>Strategic</v>
      </c>
      <c r="E31" s="52">
        <f>'Discount Leakage'!E22</f>
        <v>22395.29</v>
      </c>
      <c r="F31" s="52">
        <f>'Discount Leakage'!E22*(1-'Discount Leakage'!F22)</f>
        <v>19566.794187122752</v>
      </c>
      <c r="G31" s="52">
        <f>SUMIF('Customer Matrix'!$B$12:$B$101,B31,'Customer Matrix'!$F$12:$F$101)</f>
        <v>7153.0515091931748</v>
      </c>
      <c r="H31" s="28">
        <f>'Discount Leakage'!F22</f>
        <v>0.12629869105857741</v>
      </c>
      <c r="I31" s="28">
        <f>'Discount Leakage'!K22</f>
        <v>0.12125460308841726</v>
      </c>
      <c r="J31" s="28">
        <f>'Discount Leakage'!L22</f>
        <v>5.0440879701601493E-3</v>
      </c>
      <c r="K31" s="52">
        <f>'Discount Leakage'!M22</f>
        <v>112.96381287724789</v>
      </c>
      <c r="L31" s="28">
        <f t="shared" si="0"/>
        <v>0.7</v>
      </c>
      <c r="M31" s="28">
        <f t="shared" si="1"/>
        <v>0.99</v>
      </c>
      <c r="N31" s="30">
        <f t="shared" si="2"/>
        <v>78.283922323932785</v>
      </c>
      <c r="O31" s="30">
        <f t="shared" si="3"/>
        <v>71.530515091931818</v>
      </c>
      <c r="P31" s="30">
        <f t="shared" si="4"/>
        <v>6.753407232000967</v>
      </c>
      <c r="Q31" s="31" t="str">
        <f t="shared" si="5"/>
        <v>Selective</v>
      </c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</row>
    <row r="32" spans="1:52">
      <c r="A32" s="51">
        <f>18</f>
        <v>18</v>
      </c>
      <c r="B32" s="51" t="str">
        <f>'Discount Leakage'!B23</f>
        <v>Direct Family Customer 09</v>
      </c>
      <c r="C32" s="51" t="str">
        <f>'Discount Leakage'!C23</f>
        <v>DTC</v>
      </c>
      <c r="D32" s="51" t="str">
        <f>'Discount Leakage'!D23</f>
        <v>Core</v>
      </c>
      <c r="E32" s="52">
        <f>'Discount Leakage'!E23</f>
        <v>6533.78</v>
      </c>
      <c r="F32" s="52">
        <f>'Discount Leakage'!E23*(1-'Discount Leakage'!F23)</f>
        <v>6026.3783054035721</v>
      </c>
      <c r="G32" s="52">
        <f>SUMIF('Customer Matrix'!$B$12:$B$101,B32,'Customer Matrix'!$F$12:$F$101)</f>
        <v>2480.8112816604112</v>
      </c>
      <c r="H32" s="28">
        <f>'Discount Leakage'!F23</f>
        <v>7.7658215396972027E-2</v>
      </c>
      <c r="I32" s="28">
        <f>'Discount Leakage'!K23</f>
        <v>6.3295703252940871E-2</v>
      </c>
      <c r="J32" s="28">
        <f>'Discount Leakage'!L23</f>
        <v>1.4362512144031156E-2</v>
      </c>
      <c r="K32" s="52">
        <f>'Discount Leakage'!M23</f>
        <v>93.841494596427879</v>
      </c>
      <c r="L32" s="28">
        <f t="shared" si="0"/>
        <v>0.7</v>
      </c>
      <c r="M32" s="28">
        <f t="shared" si="1"/>
        <v>0.99</v>
      </c>
      <c r="N32" s="30">
        <f t="shared" si="2"/>
        <v>65.03215575532451</v>
      </c>
      <c r="O32" s="30">
        <f t="shared" si="3"/>
        <v>24.808112816604133</v>
      </c>
      <c r="P32" s="30">
        <f t="shared" si="4"/>
        <v>40.224042938720373</v>
      </c>
      <c r="Q32" s="31" t="str">
        <f t="shared" si="5"/>
        <v>Selective</v>
      </c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</row>
    <row r="33" spans="1:52">
      <c r="A33" s="51">
        <f>19</f>
        <v>19</v>
      </c>
      <c r="B33" s="51" t="str">
        <f>'Discount Leakage'!B24</f>
        <v>HomeCart Online 04</v>
      </c>
      <c r="C33" s="51" t="str">
        <f>'Discount Leakage'!C24</f>
        <v>Online Marketplace</v>
      </c>
      <c r="D33" s="51" t="str">
        <f>'Discount Leakage'!D24</f>
        <v>Core</v>
      </c>
      <c r="E33" s="52">
        <f>'Discount Leakage'!E24</f>
        <v>5684.09</v>
      </c>
      <c r="F33" s="52">
        <f>'Discount Leakage'!E24*(1-'Discount Leakage'!F24)</f>
        <v>4694.1846646289705</v>
      </c>
      <c r="G33" s="52">
        <f>SUMIF('Customer Matrix'!$B$12:$B$101,B33,'Customer Matrix'!$F$12:$F$101)</f>
        <v>1621.4158633486168</v>
      </c>
      <c r="H33" s="28">
        <f>'Discount Leakage'!F24</f>
        <v>0.17415370540773104</v>
      </c>
      <c r="I33" s="28">
        <f>'Discount Leakage'!K24</f>
        <v>0.15894155440888519</v>
      </c>
      <c r="J33" s="28">
        <f>'Discount Leakage'!L24</f>
        <v>1.5212150998845847E-2</v>
      </c>
      <c r="K33" s="52">
        <f>'Discount Leakage'!M24</f>
        <v>86.467235371029687</v>
      </c>
      <c r="L33" s="28">
        <f t="shared" si="0"/>
        <v>0.7</v>
      </c>
      <c r="M33" s="28">
        <f t="shared" si="1"/>
        <v>0.99</v>
      </c>
      <c r="N33" s="30">
        <f t="shared" si="2"/>
        <v>59.921794112123571</v>
      </c>
      <c r="O33" s="30">
        <f t="shared" si="3"/>
        <v>16.214158633486182</v>
      </c>
      <c r="P33" s="30">
        <f t="shared" si="4"/>
        <v>43.707635478637386</v>
      </c>
      <c r="Q33" s="31" t="str">
        <f t="shared" si="5"/>
        <v>Selective</v>
      </c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</row>
    <row r="34" spans="1:52">
      <c r="A34" s="51">
        <f>20</f>
        <v>20</v>
      </c>
      <c r="B34" s="51" t="str">
        <f>'Discount Leakage'!B25</f>
        <v>Northgate Grocers 04</v>
      </c>
      <c r="C34" s="51" t="str">
        <f>'Discount Leakage'!C25</f>
        <v>Grocery</v>
      </c>
      <c r="D34" s="51" t="str">
        <f>'Discount Leakage'!D25</f>
        <v>Core</v>
      </c>
      <c r="E34" s="52">
        <f>'Discount Leakage'!E25</f>
        <v>9002.9500000000007</v>
      </c>
      <c r="F34" s="52">
        <f>'Discount Leakage'!E25*(1-'Discount Leakage'!F25)</f>
        <v>7719.0378006281471</v>
      </c>
      <c r="G34" s="52">
        <f>SUMIF('Customer Matrix'!$B$12:$B$101,B34,'Customer Matrix'!$F$12:$F$101)</f>
        <v>3083.5951202168394</v>
      </c>
      <c r="H34" s="28">
        <f>'Discount Leakage'!F25</f>
        <v>0.14261016659782111</v>
      </c>
      <c r="I34" s="28">
        <f>'Discount Leakage'!K25</f>
        <v>0.1333489689490667</v>
      </c>
      <c r="J34" s="28">
        <f>'Discount Leakage'!L25</f>
        <v>9.2611976487544101E-3</v>
      </c>
      <c r="K34" s="52">
        <f>'Discount Leakage'!M25</f>
        <v>83.378099371853523</v>
      </c>
      <c r="L34" s="28">
        <f t="shared" si="0"/>
        <v>0.7</v>
      </c>
      <c r="M34" s="28">
        <f t="shared" si="1"/>
        <v>0.99</v>
      </c>
      <c r="N34" s="30">
        <f t="shared" si="2"/>
        <v>57.781022864694492</v>
      </c>
      <c r="O34" s="30">
        <f t="shared" si="3"/>
        <v>30.83595120216842</v>
      </c>
      <c r="P34" s="30">
        <f t="shared" si="4"/>
        <v>26.945071662526072</v>
      </c>
      <c r="Q34" s="31" t="str">
        <f t="shared" si="5"/>
        <v>Selective</v>
      </c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</row>
    <row r="35" spans="1:52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</row>
    <row r="36" spans="1:52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</row>
    <row r="37" spans="1:52" ht="26.75" customHeight="1">
      <c r="A37" s="94" t="s">
        <v>2846</v>
      </c>
      <c r="B37" s="94"/>
      <c r="C37" s="94"/>
      <c r="D37" s="94"/>
      <c r="E37" s="94"/>
      <c r="F37" s="94"/>
      <c r="G37" s="94"/>
      <c r="H37" s="94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</row>
    <row r="38" spans="1:52" ht="32">
      <c r="A38" s="49" t="s">
        <v>2688</v>
      </c>
      <c r="B38" s="49" t="s">
        <v>2830</v>
      </c>
      <c r="C38" s="49" t="s">
        <v>2834</v>
      </c>
      <c r="D38" s="49" t="s">
        <v>2837</v>
      </c>
      <c r="E38" s="23"/>
      <c r="F38" s="49" t="s">
        <v>2847</v>
      </c>
      <c r="G38" s="49" t="s">
        <v>50</v>
      </c>
      <c r="H38" s="23"/>
      <c r="I38" s="23"/>
      <c r="J38" s="49" t="s">
        <v>2829</v>
      </c>
      <c r="K38" s="49" t="s">
        <v>2631</v>
      </c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</row>
    <row r="39" spans="1:52">
      <c r="A39" s="23" t="s">
        <v>2832</v>
      </c>
      <c r="B39" s="27">
        <v>0.4</v>
      </c>
      <c r="C39" s="27">
        <v>0.7</v>
      </c>
      <c r="D39" s="27">
        <v>0.9</v>
      </c>
      <c r="E39" s="23"/>
      <c r="F39" s="23" t="s">
        <v>2829</v>
      </c>
      <c r="G39" s="23" t="str">
        <f>$B$10</f>
        <v>Base</v>
      </c>
      <c r="H39" s="23"/>
      <c r="I39" s="23"/>
      <c r="J39" s="23" t="s">
        <v>2830</v>
      </c>
      <c r="K39" s="32">
        <f>B44</f>
        <v>1138.0638378559779</v>
      </c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</row>
    <row r="40" spans="1:52">
      <c r="A40" s="23" t="s">
        <v>2836</v>
      </c>
      <c r="B40" s="27">
        <v>0.995</v>
      </c>
      <c r="C40" s="27">
        <v>0.99</v>
      </c>
      <c r="D40" s="27">
        <v>0.98</v>
      </c>
      <c r="E40" s="23"/>
      <c r="F40" s="23" t="s">
        <v>2848</v>
      </c>
      <c r="G40" s="32">
        <f>SUM(P15:P34)</f>
        <v>1833.5756240079322</v>
      </c>
      <c r="H40" s="23"/>
      <c r="I40" s="23"/>
      <c r="J40" s="23" t="s">
        <v>2834</v>
      </c>
      <c r="K40" s="32">
        <f>C44</f>
        <v>1833.5756240079324</v>
      </c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</row>
    <row r="41" spans="1:52">
      <c r="A41" s="23" t="s">
        <v>2849</v>
      </c>
      <c r="B41" s="32">
        <f>SUM($K$15:$K$34)</f>
        <v>4296.6218612041048</v>
      </c>
      <c r="C41" s="32">
        <f>SUM($K$15:$K$34)</f>
        <v>4296.6218612041048</v>
      </c>
      <c r="D41" s="32">
        <f>SUM($K$15:$K$34)</f>
        <v>4296.6218612041048</v>
      </c>
      <c r="E41" s="23"/>
      <c r="F41" s="23" t="s">
        <v>2850</v>
      </c>
      <c r="G41" s="33">
        <f>COUNTIF(Q15:Q34,"Priority")</f>
        <v>5</v>
      </c>
      <c r="H41" s="23"/>
      <c r="I41" s="23"/>
      <c r="J41" s="23" t="s">
        <v>2837</v>
      </c>
      <c r="K41" s="32">
        <f>D44</f>
        <v>1501.6538299689973</v>
      </c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</row>
    <row r="42" spans="1:52">
      <c r="A42" s="23" t="s">
        <v>2851</v>
      </c>
      <c r="B42" s="32">
        <f>SUM($K$15:$K$34)*B39*B40</f>
        <v>1710.0555007592338</v>
      </c>
      <c r="C42" s="32">
        <f>SUM($K$15:$K$34)*C39*C40</f>
        <v>2977.5589498144441</v>
      </c>
      <c r="D42" s="32">
        <f>SUM($K$15:$K$34)*D39*D40</f>
        <v>3789.6204815820206</v>
      </c>
      <c r="E42" s="23"/>
      <c r="F42" s="23" t="s">
        <v>2852</v>
      </c>
      <c r="G42" s="32">
        <f>'Discount Leakage'!B102</f>
        <v>3875.3709535648827</v>
      </c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</row>
    <row r="43" spans="1:52">
      <c r="A43" s="23" t="s">
        <v>2628</v>
      </c>
      <c r="B43" s="32">
        <f>SUM($G$15:$G$34)*(1-B40)</f>
        <v>571.99166290325581</v>
      </c>
      <c r="C43" s="32">
        <f>SUM($G$15:$G$34)*(1-C40)</f>
        <v>1143.9833258065116</v>
      </c>
      <c r="D43" s="32">
        <f>SUM($G$15:$G$34)*(1-D40)</f>
        <v>2287.9666516130233</v>
      </c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</row>
    <row r="44" spans="1:52">
      <c r="A44" s="23" t="s">
        <v>2631</v>
      </c>
      <c r="B44" s="32">
        <f>B42-B43</f>
        <v>1138.0638378559779</v>
      </c>
      <c r="C44" s="32">
        <f>C42-C43</f>
        <v>1833.5756240079324</v>
      </c>
      <c r="D44" s="32">
        <f>D42-D43</f>
        <v>1501.6538299689973</v>
      </c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</row>
    <row r="45" spans="1:52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</row>
    <row r="46" spans="1:52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</row>
    <row r="47" spans="1:52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</row>
    <row r="48" spans="1:52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</row>
    <row r="49" spans="1:52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</row>
    <row r="50" spans="1:52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</row>
    <row r="51" spans="1:52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</row>
    <row r="52" spans="1: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</row>
    <row r="53" spans="1:5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</row>
    <row r="54" spans="1:5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</row>
    <row r="55" spans="1:5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</row>
    <row r="56" spans="1:5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</row>
    <row r="57" spans="1:5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</row>
    <row r="58" spans="1:5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</row>
    <row r="59" spans="1:5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</row>
    <row r="60" spans="1:52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</row>
    <row r="61" spans="1:52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</row>
    <row r="62" spans="1:5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</row>
    <row r="63" spans="1:52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</row>
    <row r="64" spans="1:52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</row>
    <row r="65" spans="1:52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</row>
    <row r="66" spans="1:52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</row>
    <row r="67" spans="1:52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</row>
    <row r="68" spans="1:52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</row>
    <row r="69" spans="1:52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</row>
    <row r="70" spans="1:52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</row>
    <row r="71" spans="1:52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</row>
    <row r="72" spans="1:5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</row>
    <row r="73" spans="1:52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</row>
    <row r="74" spans="1:52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</row>
    <row r="75" spans="1:52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</row>
    <row r="76" spans="1:52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</row>
    <row r="77" spans="1:52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</row>
    <row r="78" spans="1:52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</row>
    <row r="79" spans="1:52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</row>
    <row r="80" spans="1:52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</row>
    <row r="81" spans="1:52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</row>
    <row r="82" spans="1:5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</row>
    <row r="83" spans="1:52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</row>
    <row r="84" spans="1:52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</row>
    <row r="85" spans="1:52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</row>
    <row r="86" spans="1:52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</row>
    <row r="87" spans="1:52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</row>
    <row r="88" spans="1:52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</row>
    <row r="89" spans="1:52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</row>
    <row r="90" spans="1:52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</row>
    <row r="91" spans="1:52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</row>
    <row r="92" spans="1:5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</row>
    <row r="93" spans="1:52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</row>
    <row r="94" spans="1:52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</row>
    <row r="95" spans="1:52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</row>
    <row r="96" spans="1:52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</row>
    <row r="97" spans="1:52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</row>
    <row r="98" spans="1:52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</row>
    <row r="99" spans="1:52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</row>
    <row r="100" spans="1:52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</row>
    <row r="101" spans="1:52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</row>
    <row r="102" spans="1:5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</row>
    <row r="103" spans="1:52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</row>
    <row r="104" spans="1:52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</row>
    <row r="105" spans="1:52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</row>
    <row r="106" spans="1:52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</row>
    <row r="107" spans="1:52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</row>
    <row r="108" spans="1:52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</row>
    <row r="109" spans="1:52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</row>
    <row r="110" spans="1:52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</row>
    <row r="111" spans="1:52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</row>
    <row r="112" spans="1:5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</row>
    <row r="113" spans="1:52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</row>
    <row r="114" spans="1:52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</row>
    <row r="115" spans="1:52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</row>
    <row r="116" spans="1:52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</row>
    <row r="117" spans="1:52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</row>
    <row r="118" spans="1:52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</row>
    <row r="119" spans="1:52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</row>
    <row r="120" spans="1:52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</row>
    <row r="121" spans="1:52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</row>
    <row r="122" spans="1:5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</row>
    <row r="123" spans="1:52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</row>
    <row r="124" spans="1:52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</row>
    <row r="125" spans="1:52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</row>
    <row r="126" spans="1:52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</row>
    <row r="127" spans="1:52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</row>
    <row r="128" spans="1:52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</row>
    <row r="129" spans="1:52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</row>
    <row r="130" spans="1:52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</row>
    <row r="131" spans="1:52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</row>
    <row r="132" spans="1:5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</row>
    <row r="133" spans="1:52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</row>
    <row r="134" spans="1:52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</row>
    <row r="135" spans="1:52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</row>
    <row r="136" spans="1:52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</row>
    <row r="137" spans="1:52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</row>
    <row r="138" spans="1:52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</row>
    <row r="139" spans="1:52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</row>
    <row r="140" spans="1:52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</row>
    <row r="141" spans="1:52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</row>
    <row r="142" spans="1:5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</row>
    <row r="143" spans="1:52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</row>
    <row r="144" spans="1:52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</row>
    <row r="145" spans="1:52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</row>
    <row r="146" spans="1:52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</row>
    <row r="147" spans="1:52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</row>
    <row r="148" spans="1:52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</row>
    <row r="149" spans="1:52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</row>
    <row r="150" spans="1:52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</row>
    <row r="151" spans="1:52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</row>
    <row r="152" spans="1: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</row>
    <row r="153" spans="1:52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</row>
    <row r="154" spans="1:52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</row>
    <row r="155" spans="1:52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</row>
    <row r="156" spans="1:52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</row>
    <row r="157" spans="1:52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</row>
    <row r="158" spans="1:52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</row>
    <row r="159" spans="1:52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</row>
    <row r="160" spans="1:52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</row>
    <row r="161" spans="1:52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</row>
    <row r="162" spans="1:5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</row>
    <row r="163" spans="1:52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</row>
    <row r="164" spans="1:52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</row>
    <row r="165" spans="1:52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</row>
    <row r="166" spans="1:52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</row>
    <row r="167" spans="1:52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</row>
    <row r="168" spans="1:52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</row>
    <row r="169" spans="1:52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</row>
    <row r="170" spans="1:52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</row>
    <row r="171" spans="1:52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</row>
    <row r="172" spans="1:5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</row>
    <row r="173" spans="1:52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</row>
    <row r="174" spans="1:52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</row>
    <row r="175" spans="1:52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</row>
    <row r="176" spans="1:52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</row>
    <row r="177" spans="1:52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</row>
    <row r="178" spans="1:52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</row>
    <row r="179" spans="1:52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</row>
    <row r="180" spans="1:52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</row>
    <row r="181" spans="1:52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</row>
    <row r="182" spans="1:5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</row>
    <row r="183" spans="1:52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</row>
    <row r="184" spans="1:52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</row>
    <row r="185" spans="1:52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</row>
    <row r="186" spans="1:52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</row>
    <row r="187" spans="1:52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</row>
    <row r="188" spans="1:52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</row>
    <row r="189" spans="1:52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</row>
    <row r="190" spans="1:52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</row>
    <row r="191" spans="1:52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</row>
    <row r="192" spans="1:5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</row>
    <row r="193" spans="1:52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</row>
    <row r="194" spans="1:52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</row>
    <row r="195" spans="1:52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</row>
    <row r="196" spans="1:52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</row>
    <row r="197" spans="1:52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</row>
    <row r="198" spans="1:52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</row>
    <row r="199" spans="1:52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</row>
    <row r="200" spans="1:52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</row>
    <row r="201" spans="1:52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</row>
    <row r="202" spans="1:5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</row>
    <row r="203" spans="1:52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</row>
    <row r="204" spans="1:52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</row>
    <row r="205" spans="1:52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</row>
    <row r="206" spans="1:52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</row>
    <row r="207" spans="1:52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</row>
    <row r="208" spans="1:52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</row>
    <row r="209" spans="1:52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</row>
    <row r="210" spans="1:52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</row>
    <row r="211" spans="1:52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</row>
    <row r="212" spans="1:5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</row>
    <row r="213" spans="1:52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</row>
    <row r="214" spans="1:52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</row>
    <row r="215" spans="1:52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</row>
    <row r="216" spans="1:52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</row>
    <row r="217" spans="1:52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</row>
    <row r="218" spans="1:52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</row>
    <row r="219" spans="1:52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</row>
    <row r="220" spans="1:52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</row>
    <row r="221" spans="1:52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</row>
    <row r="222" spans="1:5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</row>
    <row r="223" spans="1:52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</row>
    <row r="224" spans="1:52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</row>
    <row r="225" spans="1:52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</row>
    <row r="226" spans="1:52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</row>
    <row r="227" spans="1:52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</row>
    <row r="228" spans="1:52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</row>
    <row r="229" spans="1:52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</row>
    <row r="230" spans="1:52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</row>
    <row r="231" spans="1:52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</row>
    <row r="232" spans="1:5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</row>
    <row r="233" spans="1:52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</row>
    <row r="234" spans="1:52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</row>
    <row r="235" spans="1:52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</row>
    <row r="236" spans="1:52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</row>
    <row r="237" spans="1:52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</row>
    <row r="238" spans="1:52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</row>
    <row r="239" spans="1:52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</row>
    <row r="240" spans="1:52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</row>
    <row r="241" spans="1:52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</row>
    <row r="242" spans="1:5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</row>
    <row r="243" spans="1:52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</row>
    <row r="244" spans="1:52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</row>
    <row r="245" spans="1:52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</row>
    <row r="246" spans="1:52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</row>
    <row r="247" spans="1:52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</row>
    <row r="248" spans="1:52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</row>
    <row r="249" spans="1:52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</row>
    <row r="250" spans="1:52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</row>
  </sheetData>
  <mergeCells count="5">
    <mergeCell ref="A1:Q1"/>
    <mergeCell ref="A3:Q3"/>
    <mergeCell ref="A5:F5"/>
    <mergeCell ref="A13:Q13"/>
    <mergeCell ref="A37:H37"/>
  </mergeCells>
  <conditionalFormatting sqref="B44:D44">
    <cfRule type="colorScale" priority="4">
      <colorScale>
        <cfvo type="min"/>
        <cfvo type="percentile" val="50"/>
        <cfvo type="max"/>
        <color rgb="FFFECACA"/>
        <color rgb="FFFEF3C7"/>
        <color rgb="FFDCFCE7"/>
      </colorScale>
    </cfRule>
  </conditionalFormatting>
  <conditionalFormatting sqref="P15:P34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conditionalFormatting sqref="Q15:Q34">
    <cfRule type="expression" dxfId="12" priority="2">
      <formula>Q15="Priority"</formula>
    </cfRule>
    <cfRule type="expression" dxfId="11" priority="3">
      <formula>Q15="Do not reprice"</formula>
    </cfRule>
  </conditionalFormatting>
  <dataValidations count="1">
    <dataValidation type="list" sqref="B10" xr:uid="{00000000-0002-0000-1800-000000000000}">
      <formula1>"Conservative,Base,Stretch"</formula1>
    </dataValidation>
  </dataValidation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Z250"/>
  <sheetViews>
    <sheetView workbookViewId="0">
      <selection sqref="A1:N1"/>
    </sheetView>
  </sheetViews>
  <sheetFormatPr baseColWidth="10" defaultColWidth="8.83203125" defaultRowHeight="15"/>
  <cols>
    <col min="1" max="1" width="10" customWidth="1"/>
    <col min="2" max="2" width="30" customWidth="1"/>
    <col min="3" max="3" width="21" customWidth="1"/>
    <col min="4" max="4" width="16" customWidth="1"/>
    <col min="5" max="5" width="20" customWidth="1"/>
    <col min="6" max="6" width="15" customWidth="1"/>
    <col min="7" max="7" width="19" customWidth="1"/>
    <col min="8" max="8" width="25" customWidth="1"/>
    <col min="9" max="9" width="30" customWidth="1"/>
    <col min="10" max="10" width="24" customWidth="1"/>
    <col min="11" max="12" width="14" customWidth="1"/>
    <col min="13" max="13" width="38" customWidth="1"/>
    <col min="14" max="14" width="28" customWidth="1"/>
  </cols>
  <sheetData>
    <row r="1" spans="1:52" ht="37.25" customHeight="1">
      <c r="A1" s="92" t="s">
        <v>2853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</row>
    <row r="2" spans="1:52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</row>
    <row r="3" spans="1:52">
      <c r="A3" s="95" t="s">
        <v>2854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</row>
    <row r="4" spans="1:52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</row>
    <row r="5" spans="1:52" ht="32">
      <c r="A5" s="49" t="s">
        <v>2793</v>
      </c>
      <c r="B5" s="49" t="s">
        <v>2687</v>
      </c>
      <c r="C5" s="49" t="s">
        <v>32</v>
      </c>
      <c r="D5" s="49" t="s">
        <v>2801</v>
      </c>
      <c r="E5" s="49" t="s">
        <v>2508</v>
      </c>
      <c r="F5" s="49" t="s">
        <v>2510</v>
      </c>
      <c r="G5" s="49" t="s">
        <v>2684</v>
      </c>
      <c r="H5" s="49" t="s">
        <v>2580</v>
      </c>
      <c r="I5" s="49" t="s">
        <v>2795</v>
      </c>
      <c r="J5" s="49" t="s">
        <v>2855</v>
      </c>
      <c r="K5" s="49" t="s">
        <v>2856</v>
      </c>
      <c r="L5" s="49" t="s">
        <v>2857</v>
      </c>
      <c r="M5" s="49" t="s">
        <v>2858</v>
      </c>
      <c r="N5" s="49" t="s">
        <v>2859</v>
      </c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</row>
    <row r="6" spans="1:52">
      <c r="A6" s="23">
        <v>1</v>
      </c>
      <c r="B6" s="51" t="str">
        <f>'Discount Leakage'!B6</f>
        <v>Northgate Grocers 01</v>
      </c>
      <c r="C6" s="51" t="str">
        <f>'Discount Leakage'!C6</f>
        <v>Grocery</v>
      </c>
      <c r="D6" s="52">
        <f>SUMIF('Customer Matrix'!$B$12:$B$101,B6,'Customer Matrix'!$E$12:$E$101)</f>
        <v>23314.544232619275</v>
      </c>
      <c r="E6" s="28">
        <f>SUMIF('Customer Matrix'!$B$12:$B$101,B6,'Customer Matrix'!$G$12:$G$101)</f>
        <v>0.35313889708866764</v>
      </c>
      <c r="F6" s="28">
        <f>'Discount Leakage'!F6</f>
        <v>0.16467480859986966</v>
      </c>
      <c r="G6" s="52">
        <f>'Discount Leakage'!O6</f>
        <v>383.97993716650859</v>
      </c>
      <c r="H6" s="51" t="str">
        <f>IFERROR(INDEX('Customer Matrix'!$K$12:$K$101,MATCH(B6,'Customer Matrix'!$B$12:$B$101,0)),"")</f>
        <v>Reprice / Cost-to-Serve</v>
      </c>
      <c r="I6" s="51" t="str">
        <f t="shared" ref="I6:I25" si="0">IF(G6&gt;=100,"Reprice / renegotiate",IF(H6="Reprice / Cost-to-Serve","Cost-to-serve review","Monitor / protect"))</f>
        <v>Reprice / renegotiate</v>
      </c>
      <c r="J6" s="25" t="s">
        <v>2860</v>
      </c>
      <c r="K6" s="25" t="s">
        <v>2861</v>
      </c>
      <c r="L6" s="25" t="s">
        <v>2862</v>
      </c>
      <c r="M6" s="25" t="s">
        <v>2863</v>
      </c>
      <c r="N6" s="25" t="s">
        <v>2864</v>
      </c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</row>
    <row r="7" spans="1:52">
      <c r="A7" s="23">
        <v>2</v>
      </c>
      <c r="B7" s="51" t="str">
        <f>'Discount Leakage'!B7</f>
        <v>FamilyCare Wholesale 01</v>
      </c>
      <c r="C7" s="51" t="str">
        <f>'Discount Leakage'!C7</f>
        <v>Wholesale</v>
      </c>
      <c r="D7" s="52">
        <f>SUMIF('Customer Matrix'!$B$12:$B$101,B7,'Customer Matrix'!$E$12:$E$101)</f>
        <v>16715.164592499157</v>
      </c>
      <c r="E7" s="28">
        <f>SUMIF('Customer Matrix'!$B$12:$B$101,B7,'Customer Matrix'!$G$12:$G$101)</f>
        <v>0.33949154925809955</v>
      </c>
      <c r="F7" s="28">
        <f>'Discount Leakage'!F7</f>
        <v>0.20903079698061633</v>
      </c>
      <c r="G7" s="52">
        <f>'Discount Leakage'!O7</f>
        <v>339.88500525059101</v>
      </c>
      <c r="H7" s="51" t="str">
        <f>IFERROR(INDEX('Customer Matrix'!$K$12:$K$101,MATCH(B7,'Customer Matrix'!$B$12:$B$101,0)),"")</f>
        <v>Reprice / Cost-to-Serve</v>
      </c>
      <c r="I7" s="51" t="str">
        <f t="shared" si="0"/>
        <v>Reprice / renegotiate</v>
      </c>
      <c r="J7" s="25" t="s">
        <v>2865</v>
      </c>
      <c r="K7" s="25" t="s">
        <v>2866</v>
      </c>
      <c r="L7" s="25" t="s">
        <v>2862</v>
      </c>
      <c r="M7" s="25" t="s">
        <v>2863</v>
      </c>
      <c r="N7" s="25" t="s">
        <v>2864</v>
      </c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</row>
    <row r="8" spans="1:52">
      <c r="A8" s="23">
        <v>3</v>
      </c>
      <c r="B8" s="51" t="str">
        <f>'Discount Leakage'!B8</f>
        <v>FamilyCare Wholesale 03</v>
      </c>
      <c r="C8" s="51" t="str">
        <f>'Discount Leakage'!C8</f>
        <v>Wholesale</v>
      </c>
      <c r="D8" s="52">
        <f>SUMIF('Customer Matrix'!$B$12:$B$101,B8,'Customer Matrix'!$E$12:$E$101)</f>
        <v>17977.780315129105</v>
      </c>
      <c r="E8" s="28">
        <f>SUMIF('Customer Matrix'!$B$12:$B$101,B8,'Customer Matrix'!$G$12:$G$101)</f>
        <v>0.33092258922507822</v>
      </c>
      <c r="F8" s="28">
        <f>'Discount Leakage'!F8</f>
        <v>0.19938560109476369</v>
      </c>
      <c r="G8" s="52">
        <f>'Discount Leakage'!O8</f>
        <v>282.57017940962805</v>
      </c>
      <c r="H8" s="51" t="str">
        <f>IFERROR(INDEX('Customer Matrix'!$K$12:$K$101,MATCH(B8,'Customer Matrix'!$B$12:$B$101,0)),"")</f>
        <v>Reprice / Cost-to-Serve</v>
      </c>
      <c r="I8" s="51" t="str">
        <f t="shared" si="0"/>
        <v>Reprice / renegotiate</v>
      </c>
      <c r="J8" s="25" t="s">
        <v>2867</v>
      </c>
      <c r="K8" s="25" t="s">
        <v>2861</v>
      </c>
      <c r="L8" s="25" t="s">
        <v>2862</v>
      </c>
      <c r="M8" s="25" t="s">
        <v>2863</v>
      </c>
      <c r="N8" s="25" t="s">
        <v>2864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</row>
    <row r="9" spans="1:52">
      <c r="A9" s="23">
        <v>4</v>
      </c>
      <c r="B9" s="51" t="str">
        <f>'Discount Leakage'!B9</f>
        <v>HomeCart Online 03</v>
      </c>
      <c r="C9" s="51" t="str">
        <f>'Discount Leakage'!C9</f>
        <v>Online Marketplace</v>
      </c>
      <c r="D9" s="52">
        <f>SUMIF('Customer Matrix'!$B$12:$B$101,B9,'Customer Matrix'!$E$12:$E$101)</f>
        <v>21060.262373557332</v>
      </c>
      <c r="E9" s="28">
        <f>SUMIF('Customer Matrix'!$B$12:$B$101,B9,'Customer Matrix'!$G$12:$G$101)</f>
        <v>0.31575938769852946</v>
      </c>
      <c r="F9" s="28">
        <f>'Discount Leakage'!F9</f>
        <v>0.17961200051585904</v>
      </c>
      <c r="G9" s="52">
        <f>'Discount Leakage'!O9</f>
        <v>256.08717850986847</v>
      </c>
      <c r="H9" s="51" t="str">
        <f>IFERROR(INDEX('Customer Matrix'!$K$12:$K$101,MATCH(B9,'Customer Matrix'!$B$12:$B$101,0)),"")</f>
        <v>Reprice / Cost-to-Serve</v>
      </c>
      <c r="I9" s="51" t="str">
        <f t="shared" si="0"/>
        <v>Reprice / renegotiate</v>
      </c>
      <c r="J9" s="25" t="s">
        <v>2868</v>
      </c>
      <c r="K9" s="25" t="s">
        <v>2869</v>
      </c>
      <c r="L9" s="25" t="s">
        <v>2862</v>
      </c>
      <c r="M9" s="25" t="s">
        <v>2863</v>
      </c>
      <c r="N9" s="25" t="s">
        <v>2864</v>
      </c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</row>
    <row r="10" spans="1:52">
      <c r="A10" s="23">
        <v>5</v>
      </c>
      <c r="B10" s="51" t="str">
        <f>'Discount Leakage'!B10</f>
        <v>Direct Family Customer 02</v>
      </c>
      <c r="C10" s="51" t="str">
        <f>'Discount Leakage'!C10</f>
        <v>DTC</v>
      </c>
      <c r="D10" s="52">
        <f>SUMIF('Customer Matrix'!$B$12:$B$101,B10,'Customer Matrix'!$E$12:$E$101)</f>
        <v>28448.002329114603</v>
      </c>
      <c r="E10" s="28">
        <f>SUMIF('Customer Matrix'!$B$12:$B$101,B10,'Customer Matrix'!$G$12:$G$101)</f>
        <v>0.3779837367806877</v>
      </c>
      <c r="F10" s="28">
        <f>'Discount Leakage'!F10</f>
        <v>8.1698949476512225E-2</v>
      </c>
      <c r="G10" s="52">
        <f>'Discount Leakage'!O10</f>
        <v>212.70421961977883</v>
      </c>
      <c r="H10" s="51" t="str">
        <f>IFERROR(INDEX('Customer Matrix'!$K$12:$K$101,MATCH(B10,'Customer Matrix'!$B$12:$B$101,0)),"")</f>
        <v>Protect / Grow</v>
      </c>
      <c r="I10" s="51" t="str">
        <f t="shared" si="0"/>
        <v>Reprice / renegotiate</v>
      </c>
      <c r="J10" s="25" t="s">
        <v>2860</v>
      </c>
      <c r="K10" s="25" t="s">
        <v>2861</v>
      </c>
      <c r="L10" s="25" t="s">
        <v>2862</v>
      </c>
      <c r="M10" s="25" t="s">
        <v>2863</v>
      </c>
      <c r="N10" s="25" t="s">
        <v>2864</v>
      </c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</row>
    <row r="11" spans="1:52">
      <c r="A11" s="23">
        <v>6</v>
      </c>
      <c r="B11" s="51" t="str">
        <f>'Discount Leakage'!B11</f>
        <v>WellSpring Pharmacy 03</v>
      </c>
      <c r="C11" s="51" t="str">
        <f>'Discount Leakage'!C11</f>
        <v>Pharmacy</v>
      </c>
      <c r="D11" s="52">
        <f>SUMIF('Customer Matrix'!$B$12:$B$101,B11,'Customer Matrix'!$E$12:$E$101)</f>
        <v>20045.67875390975</v>
      </c>
      <c r="E11" s="28">
        <f>SUMIF('Customer Matrix'!$B$12:$B$101,B11,'Customer Matrix'!$G$12:$G$101)</f>
        <v>0.38243352067000591</v>
      </c>
      <c r="F11" s="28">
        <f>'Discount Leakage'!F11</f>
        <v>0.13566146698831241</v>
      </c>
      <c r="G11" s="52">
        <f>'Discount Leakage'!O11</f>
        <v>173.37141226317647</v>
      </c>
      <c r="H11" s="51" t="str">
        <f>IFERROR(INDEX('Customer Matrix'!$K$12:$K$101,MATCH(B11,'Customer Matrix'!$B$12:$B$101,0)),"")</f>
        <v>Protect / Grow</v>
      </c>
      <c r="I11" s="51" t="str">
        <f t="shared" si="0"/>
        <v>Reprice / renegotiate</v>
      </c>
      <c r="J11" s="25" t="s">
        <v>2865</v>
      </c>
      <c r="K11" s="25" t="s">
        <v>2866</v>
      </c>
      <c r="L11" s="25" t="s">
        <v>2862</v>
      </c>
      <c r="M11" s="25" t="s">
        <v>2863</v>
      </c>
      <c r="N11" s="25" t="s">
        <v>2864</v>
      </c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</row>
    <row r="12" spans="1:52">
      <c r="A12" s="23">
        <v>7</v>
      </c>
      <c r="B12" s="51" t="str">
        <f>'Discount Leakage'!B12</f>
        <v>LittleNest Retail 02</v>
      </c>
      <c r="C12" s="51" t="str">
        <f>'Discount Leakage'!C12</f>
        <v>Baby Specialist</v>
      </c>
      <c r="D12" s="52">
        <f>SUMIF('Customer Matrix'!$B$12:$B$101,B12,'Customer Matrix'!$E$12:$E$101)</f>
        <v>23824.362141086483</v>
      </c>
      <c r="E12" s="28">
        <f>SUMIF('Customer Matrix'!$B$12:$B$101,B12,'Customer Matrix'!$G$12:$G$101)</f>
        <v>0.36921247921562822</v>
      </c>
      <c r="F12" s="28">
        <f>'Discount Leakage'!F12</f>
        <v>0.12358105938668958</v>
      </c>
      <c r="G12" s="52">
        <f>'Discount Leakage'!O12</f>
        <v>163.95908123946154</v>
      </c>
      <c r="H12" s="51" t="str">
        <f>IFERROR(INDEX('Customer Matrix'!$K$12:$K$101,MATCH(B12,'Customer Matrix'!$B$12:$B$101,0)),"")</f>
        <v>Reprice / Cost-to-Serve</v>
      </c>
      <c r="I12" s="51" t="str">
        <f t="shared" si="0"/>
        <v>Reprice / renegotiate</v>
      </c>
      <c r="J12" s="25" t="s">
        <v>2867</v>
      </c>
      <c r="K12" s="25" t="s">
        <v>2861</v>
      </c>
      <c r="L12" s="25" t="s">
        <v>2862</v>
      </c>
      <c r="M12" s="25" t="s">
        <v>2863</v>
      </c>
      <c r="N12" s="25" t="s">
        <v>2864</v>
      </c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</row>
    <row r="13" spans="1:52">
      <c r="A13" s="23">
        <v>8</v>
      </c>
      <c r="B13" s="51" t="str">
        <f>'Discount Leakage'!B13</f>
        <v>HomeCart Online 02</v>
      </c>
      <c r="C13" s="51" t="str">
        <f>'Discount Leakage'!C13</f>
        <v>Online Marketplace</v>
      </c>
      <c r="D13" s="52">
        <f>SUMIF('Customer Matrix'!$B$12:$B$101,B13,'Customer Matrix'!$E$12:$E$101)</f>
        <v>20627.807445462011</v>
      </c>
      <c r="E13" s="28">
        <f>SUMIF('Customer Matrix'!$B$12:$B$101,B13,'Customer Matrix'!$G$12:$G$101)</f>
        <v>0.33133208509678919</v>
      </c>
      <c r="F13" s="28">
        <f>'Discount Leakage'!F13</f>
        <v>0.17193183004203758</v>
      </c>
      <c r="G13" s="52">
        <f>'Discount Leakage'!O13</f>
        <v>144.53470817659152</v>
      </c>
      <c r="H13" s="51" t="str">
        <f>IFERROR(INDEX('Customer Matrix'!$K$12:$K$101,MATCH(B13,'Customer Matrix'!$B$12:$B$101,0)),"")</f>
        <v>Reprice / Cost-to-Serve</v>
      </c>
      <c r="I13" s="51" t="str">
        <f t="shared" si="0"/>
        <v>Reprice / renegotiate</v>
      </c>
      <c r="J13" s="25" t="s">
        <v>2868</v>
      </c>
      <c r="K13" s="25" t="s">
        <v>2869</v>
      </c>
      <c r="L13" s="25" t="s">
        <v>2862</v>
      </c>
      <c r="M13" s="25" t="s">
        <v>2863</v>
      </c>
      <c r="N13" s="25" t="s">
        <v>2864</v>
      </c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</row>
    <row r="14" spans="1:52">
      <c r="A14" s="23">
        <v>9</v>
      </c>
      <c r="B14" s="51" t="str">
        <f>'Discount Leakage'!B14</f>
        <v>FamilyCare Wholesale 02</v>
      </c>
      <c r="C14" s="51" t="str">
        <f>'Discount Leakage'!C14</f>
        <v>Wholesale</v>
      </c>
      <c r="D14" s="52">
        <f>SUMIF('Customer Matrix'!$B$12:$B$101,B14,'Customer Matrix'!$E$12:$E$101)</f>
        <v>15578.152538653449</v>
      </c>
      <c r="E14" s="28">
        <f>SUMIF('Customer Matrix'!$B$12:$B$101,B14,'Customer Matrix'!$G$12:$G$101)</f>
        <v>0.30827919027353168</v>
      </c>
      <c r="F14" s="28">
        <f>'Discount Leakage'!F14</f>
        <v>0.19087436244435574</v>
      </c>
      <c r="G14" s="52">
        <f>'Discount Leakage'!O14</f>
        <v>127.5092429425864</v>
      </c>
      <c r="H14" s="51" t="str">
        <f>IFERROR(INDEX('Customer Matrix'!$K$12:$K$101,MATCH(B14,'Customer Matrix'!$B$12:$B$101,0)),"")</f>
        <v>Reprice / Cost-to-Serve</v>
      </c>
      <c r="I14" s="51" t="str">
        <f t="shared" si="0"/>
        <v>Reprice / renegotiate</v>
      </c>
      <c r="J14" s="25" t="s">
        <v>2860</v>
      </c>
      <c r="K14" s="25" t="s">
        <v>2861</v>
      </c>
      <c r="L14" s="25" t="s">
        <v>2862</v>
      </c>
      <c r="M14" s="25" t="s">
        <v>2863</v>
      </c>
      <c r="N14" s="25" t="s">
        <v>2864</v>
      </c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</row>
    <row r="15" spans="1:52">
      <c r="A15" s="23">
        <v>10</v>
      </c>
      <c r="B15" s="51" t="str">
        <f>'Discount Leakage'!B15</f>
        <v>Direct Family Customer 03</v>
      </c>
      <c r="C15" s="51" t="str">
        <f>'Discount Leakage'!C15</f>
        <v>DTC</v>
      </c>
      <c r="D15" s="52">
        <f>SUMIF('Customer Matrix'!$B$12:$B$101,B15,'Customer Matrix'!$E$12:$E$101)</f>
        <v>20694.211849870353</v>
      </c>
      <c r="E15" s="28">
        <f>SUMIF('Customer Matrix'!$B$12:$B$101,B15,'Customer Matrix'!$G$12:$G$101)</f>
        <v>0.39021647092478068</v>
      </c>
      <c r="F15" s="28">
        <f>'Discount Leakage'!F15</f>
        <v>8.3759326579724055E-2</v>
      </c>
      <c r="G15" s="52">
        <f>'Discount Leakage'!O15</f>
        <v>115.14716509075323</v>
      </c>
      <c r="H15" s="51" t="str">
        <f>IFERROR(INDEX('Customer Matrix'!$K$12:$K$101,MATCH(B15,'Customer Matrix'!$B$12:$B$101,0)),"")</f>
        <v>Protect / Grow</v>
      </c>
      <c r="I15" s="51" t="str">
        <f t="shared" si="0"/>
        <v>Reprice / renegotiate</v>
      </c>
      <c r="J15" s="25" t="s">
        <v>2865</v>
      </c>
      <c r="K15" s="25" t="s">
        <v>2866</v>
      </c>
      <c r="L15" s="25" t="s">
        <v>2862</v>
      </c>
      <c r="M15" s="25" t="s">
        <v>2863</v>
      </c>
      <c r="N15" s="25" t="s">
        <v>2864</v>
      </c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</row>
    <row r="16" spans="1:52">
      <c r="A16" s="23">
        <v>11</v>
      </c>
      <c r="B16" s="51" t="str">
        <f>'Discount Leakage'!B16</f>
        <v>WellSpring Pharmacy 01</v>
      </c>
      <c r="C16" s="51" t="str">
        <f>'Discount Leakage'!C16</f>
        <v>Pharmacy</v>
      </c>
      <c r="D16" s="52">
        <f>SUMIF('Customer Matrix'!$B$12:$B$101,B16,'Customer Matrix'!$E$12:$E$101)</f>
        <v>17060.865998800851</v>
      </c>
      <c r="E16" s="28">
        <f>SUMIF('Customer Matrix'!$B$12:$B$101,B16,'Customer Matrix'!$G$12:$G$101)</f>
        <v>0.39405079515298685</v>
      </c>
      <c r="F16" s="28">
        <f>'Discount Leakage'!F16</f>
        <v>0.13075218224129975</v>
      </c>
      <c r="G16" s="52">
        <f>'Discount Leakage'!O16</f>
        <v>108.52072083940398</v>
      </c>
      <c r="H16" s="51" t="str">
        <f>IFERROR(INDEX('Customer Matrix'!$K$12:$K$101,MATCH(B16,'Customer Matrix'!$B$12:$B$101,0)),"")</f>
        <v>Protect / Grow</v>
      </c>
      <c r="I16" s="51" t="str">
        <f t="shared" si="0"/>
        <v>Reprice / renegotiate</v>
      </c>
      <c r="J16" s="25" t="s">
        <v>2867</v>
      </c>
      <c r="K16" s="25" t="s">
        <v>2861</v>
      </c>
      <c r="L16" s="25" t="s">
        <v>2870</v>
      </c>
      <c r="M16" s="25" t="s">
        <v>2863</v>
      </c>
      <c r="N16" s="25" t="s">
        <v>2864</v>
      </c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</row>
    <row r="17" spans="1:52">
      <c r="A17" s="23">
        <v>12</v>
      </c>
      <c r="B17" s="51" t="str">
        <f>'Discount Leakage'!B17</f>
        <v>Northgate Grocers 08</v>
      </c>
      <c r="C17" s="51" t="str">
        <f>'Discount Leakage'!C17</f>
        <v>Grocery</v>
      </c>
      <c r="D17" s="52">
        <f>SUMIF('Customer Matrix'!$B$12:$B$101,B17,'Customer Matrix'!$E$12:$E$101)</f>
        <v>7043.6544408160044</v>
      </c>
      <c r="E17" s="28">
        <f>SUMIF('Customer Matrix'!$B$12:$B$101,B17,'Customer Matrix'!$G$12:$G$101)</f>
        <v>0.3620164337002752</v>
      </c>
      <c r="F17" s="28">
        <f>'Discount Leakage'!F17</f>
        <v>0.15201467303096142</v>
      </c>
      <c r="G17" s="52">
        <f>'Discount Leakage'!O17</f>
        <v>91.974791428797289</v>
      </c>
      <c r="H17" s="51" t="str">
        <f>IFERROR(INDEX('Customer Matrix'!$K$12:$K$101,MATCH(B17,'Customer Matrix'!$B$12:$B$101,0)),"")</f>
        <v>Reprice / Cost-to-Serve</v>
      </c>
      <c r="I17" s="51" t="str">
        <f t="shared" si="0"/>
        <v>Cost-to-serve review</v>
      </c>
      <c r="J17" s="25" t="s">
        <v>2868</v>
      </c>
      <c r="K17" s="25" t="s">
        <v>2869</v>
      </c>
      <c r="L17" s="25" t="s">
        <v>2870</v>
      </c>
      <c r="M17" s="25" t="s">
        <v>2863</v>
      </c>
      <c r="N17" s="25" t="s">
        <v>2864</v>
      </c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</row>
    <row r="18" spans="1:52">
      <c r="A18" s="23">
        <v>13</v>
      </c>
      <c r="B18" s="51" t="str">
        <f>'Discount Leakage'!B18</f>
        <v>HomeCart Online 01</v>
      </c>
      <c r="C18" s="51" t="str">
        <f>'Discount Leakage'!C18</f>
        <v>Online Marketplace</v>
      </c>
      <c r="D18" s="52">
        <f>SUMIF('Customer Matrix'!$B$12:$B$101,B18,'Customer Matrix'!$E$12:$E$101)</f>
        <v>21393.975595011336</v>
      </c>
      <c r="E18" s="28">
        <f>SUMIF('Customer Matrix'!$B$12:$B$101,B18,'Customer Matrix'!$G$12:$G$101)</f>
        <v>0.34114427199977249</v>
      </c>
      <c r="F18" s="28">
        <f>'Discount Leakage'!F18</f>
        <v>0.17332026264089054</v>
      </c>
      <c r="G18" s="52">
        <f>'Discount Leakage'!O18</f>
        <v>89.75036349206357</v>
      </c>
      <c r="H18" s="51" t="str">
        <f>IFERROR(INDEX('Customer Matrix'!$K$12:$K$101,MATCH(B18,'Customer Matrix'!$B$12:$B$101,0)),"")</f>
        <v>Reprice / Cost-to-Serve</v>
      </c>
      <c r="I18" s="51" t="str">
        <f t="shared" si="0"/>
        <v>Cost-to-serve review</v>
      </c>
      <c r="J18" s="25" t="s">
        <v>2860</v>
      </c>
      <c r="K18" s="25" t="s">
        <v>2861</v>
      </c>
      <c r="L18" s="25" t="s">
        <v>2870</v>
      </c>
      <c r="M18" s="25" t="s">
        <v>2863</v>
      </c>
      <c r="N18" s="25" t="s">
        <v>2864</v>
      </c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</row>
    <row r="19" spans="1:52">
      <c r="A19" s="23">
        <v>14</v>
      </c>
      <c r="B19" s="51" t="str">
        <f>'Discount Leakage'!B19</f>
        <v>Northgate Grocers 03</v>
      </c>
      <c r="C19" s="51" t="str">
        <f>'Discount Leakage'!C19</f>
        <v>Grocery</v>
      </c>
      <c r="D19" s="52">
        <f>SUMIF('Customer Matrix'!$B$12:$B$101,B19,'Customer Matrix'!$E$12:$E$101)</f>
        <v>17864.194158699247</v>
      </c>
      <c r="E19" s="28">
        <f>SUMIF('Customer Matrix'!$B$12:$B$101,B19,'Customer Matrix'!$G$12:$G$101)</f>
        <v>0.34423207726098859</v>
      </c>
      <c r="F19" s="28">
        <f>'Discount Leakage'!F19</f>
        <v>0.15289041901692701</v>
      </c>
      <c r="G19" s="52">
        <f>'Discount Leakage'!O19</f>
        <v>88.011588910527905</v>
      </c>
      <c r="H19" s="51" t="str">
        <f>IFERROR(INDEX('Customer Matrix'!$K$12:$K$101,MATCH(B19,'Customer Matrix'!$B$12:$B$101,0)),"")</f>
        <v>Reprice / Cost-to-Serve</v>
      </c>
      <c r="I19" s="51" t="str">
        <f t="shared" si="0"/>
        <v>Cost-to-serve review</v>
      </c>
      <c r="J19" s="25" t="s">
        <v>2865</v>
      </c>
      <c r="K19" s="25" t="s">
        <v>2866</v>
      </c>
      <c r="L19" s="25" t="s">
        <v>2870</v>
      </c>
      <c r="M19" s="25" t="s">
        <v>2863</v>
      </c>
      <c r="N19" s="25" t="s">
        <v>2864</v>
      </c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</row>
    <row r="20" spans="1:52">
      <c r="A20" s="23">
        <v>15</v>
      </c>
      <c r="B20" s="51" t="str">
        <f>'Discount Leakage'!B20</f>
        <v>FamilyCare Wholesale 07</v>
      </c>
      <c r="C20" s="51" t="str">
        <f>'Discount Leakage'!C20</f>
        <v>Wholesale</v>
      </c>
      <c r="D20" s="52">
        <f>SUMIF('Customer Matrix'!$B$12:$B$101,B20,'Customer Matrix'!$E$12:$E$101)</f>
        <v>6329.2922508461961</v>
      </c>
      <c r="E20" s="28">
        <f>SUMIF('Customer Matrix'!$B$12:$B$101,B20,'Customer Matrix'!$G$12:$G$101)</f>
        <v>0.32269530085460019</v>
      </c>
      <c r="F20" s="28">
        <f>'Discount Leakage'!F20</f>
        <v>0.18894012852236097</v>
      </c>
      <c r="G20" s="52">
        <f>'Discount Leakage'!O20</f>
        <v>84.725794407662676</v>
      </c>
      <c r="H20" s="51" t="str">
        <f>IFERROR(INDEX('Customer Matrix'!$K$12:$K$101,MATCH(B20,'Customer Matrix'!$B$12:$B$101,0)),"")</f>
        <v>Reprice / Cost-to-Serve</v>
      </c>
      <c r="I20" s="51" t="str">
        <f t="shared" si="0"/>
        <v>Cost-to-serve review</v>
      </c>
      <c r="J20" s="25" t="s">
        <v>2867</v>
      </c>
      <c r="K20" s="25" t="s">
        <v>2861</v>
      </c>
      <c r="L20" s="25" t="s">
        <v>2870</v>
      </c>
      <c r="M20" s="25" t="s">
        <v>2863</v>
      </c>
      <c r="N20" s="25" t="s">
        <v>2864</v>
      </c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</row>
    <row r="21" spans="1:52">
      <c r="A21" s="23">
        <v>16</v>
      </c>
      <c r="B21" s="51" t="str">
        <f>'Discount Leakage'!B21</f>
        <v>FamilyCare Wholesale 09</v>
      </c>
      <c r="C21" s="51" t="str">
        <f>'Discount Leakage'!C21</f>
        <v>Wholesale</v>
      </c>
      <c r="D21" s="52">
        <f>SUMIF('Customer Matrix'!$B$12:$B$101,B21,'Customer Matrix'!$E$12:$E$101)</f>
        <v>5297.4713649373107</v>
      </c>
      <c r="E21" s="28">
        <f>SUMIF('Customer Matrix'!$B$12:$B$101,B21,'Customer Matrix'!$G$12:$G$101)</f>
        <v>0.35142602313722598</v>
      </c>
      <c r="F21" s="28">
        <f>'Discount Leakage'!F21</f>
        <v>0.19203740899412328</v>
      </c>
      <c r="G21" s="52">
        <f>'Discount Leakage'!O21</f>
        <v>81.24846454388215</v>
      </c>
      <c r="H21" s="51" t="str">
        <f>IFERROR(INDEX('Customer Matrix'!$K$12:$K$101,MATCH(B21,'Customer Matrix'!$B$12:$B$101,0)),"")</f>
        <v>Review / Deprioritise</v>
      </c>
      <c r="I21" s="51" t="str">
        <f t="shared" si="0"/>
        <v>Monitor / protect</v>
      </c>
      <c r="J21" s="25" t="s">
        <v>2868</v>
      </c>
      <c r="K21" s="25" t="s">
        <v>2869</v>
      </c>
      <c r="L21" s="25" t="s">
        <v>2870</v>
      </c>
      <c r="M21" s="25" t="s">
        <v>2863</v>
      </c>
      <c r="N21" s="25" t="s">
        <v>2864</v>
      </c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</row>
    <row r="22" spans="1:52">
      <c r="A22" s="23">
        <v>17</v>
      </c>
      <c r="B22" s="51" t="str">
        <f>'Discount Leakage'!B22</f>
        <v>WellSpring Pharmacy 02</v>
      </c>
      <c r="C22" s="51" t="str">
        <f>'Discount Leakage'!C22</f>
        <v>Pharmacy</v>
      </c>
      <c r="D22" s="52">
        <f>SUMIF('Customer Matrix'!$B$12:$B$101,B22,'Customer Matrix'!$E$12:$E$101)</f>
        <v>19566.794187122752</v>
      </c>
      <c r="E22" s="28">
        <f>SUMIF('Customer Matrix'!$B$12:$B$101,B22,'Customer Matrix'!$G$12:$G$101)</f>
        <v>0.36557094845412758</v>
      </c>
      <c r="F22" s="28">
        <f>'Discount Leakage'!F22</f>
        <v>0.12629869105857741</v>
      </c>
      <c r="G22" s="52">
        <f>'Discount Leakage'!O22</f>
        <v>79.074669014073521</v>
      </c>
      <c r="H22" s="51" t="str">
        <f>IFERROR(INDEX('Customer Matrix'!$K$12:$K$101,MATCH(B22,'Customer Matrix'!$B$12:$B$101,0)),"")</f>
        <v>Reprice / Cost-to-Serve</v>
      </c>
      <c r="I22" s="51" t="str">
        <f t="shared" si="0"/>
        <v>Cost-to-serve review</v>
      </c>
      <c r="J22" s="25" t="s">
        <v>2860</v>
      </c>
      <c r="K22" s="25" t="s">
        <v>2861</v>
      </c>
      <c r="L22" s="25" t="s">
        <v>2870</v>
      </c>
      <c r="M22" s="25" t="s">
        <v>2863</v>
      </c>
      <c r="N22" s="25" t="s">
        <v>2864</v>
      </c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</row>
    <row r="23" spans="1:52">
      <c r="A23" s="23">
        <v>18</v>
      </c>
      <c r="B23" s="51" t="str">
        <f>'Discount Leakage'!B23</f>
        <v>Direct Family Customer 09</v>
      </c>
      <c r="C23" s="51" t="str">
        <f>'Discount Leakage'!C23</f>
        <v>DTC</v>
      </c>
      <c r="D23" s="52">
        <f>SUMIF('Customer Matrix'!$B$12:$B$101,B23,'Customer Matrix'!$E$12:$E$101)</f>
        <v>6026.3783054035721</v>
      </c>
      <c r="E23" s="28">
        <f>SUMIF('Customer Matrix'!$B$12:$B$101,B23,'Customer Matrix'!$G$12:$G$101)</f>
        <v>0.41165873696246108</v>
      </c>
      <c r="F23" s="28">
        <f>'Discount Leakage'!F23</f>
        <v>7.7658215396972027E-2</v>
      </c>
      <c r="G23" s="52">
        <f>'Discount Leakage'!O23</f>
        <v>65.689046217499509</v>
      </c>
      <c r="H23" s="51" t="str">
        <f>IFERROR(INDEX('Customer Matrix'!$K$12:$K$101,MATCH(B23,'Customer Matrix'!$B$12:$B$101,0)),"")</f>
        <v>Protect / Grow</v>
      </c>
      <c r="I23" s="51" t="str">
        <f t="shared" si="0"/>
        <v>Monitor / protect</v>
      </c>
      <c r="J23" s="25" t="s">
        <v>2865</v>
      </c>
      <c r="K23" s="25" t="s">
        <v>2866</v>
      </c>
      <c r="L23" s="25" t="s">
        <v>2870</v>
      </c>
      <c r="M23" s="25" t="s">
        <v>2863</v>
      </c>
      <c r="N23" s="25" t="s">
        <v>2864</v>
      </c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</row>
    <row r="24" spans="1:52">
      <c r="A24" s="23">
        <v>19</v>
      </c>
      <c r="B24" s="51" t="str">
        <f>'Discount Leakage'!B24</f>
        <v>HomeCart Online 04</v>
      </c>
      <c r="C24" s="51" t="str">
        <f>'Discount Leakage'!C24</f>
        <v>Online Marketplace</v>
      </c>
      <c r="D24" s="52">
        <f>SUMIF('Customer Matrix'!$B$12:$B$101,B24,'Customer Matrix'!$E$12:$E$101)</f>
        <v>4694.1846646289705</v>
      </c>
      <c r="E24" s="28">
        <f>SUMIF('Customer Matrix'!$B$12:$B$101,B24,'Customer Matrix'!$G$12:$G$101)</f>
        <v>0.34540947559351587</v>
      </c>
      <c r="F24" s="28">
        <f>'Discount Leakage'!F24</f>
        <v>0.17415370540773104</v>
      </c>
      <c r="G24" s="52">
        <f>'Discount Leakage'!O24</f>
        <v>60.52706475972078</v>
      </c>
      <c r="H24" s="51" t="str">
        <f>IFERROR(INDEX('Customer Matrix'!$K$12:$K$101,MATCH(B24,'Customer Matrix'!$B$12:$B$101,0)),"")</f>
        <v>Review / Deprioritise</v>
      </c>
      <c r="I24" s="51" t="str">
        <f t="shared" si="0"/>
        <v>Monitor / protect</v>
      </c>
      <c r="J24" s="25" t="s">
        <v>2867</v>
      </c>
      <c r="K24" s="25" t="s">
        <v>2861</v>
      </c>
      <c r="L24" s="25" t="s">
        <v>2870</v>
      </c>
      <c r="M24" s="25" t="s">
        <v>2863</v>
      </c>
      <c r="N24" s="25" t="s">
        <v>2864</v>
      </c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</row>
    <row r="25" spans="1:52">
      <c r="A25" s="23">
        <v>20</v>
      </c>
      <c r="B25" s="51" t="str">
        <f>'Discount Leakage'!B25</f>
        <v>Northgate Grocers 04</v>
      </c>
      <c r="C25" s="51" t="str">
        <f>'Discount Leakage'!C25</f>
        <v>Grocery</v>
      </c>
      <c r="D25" s="52">
        <f>SUMIF('Customer Matrix'!$B$12:$B$101,B25,'Customer Matrix'!$E$12:$E$101)</f>
        <v>7719.0378006281462</v>
      </c>
      <c r="E25" s="28">
        <f>SUMIF('Customer Matrix'!$B$12:$B$101,B25,'Customer Matrix'!$G$12:$G$101)</f>
        <v>0.39947920969708273</v>
      </c>
      <c r="F25" s="28">
        <f>'Discount Leakage'!F25</f>
        <v>0.14261016659782111</v>
      </c>
      <c r="G25" s="52">
        <f>'Discount Leakage'!O25</f>
        <v>58.364669560297465</v>
      </c>
      <c r="H25" s="51" t="str">
        <f>IFERROR(INDEX('Customer Matrix'!$K$12:$K$101,MATCH(B25,'Customer Matrix'!$B$12:$B$101,0)),"")</f>
        <v>Protect / Grow</v>
      </c>
      <c r="I25" s="51" t="str">
        <f t="shared" si="0"/>
        <v>Monitor / protect</v>
      </c>
      <c r="J25" s="25" t="s">
        <v>2868</v>
      </c>
      <c r="K25" s="25" t="s">
        <v>2869</v>
      </c>
      <c r="L25" s="25" t="s">
        <v>2870</v>
      </c>
      <c r="M25" s="25" t="s">
        <v>2863</v>
      </c>
      <c r="N25" s="25" t="s">
        <v>2864</v>
      </c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</row>
    <row r="26" spans="1:52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</row>
    <row r="27" spans="1:52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</row>
    <row r="28" spans="1:52" ht="26.75" customHeight="1">
      <c r="A28" s="94" t="s">
        <v>2871</v>
      </c>
      <c r="B28" s="94"/>
      <c r="C28" s="94"/>
      <c r="D28" s="94"/>
      <c r="E28" s="94"/>
      <c r="F28" s="94"/>
      <c r="G28" s="94"/>
      <c r="H28" s="94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</row>
    <row r="29" spans="1:52" ht="16">
      <c r="A29" s="49" t="s">
        <v>2688</v>
      </c>
      <c r="B29" s="49" t="s">
        <v>50</v>
      </c>
      <c r="C29" s="49" t="s">
        <v>2872</v>
      </c>
      <c r="D29" s="49" t="s">
        <v>35</v>
      </c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</row>
    <row r="30" spans="1:52">
      <c r="A30" s="23" t="s">
        <v>2873</v>
      </c>
      <c r="B30" s="23">
        <f>COUNTIF(K6:K25,"Open")</f>
        <v>10</v>
      </c>
      <c r="C30" s="23" t="s">
        <v>2874</v>
      </c>
      <c r="D30" s="23" t="s">
        <v>2875</v>
      </c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</row>
    <row r="31" spans="1:52">
      <c r="A31" s="23" t="s">
        <v>2876</v>
      </c>
      <c r="B31" s="23">
        <f>COUNTIF(K6:K25,"In progress")</f>
        <v>5</v>
      </c>
      <c r="C31" s="23" t="s">
        <v>2877</v>
      </c>
      <c r="D31" s="23" t="s">
        <v>2875</v>
      </c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</row>
    <row r="32" spans="1:52">
      <c r="A32" s="23" t="s">
        <v>2878</v>
      </c>
      <c r="B32" s="32">
        <f>SUM(G6:G25)</f>
        <v>3007.635302842873</v>
      </c>
      <c r="C32" s="23" t="s">
        <v>2879</v>
      </c>
      <c r="D32" s="23" t="s">
        <v>2570</v>
      </c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</row>
    <row r="33" spans="1:52">
      <c r="A33" s="23" t="s">
        <v>2880</v>
      </c>
      <c r="B33" s="23">
        <f>COUNTIF(H6:H25,"Reprice / Cost-to-Serve")</f>
        <v>12</v>
      </c>
      <c r="C33" s="23" t="s">
        <v>2881</v>
      </c>
      <c r="D33" s="23" t="s">
        <v>2582</v>
      </c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</row>
    <row r="34" spans="1:52">
      <c r="A34" s="23" t="s">
        <v>2882</v>
      </c>
      <c r="B34" s="23">
        <f>COUNTIF(L6:L25,"Q4 2026")</f>
        <v>10</v>
      </c>
      <c r="C34" s="23" t="s">
        <v>2883</v>
      </c>
      <c r="D34" s="23" t="s">
        <v>2875</v>
      </c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</row>
    <row r="35" spans="1:52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</row>
    <row r="36" spans="1:52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</row>
    <row r="37" spans="1:52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</row>
    <row r="38" spans="1:52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</row>
    <row r="39" spans="1:52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</row>
    <row r="40" spans="1:52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</row>
    <row r="41" spans="1:52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</row>
    <row r="42" spans="1:5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</row>
    <row r="43" spans="1:52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</row>
    <row r="44" spans="1:52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</row>
    <row r="45" spans="1:52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</row>
    <row r="46" spans="1:52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</row>
    <row r="47" spans="1:52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</row>
    <row r="48" spans="1:52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</row>
    <row r="49" spans="1:52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</row>
    <row r="50" spans="1:52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</row>
    <row r="51" spans="1:52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</row>
    <row r="52" spans="1: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</row>
    <row r="53" spans="1:5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</row>
    <row r="54" spans="1:5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</row>
    <row r="55" spans="1:5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</row>
    <row r="56" spans="1:5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</row>
    <row r="57" spans="1:5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</row>
    <row r="58" spans="1:5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</row>
    <row r="59" spans="1:5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</row>
    <row r="60" spans="1:52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</row>
    <row r="61" spans="1:52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</row>
    <row r="62" spans="1:5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</row>
    <row r="63" spans="1:52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</row>
    <row r="64" spans="1:52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</row>
    <row r="65" spans="1:52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</row>
    <row r="66" spans="1:52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</row>
    <row r="67" spans="1:52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</row>
    <row r="68" spans="1:52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</row>
    <row r="69" spans="1:52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</row>
    <row r="70" spans="1:52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</row>
    <row r="71" spans="1:52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</row>
    <row r="72" spans="1:5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</row>
    <row r="73" spans="1:52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</row>
    <row r="74" spans="1:52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</row>
    <row r="75" spans="1:52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</row>
    <row r="76" spans="1:52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</row>
    <row r="77" spans="1:52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</row>
    <row r="78" spans="1:52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</row>
    <row r="79" spans="1:52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</row>
    <row r="80" spans="1:52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</row>
    <row r="81" spans="1:52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</row>
    <row r="82" spans="1:5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</row>
    <row r="83" spans="1:52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</row>
    <row r="84" spans="1:52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</row>
    <row r="85" spans="1:52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</row>
    <row r="86" spans="1:52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</row>
    <row r="87" spans="1:52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</row>
    <row r="88" spans="1:52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</row>
    <row r="89" spans="1:52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</row>
    <row r="90" spans="1:52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</row>
    <row r="91" spans="1:52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</row>
    <row r="92" spans="1:5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</row>
    <row r="93" spans="1:52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</row>
    <row r="94" spans="1:52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</row>
    <row r="95" spans="1:52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</row>
    <row r="96" spans="1:52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</row>
    <row r="97" spans="1:52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</row>
    <row r="98" spans="1:52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</row>
    <row r="99" spans="1:52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</row>
    <row r="100" spans="1:52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</row>
    <row r="101" spans="1:52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</row>
    <row r="102" spans="1:5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</row>
    <row r="103" spans="1:52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</row>
    <row r="104" spans="1:52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</row>
    <row r="105" spans="1:52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</row>
    <row r="106" spans="1:52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</row>
    <row r="107" spans="1:52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</row>
    <row r="108" spans="1:52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</row>
    <row r="109" spans="1:52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</row>
    <row r="110" spans="1:52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</row>
    <row r="111" spans="1:52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</row>
    <row r="112" spans="1:5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</row>
    <row r="113" spans="1:52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</row>
    <row r="114" spans="1:52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</row>
    <row r="115" spans="1:52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</row>
    <row r="116" spans="1:52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</row>
    <row r="117" spans="1:52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</row>
    <row r="118" spans="1:52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</row>
    <row r="119" spans="1:52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</row>
    <row r="120" spans="1:52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</row>
    <row r="121" spans="1:52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</row>
    <row r="122" spans="1:5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</row>
    <row r="123" spans="1:52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</row>
    <row r="124" spans="1:52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</row>
    <row r="125" spans="1:52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</row>
    <row r="126" spans="1:52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</row>
    <row r="127" spans="1:52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</row>
    <row r="128" spans="1:52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</row>
    <row r="129" spans="1:52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</row>
    <row r="130" spans="1:52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</row>
    <row r="131" spans="1:52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</row>
    <row r="132" spans="1:5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</row>
    <row r="133" spans="1:52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</row>
    <row r="134" spans="1:52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</row>
    <row r="135" spans="1:52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</row>
    <row r="136" spans="1:52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</row>
    <row r="137" spans="1:52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</row>
    <row r="138" spans="1:52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</row>
    <row r="139" spans="1:52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</row>
    <row r="140" spans="1:52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</row>
    <row r="141" spans="1:52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</row>
    <row r="142" spans="1:5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</row>
    <row r="143" spans="1:52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</row>
    <row r="144" spans="1:52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</row>
    <row r="145" spans="1:52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</row>
    <row r="146" spans="1:52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</row>
    <row r="147" spans="1:52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</row>
    <row r="148" spans="1:52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</row>
    <row r="149" spans="1:52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</row>
    <row r="150" spans="1:52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</row>
    <row r="151" spans="1:52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</row>
    <row r="152" spans="1: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</row>
    <row r="153" spans="1:52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</row>
    <row r="154" spans="1:52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</row>
    <row r="155" spans="1:52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</row>
    <row r="156" spans="1:52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</row>
    <row r="157" spans="1:52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</row>
    <row r="158" spans="1:52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</row>
    <row r="159" spans="1:52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</row>
    <row r="160" spans="1:52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</row>
    <row r="161" spans="1:52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</row>
    <row r="162" spans="1:5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</row>
    <row r="163" spans="1:52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</row>
    <row r="164" spans="1:52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</row>
    <row r="165" spans="1:52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</row>
    <row r="166" spans="1:52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</row>
    <row r="167" spans="1:52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</row>
    <row r="168" spans="1:52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</row>
    <row r="169" spans="1:52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</row>
    <row r="170" spans="1:52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</row>
    <row r="171" spans="1:52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</row>
    <row r="172" spans="1:5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</row>
    <row r="173" spans="1:52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</row>
    <row r="174" spans="1:52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</row>
    <row r="175" spans="1:52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</row>
    <row r="176" spans="1:52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</row>
    <row r="177" spans="1:52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</row>
    <row r="178" spans="1:52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</row>
    <row r="179" spans="1:52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</row>
    <row r="180" spans="1:52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</row>
    <row r="181" spans="1:52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</row>
    <row r="182" spans="1:5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</row>
    <row r="183" spans="1:52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</row>
    <row r="184" spans="1:52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</row>
    <row r="185" spans="1:52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</row>
    <row r="186" spans="1:52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</row>
    <row r="187" spans="1:52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</row>
    <row r="188" spans="1:52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</row>
    <row r="189" spans="1:52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</row>
    <row r="190" spans="1:52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</row>
    <row r="191" spans="1:52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</row>
    <row r="192" spans="1:5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</row>
    <row r="193" spans="1:52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</row>
    <row r="194" spans="1:52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</row>
    <row r="195" spans="1:52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</row>
    <row r="196" spans="1:52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</row>
    <row r="197" spans="1:52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</row>
    <row r="198" spans="1:52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</row>
    <row r="199" spans="1:52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</row>
    <row r="200" spans="1:52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</row>
    <row r="201" spans="1:52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</row>
    <row r="202" spans="1:5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</row>
    <row r="203" spans="1:52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</row>
    <row r="204" spans="1:52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</row>
    <row r="205" spans="1:52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</row>
    <row r="206" spans="1:52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</row>
    <row r="207" spans="1:52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</row>
    <row r="208" spans="1:52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</row>
    <row r="209" spans="1:52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</row>
    <row r="210" spans="1:52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</row>
    <row r="211" spans="1:52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</row>
    <row r="212" spans="1:5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</row>
    <row r="213" spans="1:52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</row>
    <row r="214" spans="1:52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</row>
    <row r="215" spans="1:52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</row>
    <row r="216" spans="1:52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</row>
    <row r="217" spans="1:52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</row>
    <row r="218" spans="1:52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</row>
    <row r="219" spans="1:52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</row>
    <row r="220" spans="1:52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</row>
    <row r="221" spans="1:52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</row>
    <row r="222" spans="1:5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</row>
    <row r="223" spans="1:52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</row>
    <row r="224" spans="1:52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</row>
    <row r="225" spans="1:52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</row>
    <row r="226" spans="1:52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</row>
    <row r="227" spans="1:52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</row>
    <row r="228" spans="1:52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</row>
    <row r="229" spans="1:52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</row>
    <row r="230" spans="1:52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</row>
    <row r="231" spans="1:52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</row>
    <row r="232" spans="1:5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</row>
    <row r="233" spans="1:52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</row>
    <row r="234" spans="1:52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</row>
    <row r="235" spans="1:52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</row>
    <row r="236" spans="1:52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</row>
    <row r="237" spans="1:52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</row>
    <row r="238" spans="1:52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</row>
    <row r="239" spans="1:52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</row>
    <row r="240" spans="1:52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</row>
    <row r="241" spans="1:52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</row>
    <row r="242" spans="1:5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</row>
    <row r="243" spans="1:52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</row>
    <row r="244" spans="1:52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</row>
    <row r="245" spans="1:52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</row>
    <row r="246" spans="1:52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</row>
    <row r="247" spans="1:52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</row>
    <row r="248" spans="1:52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</row>
    <row r="249" spans="1:52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</row>
    <row r="250" spans="1:52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</row>
  </sheetData>
  <mergeCells count="3">
    <mergeCell ref="A1:N1"/>
    <mergeCell ref="A3:N3"/>
    <mergeCell ref="A28:H28"/>
  </mergeCells>
  <conditionalFormatting sqref="K6:K25">
    <cfRule type="expression" dxfId="10" priority="1">
      <formula>K6="Open"</formula>
    </cfRule>
    <cfRule type="expression" dxfId="9" priority="2">
      <formula>K6="In progress"</formula>
    </cfRule>
    <cfRule type="expression" dxfId="8" priority="3">
      <formula>K6="Monitoring"</formula>
    </cfRule>
    <cfRule type="expression" dxfId="7" priority="4">
      <formula>K6="Closed"</formula>
    </cfRule>
  </conditionalFormatting>
  <dataValidations count="3">
    <dataValidation type="list" sqref="J6:J25" xr:uid="{00000000-0002-0000-1900-000000000000}">
      <formula1>"Commercial Director,Key Account Manager,Finance Business Partner,Pricing Manager"</formula1>
    </dataValidation>
    <dataValidation type="list" sqref="K6:K25" xr:uid="{00000000-0002-0000-1900-000001000000}">
      <formula1>"Open,In progress,Monitoring,Closed"</formula1>
    </dataValidation>
    <dataValidation type="list" sqref="L6:L25" xr:uid="{00000000-0002-0000-1900-000002000000}">
      <formula1>"Q4 2026,Q1 2027,Q2 2027"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Z250"/>
  <sheetViews>
    <sheetView workbookViewId="0">
      <selection sqref="A1:L1"/>
    </sheetView>
  </sheetViews>
  <sheetFormatPr baseColWidth="10" defaultColWidth="8.83203125" defaultRowHeight="15"/>
  <cols>
    <col min="1" max="1" width="10" customWidth="1"/>
    <col min="2" max="2" width="22" customWidth="1"/>
    <col min="3" max="3" width="32" customWidth="1"/>
    <col min="4" max="4" width="24" customWidth="1"/>
    <col min="5" max="5" width="48" customWidth="1"/>
    <col min="6" max="6" width="15" customWidth="1"/>
  </cols>
  <sheetData>
    <row r="1" spans="1:52" ht="37.25" customHeight="1">
      <c r="A1" s="92" t="s">
        <v>2884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</row>
    <row r="2" spans="1:52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</row>
    <row r="3" spans="1:52">
      <c r="A3" s="96" t="str">
        <f>"Scenario: "&amp;'Pricing Scenarios'!B10&amp;" | Commentary refreshes from model outputs"</f>
        <v>Scenario: Base | Commentary refreshes from model outputs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</row>
    <row r="4" spans="1:52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</row>
    <row r="5" spans="1:52" ht="26.75" customHeight="1">
      <c r="A5" s="94" t="s">
        <v>2885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</row>
    <row r="6" spans="1:52">
      <c r="A6" s="97" t="str">
        <f>"The commercial portfolio generated £"&amp;ROUND(SUM('Fact Sales'!M4:M2003)/1000,1)&amp;"k net revenue at "&amp;ROUND(SUM('Fact Sales'!U4:U2003)/SUM('Fact Sales'!M4:M2003)*100,1)&amp;"% contribution margin. "&amp;IF('Pricing Scenarios'!G40&gt;=0,"The "&amp;'Pricing Scenarios'!B10&amp;" repricing scenario identifies £"&amp;ROUND('Pricing Scenarios'!G40,0)&amp;" of risk-adjusted contribution upside across the top 20 opportunities.","The "&amp;'Pricing Scenarios'!B10&amp;" repricing scenario is value-destructive by £"&amp;ROUND(-'Pricing Scenarios'!G40,0)&amp;", indicating that expected attrition outweighs price recovery.")</f>
        <v>The commercial portfolio generated £632.8k net revenue at 36.5% contribution margin. The Base repricing scenario identifies £1834 of risk-adjusted contribution upside across the top 20 opportunities.</v>
      </c>
      <c r="B6" s="97"/>
      <c r="C6" s="97"/>
      <c r="D6" s="97"/>
      <c r="E6" s="97"/>
      <c r="F6" s="97"/>
      <c r="G6" s="97"/>
      <c r="H6" s="97"/>
      <c r="I6" s="97"/>
      <c r="J6" s="97"/>
      <c r="K6" s="97"/>
      <c r="L6" s="97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</row>
    <row r="7" spans="1:52">
      <c r="A7" s="97"/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</row>
    <row r="8" spans="1:52">
      <c r="A8" s="97"/>
      <c r="B8" s="97"/>
      <c r="C8" s="97"/>
      <c r="D8" s="97"/>
      <c r="E8" s="97"/>
      <c r="F8" s="97"/>
      <c r="G8" s="97"/>
      <c r="H8" s="97"/>
      <c r="I8" s="97"/>
      <c r="J8" s="97"/>
      <c r="K8" s="97"/>
      <c r="L8" s="97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</row>
    <row r="9" spans="1:52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</row>
    <row r="10" spans="1:52" ht="26.75" customHeight="1">
      <c r="A10" s="94" t="s">
        <v>2886</v>
      </c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</row>
    <row r="11" spans="1:52">
      <c r="A11" s="97" t="str">
        <f>"Modelled gross discount leakage is £"&amp;ROUND('Discount Leakage'!B101,0)&amp;" and full-portfolio potential recapture is £"&amp;ROUND('Discount Leakage'!B102,0)&amp;". "&amp;ROUND('Discount Leakage'!B103,0)&amp;" accounts are classified as priority repricing opportunities under the original leakage screen."</f>
        <v>Modelled gross discount leakage is £5536 and full-portfolio potential recapture is £3875. 11 accounts are classified as priority repricing opportunities under the original leakage screen.</v>
      </c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</row>
    <row r="12" spans="1:52">
      <c r="A12" s="97"/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</row>
    <row r="13" spans="1:52">
      <c r="A13" s="97"/>
      <c r="B13" s="97"/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</row>
    <row r="14" spans="1:52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</row>
    <row r="15" spans="1:52" ht="26.75" customHeight="1">
      <c r="A15" s="94" t="s">
        <v>2887</v>
      </c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</row>
    <row r="16" spans="1:52">
      <c r="A16" s="97" t="str">
        <f>"The top 10 customers represent "&amp;ROUND('Customer Concentration'!B9*100,1)&amp;"% of revenue. "&amp;ROUND('Customer Action Register'!B33,0)&amp;" of the top action-list accounts fall into the high-revenue / low-margin customer quadrant, "&amp;"where discount and cost-to-serve should be reviewed before pursuing further volume."</f>
        <v>The top 10 customers represent 36.2% of revenue. 12 of the top action-list accounts fall into the high-revenue / low-margin customer quadrant, where discount and cost-to-serve should be reviewed before pursuing further volume.</v>
      </c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</row>
    <row r="17" spans="1:52">
      <c r="A17" s="97"/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</row>
    <row r="18" spans="1:52">
      <c r="A18" s="97"/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</row>
    <row r="19" spans="1:52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</row>
    <row r="20" spans="1:52" ht="26.75" customHeight="1">
      <c r="A20" s="94" t="s">
        <v>2888</v>
      </c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</row>
    <row r="21" spans="1:52">
      <c r="A21" s="97" t="str">
        <f>"Promotion analysis is deliberately treated as an observational proxy rather than causal evidence. "&amp;COUNTIF('Promo Effectiveness'!M7:M12,"Value destructive")&amp;" categories show negative ROI proxies and should be redesigned or tested before additional spend is committed."</f>
        <v>Promotion analysis is deliberately treated as an observational proxy rather than causal evidence. 4 categories show negative ROI proxies and should be redesigned or tested before additional spend is committed.</v>
      </c>
      <c r="B21" s="97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</row>
    <row r="22" spans="1:52">
      <c r="A22" s="97"/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</row>
    <row r="23" spans="1:52">
      <c r="A23" s="97"/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</row>
    <row r="24" spans="1:52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</row>
    <row r="25" spans="1:52" ht="26.75" customHeight="1">
      <c r="A25" s="94" t="s">
        <v>2889</v>
      </c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</row>
    <row r="26" spans="1:52">
      <c r="A26" s="97" t="str">
        <f>"Jan–Sep 2026 net revenue is £"&amp;ROUND('PVM Analysis V2'!L12,0)&amp;" above the prior-year period. "&amp;"Volume is "&amp;IF('PVM Analysis V2'!H12&gt;=0,"£"&amp;ROUND('PVM Analysis V2'!H12,0)&amp;" favourable","£"&amp;ROUND(-'PVM Analysis V2'!H12,0)&amp;" adverse")&amp;", mix is "&amp;IF('PVM Analysis V2'!I12&gt;=0,"£"&amp;ROUND('PVM Analysis V2'!I12,0)&amp;" favourable","£"&amp;ROUND(-'PVM Analysis V2'!I12,0)&amp;" adverse")&amp;" and price is "&amp;IF('PVM Analysis V2'!J12&gt;=0,"£"&amp;ROUND('PVM Analysis V2'!J12,0)&amp;" favourable","£"&amp;ROUND(-'PVM Analysis V2'!J12,0)&amp;" adverse")&amp;". SKU actions should protect price realisation while addressing weak portfolio mix and low-margin tail."</f>
        <v>Jan–Sep 2026 net revenue is £17545 above the prior-year period. Volume is £8337 favourable, mix is £2227 adverse and price is £11435 favourable. SKU actions should protect price realisation while addressing weak portfolio mix and low-margin tail.</v>
      </c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</row>
    <row r="27" spans="1:52">
      <c r="A27" s="97"/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</row>
    <row r="28" spans="1:52">
      <c r="A28" s="97"/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</row>
    <row r="29" spans="1:52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</row>
    <row r="30" spans="1:52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</row>
    <row r="31" spans="1:52" ht="26.75" customHeight="1">
      <c r="A31" s="94" t="s">
        <v>2890</v>
      </c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</row>
    <row r="32" spans="1:52" ht="16">
      <c r="A32" s="49" t="s">
        <v>2793</v>
      </c>
      <c r="B32" s="49" t="s">
        <v>2891</v>
      </c>
      <c r="C32" s="49" t="s">
        <v>2892</v>
      </c>
      <c r="D32" s="49" t="s">
        <v>2855</v>
      </c>
      <c r="E32" s="49" t="s">
        <v>2795</v>
      </c>
      <c r="F32" s="49" t="s">
        <v>2856</v>
      </c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</row>
    <row r="33" spans="1:52" ht="16">
      <c r="A33" s="53">
        <v>1</v>
      </c>
      <c r="B33" s="53" t="s">
        <v>2893</v>
      </c>
      <c r="C33" s="53" t="s">
        <v>2894</v>
      </c>
      <c r="D33" s="53" t="s">
        <v>2868</v>
      </c>
      <c r="E33" s="53" t="s">
        <v>2895</v>
      </c>
      <c r="F33" s="53" t="s">
        <v>2861</v>
      </c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</row>
    <row r="34" spans="1:52" ht="16">
      <c r="A34" s="53">
        <v>2</v>
      </c>
      <c r="B34" s="53" t="s">
        <v>2887</v>
      </c>
      <c r="C34" s="53" t="s">
        <v>2896</v>
      </c>
      <c r="D34" s="53" t="s">
        <v>2867</v>
      </c>
      <c r="E34" s="53" t="s">
        <v>2897</v>
      </c>
      <c r="F34" s="53" t="s">
        <v>2866</v>
      </c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</row>
    <row r="35" spans="1:52" ht="16">
      <c r="A35" s="53">
        <v>3</v>
      </c>
      <c r="B35" s="53" t="s">
        <v>2898</v>
      </c>
      <c r="C35" s="53" t="s">
        <v>2899</v>
      </c>
      <c r="D35" s="53" t="s">
        <v>2860</v>
      </c>
      <c r="E35" s="53" t="s">
        <v>2900</v>
      </c>
      <c r="F35" s="53" t="s">
        <v>2861</v>
      </c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</row>
    <row r="36" spans="1:52" ht="16">
      <c r="A36" s="53">
        <v>4</v>
      </c>
      <c r="B36" s="53" t="s">
        <v>2901</v>
      </c>
      <c r="C36" s="53" t="s">
        <v>2902</v>
      </c>
      <c r="D36" s="53" t="s">
        <v>2860</v>
      </c>
      <c r="E36" s="53" t="s">
        <v>2903</v>
      </c>
      <c r="F36" s="53" t="s">
        <v>2869</v>
      </c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</row>
    <row r="37" spans="1:52" ht="16">
      <c r="A37" s="53">
        <v>5</v>
      </c>
      <c r="B37" s="53" t="s">
        <v>2904</v>
      </c>
      <c r="C37" s="53" t="s">
        <v>2905</v>
      </c>
      <c r="D37" s="53" t="s">
        <v>2867</v>
      </c>
      <c r="E37" s="53" t="s">
        <v>2906</v>
      </c>
      <c r="F37" s="53" t="s">
        <v>2866</v>
      </c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</row>
    <row r="38" spans="1:52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</row>
    <row r="39" spans="1:52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</row>
    <row r="40" spans="1:52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</row>
    <row r="41" spans="1:52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</row>
    <row r="42" spans="1:5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</row>
    <row r="43" spans="1:52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</row>
    <row r="44" spans="1:52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</row>
    <row r="45" spans="1:52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</row>
    <row r="46" spans="1:52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</row>
    <row r="47" spans="1:52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</row>
    <row r="48" spans="1:52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</row>
    <row r="49" spans="1:52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</row>
    <row r="50" spans="1:52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</row>
    <row r="51" spans="1:52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</row>
    <row r="52" spans="1: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</row>
    <row r="53" spans="1:5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</row>
    <row r="54" spans="1:5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</row>
    <row r="55" spans="1:5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</row>
    <row r="56" spans="1:5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</row>
    <row r="57" spans="1:5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</row>
    <row r="58" spans="1:5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</row>
    <row r="59" spans="1:5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</row>
    <row r="60" spans="1:52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</row>
    <row r="61" spans="1:52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</row>
    <row r="62" spans="1:5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</row>
    <row r="63" spans="1:52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</row>
    <row r="64" spans="1:52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</row>
    <row r="65" spans="1:52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</row>
    <row r="66" spans="1:52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</row>
    <row r="67" spans="1:52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</row>
    <row r="68" spans="1:52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</row>
    <row r="69" spans="1:52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</row>
    <row r="70" spans="1:52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</row>
    <row r="71" spans="1:52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</row>
    <row r="72" spans="1:5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</row>
    <row r="73" spans="1:52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</row>
    <row r="74" spans="1:52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</row>
    <row r="75" spans="1:52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</row>
    <row r="76" spans="1:52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</row>
    <row r="77" spans="1:52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</row>
    <row r="78" spans="1:52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</row>
    <row r="79" spans="1:52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</row>
    <row r="80" spans="1:52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</row>
    <row r="81" spans="1:52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</row>
    <row r="82" spans="1:5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</row>
    <row r="83" spans="1:52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</row>
    <row r="84" spans="1:52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</row>
    <row r="85" spans="1:52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</row>
    <row r="86" spans="1:52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</row>
    <row r="87" spans="1:52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</row>
    <row r="88" spans="1:52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</row>
    <row r="89" spans="1:52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</row>
    <row r="90" spans="1:52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</row>
    <row r="91" spans="1:52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</row>
    <row r="92" spans="1:5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</row>
    <row r="93" spans="1:52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</row>
    <row r="94" spans="1:52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</row>
    <row r="95" spans="1:52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</row>
    <row r="96" spans="1:52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</row>
    <row r="97" spans="1:52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</row>
    <row r="98" spans="1:52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</row>
    <row r="99" spans="1:52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</row>
    <row r="100" spans="1:52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</row>
    <row r="101" spans="1:52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</row>
    <row r="102" spans="1:5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</row>
    <row r="103" spans="1:52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</row>
    <row r="104" spans="1:52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</row>
    <row r="105" spans="1:52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</row>
    <row r="106" spans="1:52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</row>
    <row r="107" spans="1:52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</row>
    <row r="108" spans="1:52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</row>
    <row r="109" spans="1:52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</row>
    <row r="110" spans="1:52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</row>
    <row r="111" spans="1:52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</row>
    <row r="112" spans="1:5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</row>
    <row r="113" spans="1:52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</row>
    <row r="114" spans="1:52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</row>
    <row r="115" spans="1:52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</row>
    <row r="116" spans="1:52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</row>
    <row r="117" spans="1:52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</row>
    <row r="118" spans="1:52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</row>
    <row r="119" spans="1:52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</row>
    <row r="120" spans="1:52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</row>
    <row r="121" spans="1:52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</row>
    <row r="122" spans="1:5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</row>
    <row r="123" spans="1:52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</row>
    <row r="124" spans="1:52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</row>
    <row r="125" spans="1:52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</row>
    <row r="126" spans="1:52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</row>
    <row r="127" spans="1:52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</row>
    <row r="128" spans="1:52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</row>
    <row r="129" spans="1:52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</row>
    <row r="130" spans="1:52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</row>
    <row r="131" spans="1:52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</row>
    <row r="132" spans="1:5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</row>
    <row r="133" spans="1:52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</row>
    <row r="134" spans="1:52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</row>
    <row r="135" spans="1:52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</row>
    <row r="136" spans="1:52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</row>
    <row r="137" spans="1:52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</row>
    <row r="138" spans="1:52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</row>
    <row r="139" spans="1:52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</row>
    <row r="140" spans="1:52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</row>
    <row r="141" spans="1:52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</row>
    <row r="142" spans="1:5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</row>
    <row r="143" spans="1:52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</row>
    <row r="144" spans="1:52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</row>
    <row r="145" spans="1:52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</row>
    <row r="146" spans="1:52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</row>
    <row r="147" spans="1:52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</row>
    <row r="148" spans="1:52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</row>
    <row r="149" spans="1:52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</row>
    <row r="150" spans="1:52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</row>
    <row r="151" spans="1:52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</row>
    <row r="152" spans="1: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</row>
    <row r="153" spans="1:52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</row>
    <row r="154" spans="1:52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</row>
    <row r="155" spans="1:52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</row>
    <row r="156" spans="1:52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</row>
    <row r="157" spans="1:52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</row>
    <row r="158" spans="1:52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</row>
    <row r="159" spans="1:52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</row>
    <row r="160" spans="1:52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</row>
    <row r="161" spans="1:52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</row>
    <row r="162" spans="1:5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</row>
    <row r="163" spans="1:52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</row>
    <row r="164" spans="1:52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</row>
    <row r="165" spans="1:52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</row>
    <row r="166" spans="1:52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</row>
    <row r="167" spans="1:52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</row>
    <row r="168" spans="1:52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</row>
    <row r="169" spans="1:52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</row>
    <row r="170" spans="1:52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</row>
    <row r="171" spans="1:52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</row>
    <row r="172" spans="1:5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</row>
    <row r="173" spans="1:52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</row>
    <row r="174" spans="1:52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</row>
    <row r="175" spans="1:52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</row>
    <row r="176" spans="1:52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</row>
    <row r="177" spans="1:52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</row>
    <row r="178" spans="1:52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</row>
    <row r="179" spans="1:52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</row>
    <row r="180" spans="1:52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</row>
    <row r="181" spans="1:52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</row>
    <row r="182" spans="1:5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</row>
    <row r="183" spans="1:52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</row>
    <row r="184" spans="1:52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</row>
    <row r="185" spans="1:52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</row>
    <row r="186" spans="1:52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</row>
    <row r="187" spans="1:52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</row>
    <row r="188" spans="1:52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</row>
    <row r="189" spans="1:52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</row>
    <row r="190" spans="1:52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</row>
    <row r="191" spans="1:52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</row>
    <row r="192" spans="1:5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</row>
    <row r="193" spans="1:52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</row>
    <row r="194" spans="1:52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</row>
    <row r="195" spans="1:52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</row>
    <row r="196" spans="1:52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</row>
    <row r="197" spans="1:52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</row>
    <row r="198" spans="1:52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</row>
    <row r="199" spans="1:52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</row>
    <row r="200" spans="1:52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</row>
    <row r="201" spans="1:52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</row>
    <row r="202" spans="1:5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</row>
    <row r="203" spans="1:52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</row>
    <row r="204" spans="1:52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</row>
    <row r="205" spans="1:52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</row>
    <row r="206" spans="1:52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</row>
    <row r="207" spans="1:52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</row>
    <row r="208" spans="1:52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</row>
    <row r="209" spans="1:52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</row>
    <row r="210" spans="1:52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</row>
    <row r="211" spans="1:52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</row>
    <row r="212" spans="1:5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</row>
    <row r="213" spans="1:52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</row>
    <row r="214" spans="1:52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</row>
    <row r="215" spans="1:52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</row>
    <row r="216" spans="1:52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</row>
    <row r="217" spans="1:52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</row>
    <row r="218" spans="1:52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</row>
    <row r="219" spans="1:52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</row>
    <row r="220" spans="1:52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</row>
    <row r="221" spans="1:52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</row>
    <row r="222" spans="1:5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</row>
    <row r="223" spans="1:52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</row>
    <row r="224" spans="1:52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</row>
    <row r="225" spans="1:52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</row>
    <row r="226" spans="1:52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</row>
    <row r="227" spans="1:52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</row>
    <row r="228" spans="1:52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</row>
    <row r="229" spans="1:52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</row>
    <row r="230" spans="1:52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</row>
    <row r="231" spans="1:52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</row>
    <row r="232" spans="1:5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</row>
    <row r="233" spans="1:52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</row>
    <row r="234" spans="1:52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</row>
    <row r="235" spans="1:52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</row>
    <row r="236" spans="1:52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</row>
    <row r="237" spans="1:52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</row>
    <row r="238" spans="1:52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</row>
    <row r="239" spans="1:52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</row>
    <row r="240" spans="1:52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</row>
    <row r="241" spans="1:52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</row>
    <row r="242" spans="1:5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</row>
    <row r="243" spans="1:52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</row>
    <row r="244" spans="1:52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</row>
    <row r="245" spans="1:52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</row>
    <row r="246" spans="1:52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</row>
    <row r="247" spans="1:52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</row>
    <row r="248" spans="1:52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</row>
    <row r="249" spans="1:52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</row>
    <row r="250" spans="1:52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</row>
  </sheetData>
  <mergeCells count="13">
    <mergeCell ref="A26:L28"/>
    <mergeCell ref="A31:L31"/>
    <mergeCell ref="A20:L20"/>
    <mergeCell ref="A25:L25"/>
    <mergeCell ref="A6:L8"/>
    <mergeCell ref="A11:L13"/>
    <mergeCell ref="A16:L18"/>
    <mergeCell ref="A21:L23"/>
    <mergeCell ref="A1:L1"/>
    <mergeCell ref="A3:L3"/>
    <mergeCell ref="A5:L5"/>
    <mergeCell ref="A10:L10"/>
    <mergeCell ref="A15:L15"/>
  </mergeCells>
  <conditionalFormatting sqref="F33:F37">
    <cfRule type="expression" dxfId="6" priority="1">
      <formula>F33="Open"</formula>
    </cfRule>
    <cfRule type="expression" dxfId="5" priority="2">
      <formula>F33="In progress"</formula>
    </cfRule>
    <cfRule type="expression" dxfId="4" priority="3">
      <formula>F33="Monitoring"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Z250"/>
  <sheetViews>
    <sheetView topLeftCell="A31" workbookViewId="0">
      <selection sqref="A1:N1"/>
    </sheetView>
  </sheetViews>
  <sheetFormatPr baseColWidth="10" defaultColWidth="8.83203125" defaultRowHeight="15"/>
  <cols>
    <col min="1" max="1" width="13" customWidth="1"/>
    <col min="2" max="2" width="24" customWidth="1"/>
    <col min="3" max="3" width="22" customWidth="1"/>
    <col min="4" max="4" width="28" customWidth="1"/>
    <col min="5" max="5" width="17" customWidth="1"/>
    <col min="6" max="6" width="16" customWidth="1"/>
    <col min="7" max="7" width="4" customWidth="1"/>
    <col min="8" max="8" width="20" customWidth="1"/>
    <col min="9" max="11" width="18" customWidth="1"/>
    <col min="12" max="14" width="14" customWidth="1"/>
  </cols>
  <sheetData>
    <row r="1" spans="1:52" ht="37.25" customHeight="1">
      <c r="A1" s="92" t="s">
        <v>2907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</row>
    <row r="2" spans="1:52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</row>
    <row r="3" spans="1:52">
      <c r="A3" s="96" t="str">
        <f>"Commercial outlook | Repricing scenario: "&amp;'Pricing Scenarios'!B10&amp;" | Synthetic portfolio case study"</f>
        <v>Commercial outlook | Repricing scenario: Base | Synthetic portfolio case study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</row>
    <row r="4" spans="1:52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</row>
    <row r="5" spans="1:52">
      <c r="A5" s="98" t="s">
        <v>2504</v>
      </c>
      <c r="B5" s="98"/>
      <c r="C5" s="98"/>
      <c r="D5" s="98" t="s">
        <v>2507</v>
      </c>
      <c r="E5" s="98"/>
      <c r="F5" s="98"/>
      <c r="G5" s="98" t="s">
        <v>2508</v>
      </c>
      <c r="H5" s="98"/>
      <c r="I5" s="98"/>
      <c r="J5" s="98" t="s">
        <v>2908</v>
      </c>
      <c r="K5" s="98"/>
      <c r="L5" s="98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</row>
    <row r="6" spans="1:52">
      <c r="A6" s="99" t="str">
        <f>Dashboard!A6</f>
        <v>£632,781</v>
      </c>
      <c r="B6" s="100"/>
      <c r="C6" s="100"/>
      <c r="D6" s="99" t="str">
        <f>Dashboard!J6</f>
        <v>£231,064</v>
      </c>
      <c r="E6" s="100"/>
      <c r="F6" s="100"/>
      <c r="G6" s="101" t="str">
        <f>Dashboard!A10</f>
        <v>36.5%</v>
      </c>
      <c r="H6" s="100"/>
      <c r="I6" s="100"/>
      <c r="J6" s="99">
        <f>'Pricing Scenarios'!G40</f>
        <v>1833.5756240079322</v>
      </c>
      <c r="K6" s="100"/>
      <c r="L6" s="100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</row>
    <row r="7" spans="1:52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</row>
    <row r="8" spans="1:52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</row>
    <row r="9" spans="1:52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</row>
    <row r="10" spans="1:52" ht="26.75" customHeight="1">
      <c r="A10" s="94" t="s">
        <v>2909</v>
      </c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</row>
    <row r="11" spans="1:52" ht="32" customHeight="1">
      <c r="A11" s="102" t="str">
        <f>'Commercial Commentary'!A6&amp;CHAR(10)&amp;CHAR(10)&amp;'Commercial Commentary'!A11&amp;CHAR(10)&amp;CHAR(10)&amp;'Commercial Commentary'!A16</f>
        <v>The commercial portfolio generated £632.8k net revenue at 36.5% contribution margin. The Base repricing scenario identifies £1834 of risk-adjusted contribution upside across the top 20 opportunities.
Modelled gross discount leakage is £5536 and full-portfolio potential recapture is £3875. 11 accounts are classified as priority repricing opportunities under the original leakage screen.
The top 10 customers represent 36.2% of revenue. 12 of the top action-list accounts fall into the high-revenue / low-margin customer quadrant, where discount and cost-to-serve should be reviewed before pursuing further volume.</v>
      </c>
      <c r="B11" s="102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</row>
    <row r="12" spans="1:52" ht="32" customHeight="1">
      <c r="A12" s="102"/>
      <c r="B12" s="102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</row>
    <row r="13" spans="1:52" ht="32" customHeight="1">
      <c r="A13" s="102"/>
      <c r="B13" s="102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</row>
    <row r="14" spans="1:52" ht="32" customHeight="1">
      <c r="A14" s="102"/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</row>
    <row r="15" spans="1:52" ht="32" customHeight="1">
      <c r="A15" s="102"/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</row>
    <row r="16" spans="1:52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</row>
    <row r="17" spans="1:52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</row>
    <row r="18" spans="1:52" ht="26.75" customHeight="1">
      <c r="A18" s="94" t="s">
        <v>2910</v>
      </c>
      <c r="B18" s="94"/>
      <c r="C18" s="94"/>
      <c r="D18" s="94"/>
      <c r="E18" s="94"/>
      <c r="F18" s="94"/>
      <c r="G18" s="23"/>
      <c r="H18" s="94" t="s">
        <v>2911</v>
      </c>
      <c r="I18" s="94"/>
      <c r="J18" s="94"/>
      <c r="K18" s="94"/>
      <c r="L18" s="94"/>
      <c r="M18" s="94"/>
      <c r="N18" s="94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</row>
    <row r="19" spans="1:52" ht="16">
      <c r="A19" s="49" t="s">
        <v>2688</v>
      </c>
      <c r="B19" s="49" t="s">
        <v>50</v>
      </c>
      <c r="C19" s="49" t="s">
        <v>2912</v>
      </c>
      <c r="D19" s="49" t="s">
        <v>2913</v>
      </c>
      <c r="E19" s="23"/>
      <c r="F19" s="23"/>
      <c r="G19" s="23"/>
      <c r="H19" s="49" t="s">
        <v>2785</v>
      </c>
      <c r="I19" s="49" t="s">
        <v>2818</v>
      </c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</row>
    <row r="20" spans="1:52">
      <c r="A20" s="23" t="s">
        <v>2690</v>
      </c>
      <c r="B20" s="32">
        <f>'Discount Leakage'!B101</f>
        <v>5536.2442193784054</v>
      </c>
      <c r="C20" s="23" t="s">
        <v>2914</v>
      </c>
      <c r="D20" s="23" t="s">
        <v>2915</v>
      </c>
      <c r="E20" s="23"/>
      <c r="F20" s="23"/>
      <c r="G20" s="23"/>
      <c r="H20" s="23" t="s">
        <v>2666</v>
      </c>
      <c r="I20" s="32">
        <f>'PVM Analysis V2'!H12</f>
        <v>8336.8423719898801</v>
      </c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</row>
    <row r="21" spans="1:52">
      <c r="A21" s="23" t="s">
        <v>2916</v>
      </c>
      <c r="B21" s="32">
        <f>'Discount Leakage'!B102</f>
        <v>3875.3709535648827</v>
      </c>
      <c r="C21" s="23" t="s">
        <v>2917</v>
      </c>
      <c r="D21" s="23" t="s">
        <v>2918</v>
      </c>
      <c r="E21" s="23"/>
      <c r="F21" s="23"/>
      <c r="G21" s="23"/>
      <c r="H21" s="23" t="s">
        <v>2787</v>
      </c>
      <c r="I21" s="32">
        <f>'PVM Analysis V2'!I12</f>
        <v>-2227.1829744784113</v>
      </c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</row>
    <row r="22" spans="1:52">
      <c r="A22" s="23" t="s">
        <v>2919</v>
      </c>
      <c r="B22" s="32">
        <f>'Pricing Scenarios'!G40</f>
        <v>1833.5756240079322</v>
      </c>
      <c r="C22" s="23" t="s">
        <v>2920</v>
      </c>
      <c r="D22" s="23" t="s">
        <v>2921</v>
      </c>
      <c r="E22" s="23"/>
      <c r="F22" s="23"/>
      <c r="G22" s="23"/>
      <c r="H22" s="23" t="s">
        <v>2788</v>
      </c>
      <c r="I22" s="32">
        <f>'PVM Analysis V2'!J12</f>
        <v>11435.062442002891</v>
      </c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</row>
    <row r="23" spans="1:52">
      <c r="A23" s="23" t="s">
        <v>2812</v>
      </c>
      <c r="B23" s="34">
        <f>'Customer Concentration'!B9</f>
        <v>0.36180562947686079</v>
      </c>
      <c r="C23" s="23" t="s">
        <v>2922</v>
      </c>
      <c r="D23" s="23" t="s">
        <v>2923</v>
      </c>
      <c r="E23" s="23"/>
      <c r="F23" s="23"/>
      <c r="G23" s="23"/>
      <c r="H23" s="23" t="s">
        <v>2924</v>
      </c>
      <c r="I23" s="32">
        <f>'PVM Analysis V2'!L12</f>
        <v>17544.72183951435</v>
      </c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</row>
    <row r="24" spans="1:52">
      <c r="A24" s="23" t="s">
        <v>2925</v>
      </c>
      <c r="B24" s="33">
        <f>'Customer Action Register'!B33</f>
        <v>12</v>
      </c>
      <c r="C24" s="23" t="s">
        <v>2926</v>
      </c>
      <c r="D24" s="23" t="s">
        <v>2927</v>
      </c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</row>
    <row r="25" spans="1:52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</row>
    <row r="26" spans="1:52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</row>
    <row r="27" spans="1:52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</row>
    <row r="28" spans="1:52" ht="26.75" customHeight="1">
      <c r="A28" s="94" t="s">
        <v>2928</v>
      </c>
      <c r="B28" s="94"/>
      <c r="C28" s="94"/>
      <c r="D28" s="94"/>
      <c r="E28" s="94"/>
      <c r="F28" s="94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</row>
    <row r="29" spans="1:52" ht="16">
      <c r="A29" s="49" t="s">
        <v>2688</v>
      </c>
      <c r="B29" s="49" t="s">
        <v>50</v>
      </c>
      <c r="C29" s="49" t="s">
        <v>2929</v>
      </c>
      <c r="D29" s="49" t="s">
        <v>2764</v>
      </c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</row>
    <row r="30" spans="1:52">
      <c r="A30" s="23" t="s">
        <v>2930</v>
      </c>
      <c r="B30" s="23">
        <f>COUNTIF('Promo Effectiveness'!M7:M12,"Value destructive")</f>
        <v>4</v>
      </c>
      <c r="C30" s="23" t="s">
        <v>2899</v>
      </c>
      <c r="D30" s="23" t="s">
        <v>2931</v>
      </c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</row>
    <row r="31" spans="1:52">
      <c r="A31" s="23" t="s">
        <v>2932</v>
      </c>
      <c r="B31" s="23">
        <f>COUNTIF('Promo Effectiveness'!M7:M12,"Strong")</f>
        <v>1</v>
      </c>
      <c r="C31" s="23" t="s">
        <v>2933</v>
      </c>
      <c r="D31" s="23" t="s">
        <v>2934</v>
      </c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</row>
    <row r="32" spans="1:52">
      <c r="A32" s="23" t="s">
        <v>2935</v>
      </c>
      <c r="B32" s="23">
        <f>'SKU Rationalisation'!B64</f>
        <v>11</v>
      </c>
      <c r="C32" s="23" t="s">
        <v>2936</v>
      </c>
      <c r="D32" s="23" t="s">
        <v>2937</v>
      </c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</row>
    <row r="33" spans="1:52">
      <c r="A33" s="23" t="s">
        <v>2938</v>
      </c>
      <c r="B33" s="23">
        <f>'SKU Rationalisation'!B65</f>
        <v>13</v>
      </c>
      <c r="C33" s="23" t="s">
        <v>2896</v>
      </c>
      <c r="D33" s="23" t="s">
        <v>2939</v>
      </c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</row>
    <row r="34" spans="1:52" ht="26.75" customHeight="1">
      <c r="A34" s="23" t="s">
        <v>2940</v>
      </c>
      <c r="B34" s="23">
        <f>'SKU Rationalisation'!B67</f>
        <v>11</v>
      </c>
      <c r="C34" s="23" t="s">
        <v>2941</v>
      </c>
      <c r="D34" s="23" t="s">
        <v>2942</v>
      </c>
      <c r="E34" s="23"/>
      <c r="F34" s="23"/>
      <c r="G34" s="23"/>
      <c r="H34" s="94" t="s">
        <v>2943</v>
      </c>
      <c r="I34" s="94"/>
      <c r="J34" s="94"/>
      <c r="K34" s="94"/>
      <c r="L34" s="94"/>
      <c r="M34" s="94"/>
      <c r="N34" s="94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</row>
    <row r="35" spans="1:52" ht="16">
      <c r="A35" s="23" t="s">
        <v>2944</v>
      </c>
      <c r="B35" s="23">
        <f>'Customer Action Register'!B34</f>
        <v>10</v>
      </c>
      <c r="C35" s="23" t="s">
        <v>2945</v>
      </c>
      <c r="D35" s="23" t="s">
        <v>2638</v>
      </c>
      <c r="E35" s="23"/>
      <c r="F35" s="23"/>
      <c r="G35" s="23"/>
      <c r="H35" s="49" t="s">
        <v>2688</v>
      </c>
      <c r="I35" s="49" t="s">
        <v>2830</v>
      </c>
      <c r="J35" s="49" t="s">
        <v>2834</v>
      </c>
      <c r="K35" s="49" t="s">
        <v>2837</v>
      </c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</row>
    <row r="36" spans="1:52">
      <c r="A36" s="23"/>
      <c r="B36" s="23"/>
      <c r="C36" s="23"/>
      <c r="D36" s="23"/>
      <c r="E36" s="23"/>
      <c r="F36" s="23"/>
      <c r="G36" s="23"/>
      <c r="H36" s="23" t="s">
        <v>2832</v>
      </c>
      <c r="I36" s="34">
        <v>0.4</v>
      </c>
      <c r="J36" s="34">
        <v>0.7</v>
      </c>
      <c r="K36" s="34">
        <v>0.9</v>
      </c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</row>
    <row r="37" spans="1:52">
      <c r="A37" s="23"/>
      <c r="B37" s="23"/>
      <c r="C37" s="23"/>
      <c r="D37" s="23"/>
      <c r="E37" s="23"/>
      <c r="F37" s="23"/>
      <c r="G37" s="23"/>
      <c r="H37" s="23" t="s">
        <v>2946</v>
      </c>
      <c r="I37" s="34">
        <v>0.995</v>
      </c>
      <c r="J37" s="34">
        <v>0.99</v>
      </c>
      <c r="K37" s="34">
        <v>0.98</v>
      </c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</row>
    <row r="38" spans="1:52">
      <c r="A38" s="23"/>
      <c r="B38" s="23"/>
      <c r="C38" s="23"/>
      <c r="D38" s="23"/>
      <c r="E38" s="23"/>
      <c r="F38" s="23"/>
      <c r="G38" s="23"/>
      <c r="H38" s="23" t="s">
        <v>2631</v>
      </c>
      <c r="I38" s="32">
        <f>'Pricing Scenarios'!B44</f>
        <v>1138.0638378559779</v>
      </c>
      <c r="J38" s="32">
        <f>'Pricing Scenarios'!C44</f>
        <v>1833.5756240079324</v>
      </c>
      <c r="K38" s="32">
        <f>'Pricing Scenarios'!D44</f>
        <v>1501.6538299689973</v>
      </c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</row>
    <row r="39" spans="1:52">
      <c r="A39" s="23"/>
      <c r="B39" s="23"/>
      <c r="C39" s="23"/>
      <c r="D39" s="23"/>
      <c r="E39" s="23"/>
      <c r="F39" s="23"/>
      <c r="G39" s="23"/>
      <c r="H39" s="23" t="s">
        <v>2947</v>
      </c>
      <c r="I39" s="23" t="str">
        <f>IF('Pricing Scenarios'!B10="Conservative","✓","")</f>
        <v/>
      </c>
      <c r="J39" s="23" t="str">
        <f>IF('Pricing Scenarios'!B10="Base","✓","")</f>
        <v>✓</v>
      </c>
      <c r="K39" s="23" t="str">
        <f>IF('Pricing Scenarios'!B10="Stretch","✓","")</f>
        <v/>
      </c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</row>
    <row r="40" spans="1:52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</row>
    <row r="41" spans="1:52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</row>
    <row r="42" spans="1:52" ht="26.75" customHeight="1">
      <c r="A42" s="94" t="s">
        <v>2948</v>
      </c>
      <c r="B42" s="94"/>
      <c r="C42" s="94"/>
      <c r="D42" s="94"/>
      <c r="E42" s="94"/>
      <c r="F42" s="94"/>
      <c r="G42" s="94"/>
      <c r="H42" s="94" t="s">
        <v>2949</v>
      </c>
      <c r="I42" s="94"/>
      <c r="J42" s="94"/>
      <c r="K42" s="94"/>
      <c r="L42" s="94"/>
      <c r="M42" s="94"/>
      <c r="N42" s="94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</row>
    <row r="43" spans="1:52" ht="16">
      <c r="A43" s="49" t="s">
        <v>2793</v>
      </c>
      <c r="B43" s="49" t="s">
        <v>2764</v>
      </c>
      <c r="C43" s="49" t="s">
        <v>2855</v>
      </c>
      <c r="D43" s="49" t="s">
        <v>2950</v>
      </c>
      <c r="E43" s="49" t="s">
        <v>2892</v>
      </c>
      <c r="F43" s="49" t="s">
        <v>2856</v>
      </c>
      <c r="G43" s="23"/>
      <c r="H43" s="102" t="str">
        <f>'Commercial Commentary'!A21&amp;CHAR(10)&amp;CHAR(10)&amp;'Commercial Commentary'!A26</f>
        <v>Promotion analysis is deliberately treated as an observational proxy rather than causal evidence. 4 categories show negative ROI proxies and should be redesigned or tested before additional spend is committed.
Jan–Sep 2026 net revenue is £17545 above the prior-year period. Volume is £8337 favourable, mix is £2227 adverse and price is £11435 favourable. SKU actions should protect price realisation while addressing weak portfolio mix and low-margin tail.</v>
      </c>
      <c r="I43" s="102"/>
      <c r="J43" s="102"/>
      <c r="K43" s="102"/>
      <c r="L43" s="102"/>
      <c r="M43" s="102"/>
      <c r="N43" s="102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</row>
    <row r="44" spans="1:52" ht="32">
      <c r="A44" s="53">
        <v>1</v>
      </c>
      <c r="B44" s="53" t="s">
        <v>2951</v>
      </c>
      <c r="C44" s="53" t="s">
        <v>2952</v>
      </c>
      <c r="D44" s="53" t="s">
        <v>456</v>
      </c>
      <c r="E44" s="53" t="s">
        <v>2953</v>
      </c>
      <c r="F44" s="53" t="s">
        <v>2861</v>
      </c>
      <c r="G44" s="23"/>
      <c r="H44" s="102"/>
      <c r="I44" s="102"/>
      <c r="J44" s="102"/>
      <c r="K44" s="102"/>
      <c r="L44" s="102"/>
      <c r="M44" s="102"/>
      <c r="N44" s="102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</row>
    <row r="45" spans="1:52" ht="48">
      <c r="A45" s="53">
        <v>2</v>
      </c>
      <c r="B45" s="53" t="s">
        <v>2954</v>
      </c>
      <c r="C45" s="53" t="s">
        <v>2955</v>
      </c>
      <c r="D45" s="53" t="s">
        <v>456</v>
      </c>
      <c r="E45" s="53" t="s">
        <v>2956</v>
      </c>
      <c r="F45" s="53" t="s">
        <v>2866</v>
      </c>
      <c r="G45" s="23"/>
      <c r="H45" s="102"/>
      <c r="I45" s="102"/>
      <c r="J45" s="102"/>
      <c r="K45" s="102"/>
      <c r="L45" s="102"/>
      <c r="M45" s="102"/>
      <c r="N45" s="102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</row>
    <row r="46" spans="1:52" ht="32">
      <c r="A46" s="53">
        <v>3</v>
      </c>
      <c r="B46" s="53" t="s">
        <v>2957</v>
      </c>
      <c r="C46" s="53" t="s">
        <v>2958</v>
      </c>
      <c r="D46" s="53" t="s">
        <v>456</v>
      </c>
      <c r="E46" s="53" t="s">
        <v>2959</v>
      </c>
      <c r="F46" s="53" t="s">
        <v>2861</v>
      </c>
      <c r="G46" s="23"/>
      <c r="H46" s="102"/>
      <c r="I46" s="102"/>
      <c r="J46" s="102"/>
      <c r="K46" s="102"/>
      <c r="L46" s="102"/>
      <c r="M46" s="102"/>
      <c r="N46" s="102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</row>
    <row r="47" spans="1:52" ht="32">
      <c r="A47" s="53">
        <v>4</v>
      </c>
      <c r="B47" s="53" t="s">
        <v>2960</v>
      </c>
      <c r="C47" s="53" t="s">
        <v>2961</v>
      </c>
      <c r="D47" s="53" t="s">
        <v>428</v>
      </c>
      <c r="E47" s="53" t="s">
        <v>2962</v>
      </c>
      <c r="F47" s="53" t="s">
        <v>2869</v>
      </c>
      <c r="G47" s="23"/>
      <c r="H47" s="102"/>
      <c r="I47" s="102"/>
      <c r="J47" s="102"/>
      <c r="K47" s="102"/>
      <c r="L47" s="102"/>
      <c r="M47" s="102"/>
      <c r="N47" s="102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</row>
    <row r="48" spans="1:52" ht="48">
      <c r="A48" s="53">
        <v>5</v>
      </c>
      <c r="B48" s="53" t="s">
        <v>2963</v>
      </c>
      <c r="C48" s="53" t="s">
        <v>2964</v>
      </c>
      <c r="D48" s="53" t="s">
        <v>2965</v>
      </c>
      <c r="E48" s="53" t="s">
        <v>2966</v>
      </c>
      <c r="F48" s="53" t="s">
        <v>2866</v>
      </c>
      <c r="G48" s="23"/>
      <c r="H48" s="102"/>
      <c r="I48" s="102"/>
      <c r="J48" s="102"/>
      <c r="K48" s="102"/>
      <c r="L48" s="102"/>
      <c r="M48" s="102"/>
      <c r="N48" s="102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</row>
    <row r="49" spans="1:52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</row>
    <row r="50" spans="1:52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</row>
    <row r="51" spans="1:52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</row>
    <row r="52" spans="1: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</row>
    <row r="53" spans="1:5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</row>
    <row r="54" spans="1:5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</row>
    <row r="55" spans="1:5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</row>
    <row r="56" spans="1:5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</row>
    <row r="57" spans="1:5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</row>
    <row r="58" spans="1:5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</row>
    <row r="59" spans="1:5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</row>
    <row r="60" spans="1:52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</row>
    <row r="61" spans="1:52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</row>
    <row r="62" spans="1:5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</row>
    <row r="63" spans="1:52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</row>
    <row r="64" spans="1:52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</row>
    <row r="65" spans="1:52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</row>
    <row r="66" spans="1:52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</row>
    <row r="67" spans="1:52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</row>
    <row r="68" spans="1:52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</row>
    <row r="69" spans="1:52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</row>
    <row r="70" spans="1:52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</row>
    <row r="71" spans="1:52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</row>
    <row r="72" spans="1:5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</row>
    <row r="73" spans="1:52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</row>
    <row r="74" spans="1:52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</row>
    <row r="75" spans="1:52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</row>
    <row r="76" spans="1:52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</row>
    <row r="77" spans="1:52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</row>
    <row r="78" spans="1:52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</row>
    <row r="79" spans="1:52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</row>
    <row r="80" spans="1:52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</row>
    <row r="81" spans="1:52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</row>
    <row r="82" spans="1:5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</row>
    <row r="83" spans="1:52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</row>
    <row r="84" spans="1:52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</row>
    <row r="85" spans="1:52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</row>
    <row r="86" spans="1:52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</row>
    <row r="87" spans="1:52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</row>
    <row r="88" spans="1:52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</row>
    <row r="89" spans="1:52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</row>
    <row r="90" spans="1:52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</row>
    <row r="91" spans="1:52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</row>
    <row r="92" spans="1:5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</row>
    <row r="93" spans="1:52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</row>
    <row r="94" spans="1:52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</row>
    <row r="95" spans="1:52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</row>
    <row r="96" spans="1:52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</row>
    <row r="97" spans="1:52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</row>
    <row r="98" spans="1:52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</row>
    <row r="99" spans="1:52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</row>
    <row r="100" spans="1:52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</row>
    <row r="101" spans="1:52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</row>
    <row r="102" spans="1:5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</row>
    <row r="103" spans="1:52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</row>
    <row r="104" spans="1:52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</row>
    <row r="105" spans="1:52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</row>
    <row r="106" spans="1:52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</row>
    <row r="107" spans="1:52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</row>
    <row r="108" spans="1:52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</row>
    <row r="109" spans="1:52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</row>
    <row r="110" spans="1:52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</row>
    <row r="111" spans="1:52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</row>
    <row r="112" spans="1:5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</row>
    <row r="113" spans="1:52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</row>
    <row r="114" spans="1:52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</row>
    <row r="115" spans="1:52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</row>
    <row r="116" spans="1:52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</row>
    <row r="117" spans="1:52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</row>
    <row r="118" spans="1:52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</row>
    <row r="119" spans="1:52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</row>
    <row r="120" spans="1:52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</row>
    <row r="121" spans="1:52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</row>
    <row r="122" spans="1:5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</row>
    <row r="123" spans="1:52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</row>
    <row r="124" spans="1:52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</row>
    <row r="125" spans="1:52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</row>
    <row r="126" spans="1:52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</row>
    <row r="127" spans="1:52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</row>
    <row r="128" spans="1:52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</row>
    <row r="129" spans="1:52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</row>
    <row r="130" spans="1:52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</row>
    <row r="131" spans="1:52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</row>
    <row r="132" spans="1:5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</row>
    <row r="133" spans="1:52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</row>
    <row r="134" spans="1:52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</row>
    <row r="135" spans="1:52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</row>
    <row r="136" spans="1:52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</row>
    <row r="137" spans="1:52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</row>
    <row r="138" spans="1:52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</row>
    <row r="139" spans="1:52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</row>
    <row r="140" spans="1:52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</row>
    <row r="141" spans="1:52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</row>
    <row r="142" spans="1:5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</row>
    <row r="143" spans="1:52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</row>
    <row r="144" spans="1:52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</row>
    <row r="145" spans="1:52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</row>
    <row r="146" spans="1:52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</row>
    <row r="147" spans="1:52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</row>
    <row r="148" spans="1:52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</row>
    <row r="149" spans="1:52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</row>
    <row r="150" spans="1:52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</row>
    <row r="151" spans="1:52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</row>
    <row r="152" spans="1: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</row>
    <row r="153" spans="1:52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</row>
    <row r="154" spans="1:52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</row>
    <row r="155" spans="1:52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</row>
    <row r="156" spans="1:52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</row>
    <row r="157" spans="1:52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</row>
    <row r="158" spans="1:52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</row>
    <row r="159" spans="1:52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</row>
    <row r="160" spans="1:52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</row>
    <row r="161" spans="1:52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</row>
    <row r="162" spans="1:5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</row>
    <row r="163" spans="1:52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</row>
    <row r="164" spans="1:52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</row>
    <row r="165" spans="1:52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</row>
    <row r="166" spans="1:52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</row>
    <row r="167" spans="1:52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</row>
    <row r="168" spans="1:52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</row>
    <row r="169" spans="1:52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</row>
    <row r="170" spans="1:52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</row>
    <row r="171" spans="1:52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</row>
    <row r="172" spans="1:5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</row>
    <row r="173" spans="1:52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</row>
    <row r="174" spans="1:52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</row>
    <row r="175" spans="1:52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</row>
    <row r="176" spans="1:52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</row>
    <row r="177" spans="1:52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</row>
    <row r="178" spans="1:52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</row>
    <row r="179" spans="1:52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</row>
    <row r="180" spans="1:52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</row>
    <row r="181" spans="1:52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</row>
    <row r="182" spans="1:5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</row>
    <row r="183" spans="1:52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</row>
    <row r="184" spans="1:52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</row>
    <row r="185" spans="1:52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</row>
    <row r="186" spans="1:52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</row>
    <row r="187" spans="1:52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</row>
    <row r="188" spans="1:52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</row>
    <row r="189" spans="1:52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</row>
    <row r="190" spans="1:52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</row>
    <row r="191" spans="1:52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</row>
    <row r="192" spans="1:5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</row>
    <row r="193" spans="1:52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</row>
    <row r="194" spans="1:52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</row>
    <row r="195" spans="1:52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</row>
    <row r="196" spans="1:52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</row>
    <row r="197" spans="1:52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</row>
    <row r="198" spans="1:52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</row>
    <row r="199" spans="1:52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</row>
    <row r="200" spans="1:52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</row>
    <row r="201" spans="1:52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</row>
    <row r="202" spans="1:5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</row>
    <row r="203" spans="1:52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</row>
    <row r="204" spans="1:52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</row>
    <row r="205" spans="1:52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</row>
    <row r="206" spans="1:52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</row>
    <row r="207" spans="1:52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</row>
    <row r="208" spans="1:52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</row>
    <row r="209" spans="1:52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</row>
    <row r="210" spans="1:52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</row>
    <row r="211" spans="1:52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</row>
    <row r="212" spans="1:5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</row>
    <row r="213" spans="1:52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</row>
    <row r="214" spans="1:52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</row>
    <row r="215" spans="1:52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</row>
    <row r="216" spans="1:52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</row>
    <row r="217" spans="1:52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</row>
    <row r="218" spans="1:52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</row>
    <row r="219" spans="1:52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</row>
    <row r="220" spans="1:52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</row>
    <row r="221" spans="1:52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</row>
    <row r="222" spans="1:5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</row>
    <row r="223" spans="1:52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</row>
    <row r="224" spans="1:52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</row>
    <row r="225" spans="1:52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</row>
    <row r="226" spans="1:52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</row>
    <row r="227" spans="1:52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</row>
    <row r="228" spans="1:52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</row>
    <row r="229" spans="1:52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</row>
    <row r="230" spans="1:52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</row>
    <row r="231" spans="1:52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</row>
    <row r="232" spans="1:5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</row>
    <row r="233" spans="1:52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</row>
    <row r="234" spans="1:52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</row>
    <row r="235" spans="1:52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</row>
    <row r="236" spans="1:52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</row>
    <row r="237" spans="1:52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</row>
    <row r="238" spans="1:52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</row>
    <row r="239" spans="1:52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</row>
    <row r="240" spans="1:52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</row>
    <row r="241" spans="1:52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</row>
    <row r="242" spans="1:5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</row>
    <row r="243" spans="1:52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</row>
    <row r="244" spans="1:52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</row>
    <row r="245" spans="1:52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</row>
    <row r="246" spans="1:52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</row>
    <row r="247" spans="1:52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</row>
    <row r="248" spans="1:52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</row>
    <row r="249" spans="1:52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</row>
    <row r="250" spans="1:52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</row>
  </sheetData>
  <mergeCells count="18">
    <mergeCell ref="H34:N34"/>
    <mergeCell ref="A42:N42"/>
    <mergeCell ref="H43:N48"/>
    <mergeCell ref="A10:N10"/>
    <mergeCell ref="A11:N15"/>
    <mergeCell ref="A18:F18"/>
    <mergeCell ref="H18:N18"/>
    <mergeCell ref="A28:F28"/>
    <mergeCell ref="A1:N1"/>
    <mergeCell ref="A3:N3"/>
    <mergeCell ref="A5:C5"/>
    <mergeCell ref="A6:C7"/>
    <mergeCell ref="D5:F5"/>
    <mergeCell ref="D6:F7"/>
    <mergeCell ref="G5:I5"/>
    <mergeCell ref="G6:I7"/>
    <mergeCell ref="J5:L5"/>
    <mergeCell ref="J6:L7"/>
  </mergeCells>
  <conditionalFormatting sqref="F44:F48">
    <cfRule type="expression" dxfId="3" priority="1">
      <formula>F44="Open"</formula>
    </cfRule>
    <cfRule type="expression" dxfId="2" priority="2">
      <formula>F44="In progress"</formula>
    </cfRule>
    <cfRule type="expression" dxfId="1" priority="3">
      <formula>F44="Monitoring"</formula>
    </cfRule>
  </conditionalFormatting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Z250"/>
  <sheetViews>
    <sheetView topLeftCell="A5" workbookViewId="0">
      <selection sqref="A1:H1"/>
    </sheetView>
  </sheetViews>
  <sheetFormatPr baseColWidth="10" defaultColWidth="8.83203125" defaultRowHeight="15"/>
  <cols>
    <col min="1" max="1" width="22" customWidth="1"/>
    <col min="2" max="2" width="80" customWidth="1"/>
    <col min="3" max="5" width="30" customWidth="1"/>
  </cols>
  <sheetData>
    <row r="1" spans="1:52" ht="37.25" customHeight="1">
      <c r="A1" s="92" t="s">
        <v>2967</v>
      </c>
      <c r="B1" s="92"/>
      <c r="C1" s="92"/>
      <c r="D1" s="92"/>
      <c r="E1" s="92"/>
      <c r="F1" s="92"/>
      <c r="G1" s="92"/>
      <c r="H1" s="92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</row>
    <row r="2" spans="1:52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</row>
    <row r="3" spans="1:52">
      <c r="A3" s="93" t="s">
        <v>2968</v>
      </c>
      <c r="B3" s="93"/>
      <c r="C3" s="93"/>
      <c r="D3" s="93"/>
      <c r="E3" s="93"/>
      <c r="F3" s="93"/>
      <c r="G3" s="93"/>
      <c r="H3" s="9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</row>
    <row r="4" spans="1:52">
      <c r="A4" s="93"/>
      <c r="B4" s="93"/>
      <c r="C4" s="93"/>
      <c r="D4" s="93"/>
      <c r="E4" s="93"/>
      <c r="F4" s="93"/>
      <c r="G4" s="93"/>
      <c r="H4" s="9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</row>
    <row r="5" spans="1:52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</row>
    <row r="6" spans="1:52" ht="26.75" customHeight="1">
      <c r="A6" s="94" t="s">
        <v>2969</v>
      </c>
      <c r="B6" s="94"/>
      <c r="C6" s="94"/>
      <c r="D6" s="94"/>
      <c r="E6" s="94"/>
      <c r="F6" s="94"/>
      <c r="G6" s="94"/>
      <c r="H6" s="94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</row>
    <row r="7" spans="1:52" ht="32">
      <c r="A7" s="49" t="s">
        <v>2970</v>
      </c>
      <c r="B7" s="49" t="s">
        <v>2971</v>
      </c>
      <c r="C7" s="49" t="s">
        <v>2972</v>
      </c>
      <c r="D7" s="49" t="s">
        <v>2973</v>
      </c>
      <c r="E7" s="49" t="s">
        <v>2974</v>
      </c>
      <c r="F7" s="49" t="s">
        <v>2975</v>
      </c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</row>
    <row r="8" spans="1:52">
      <c r="A8" s="23" t="s">
        <v>74</v>
      </c>
      <c r="B8" s="23" t="s">
        <v>75</v>
      </c>
      <c r="C8" s="23" t="s">
        <v>91</v>
      </c>
      <c r="D8" s="23" t="s">
        <v>75</v>
      </c>
      <c r="E8" s="23" t="s">
        <v>2976</v>
      </c>
      <c r="F8" s="23" t="s">
        <v>147</v>
      </c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</row>
    <row r="9" spans="1:52">
      <c r="A9" s="23" t="s">
        <v>86</v>
      </c>
      <c r="B9" s="23" t="s">
        <v>87</v>
      </c>
      <c r="C9" s="23" t="s">
        <v>91</v>
      </c>
      <c r="D9" s="23" t="s">
        <v>87</v>
      </c>
      <c r="E9" s="23" t="s">
        <v>2976</v>
      </c>
      <c r="F9" s="23" t="s">
        <v>147</v>
      </c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</row>
    <row r="10" spans="1:52">
      <c r="A10" s="23" t="s">
        <v>81</v>
      </c>
      <c r="B10" s="23" t="s">
        <v>82</v>
      </c>
      <c r="C10" s="23" t="s">
        <v>91</v>
      </c>
      <c r="D10" s="23" t="s">
        <v>82</v>
      </c>
      <c r="E10" s="23" t="s">
        <v>2976</v>
      </c>
      <c r="F10" s="23" t="s">
        <v>147</v>
      </c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</row>
    <row r="11" spans="1:52">
      <c r="A11" s="23" t="s">
        <v>94</v>
      </c>
      <c r="B11" s="23" t="s">
        <v>94</v>
      </c>
      <c r="C11" s="23" t="s">
        <v>94</v>
      </c>
      <c r="D11" s="23" t="s">
        <v>94</v>
      </c>
      <c r="E11" s="23" t="s">
        <v>94</v>
      </c>
      <c r="F11" s="23" t="s">
        <v>2977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</row>
    <row r="12" spans="1:52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</row>
    <row r="13" spans="1:52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</row>
    <row r="14" spans="1:52" ht="26.75" customHeight="1">
      <c r="A14" s="94" t="s">
        <v>2978</v>
      </c>
      <c r="B14" s="94"/>
      <c r="C14" s="94"/>
      <c r="D14" s="94"/>
      <c r="E14" s="94"/>
      <c r="F14" s="94"/>
      <c r="G14" s="94"/>
      <c r="H14" s="94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</row>
    <row r="15" spans="1:52" ht="16">
      <c r="A15" s="49" t="s">
        <v>2642</v>
      </c>
      <c r="B15" s="49" t="s">
        <v>2643</v>
      </c>
      <c r="C15" s="49" t="s">
        <v>2644</v>
      </c>
      <c r="D15" s="49" t="s">
        <v>73</v>
      </c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</row>
    <row r="16" spans="1:52">
      <c r="A16" s="23" t="s">
        <v>2504</v>
      </c>
      <c r="B16" s="54" t="s">
        <v>2645</v>
      </c>
      <c r="C16" s="23" t="s">
        <v>2646</v>
      </c>
      <c r="D16" s="23" t="s">
        <v>2647</v>
      </c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</row>
    <row r="17" spans="1:52">
      <c r="A17" s="23" t="s">
        <v>2528</v>
      </c>
      <c r="B17" s="54" t="s">
        <v>2979</v>
      </c>
      <c r="C17" s="23" t="s">
        <v>2646</v>
      </c>
      <c r="D17" s="23" t="s">
        <v>2980</v>
      </c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</row>
    <row r="18" spans="1:52">
      <c r="A18" s="23" t="s">
        <v>2509</v>
      </c>
      <c r="B18" s="54" t="s">
        <v>2653</v>
      </c>
      <c r="C18" s="23" t="s">
        <v>2646</v>
      </c>
      <c r="D18" s="23" t="s">
        <v>2981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</row>
    <row r="19" spans="1:52">
      <c r="A19" s="23" t="s">
        <v>2655</v>
      </c>
      <c r="B19" s="54" t="s">
        <v>2982</v>
      </c>
      <c r="C19" s="23" t="s">
        <v>2651</v>
      </c>
      <c r="D19" s="23" t="s">
        <v>2537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</row>
    <row r="20" spans="1:52">
      <c r="A20" s="23" t="s">
        <v>2505</v>
      </c>
      <c r="B20" s="54" t="s">
        <v>2648</v>
      </c>
      <c r="C20" s="23" t="s">
        <v>2646</v>
      </c>
      <c r="D20" s="23" t="s">
        <v>2983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</row>
    <row r="21" spans="1:52">
      <c r="A21" s="23" t="s">
        <v>2649</v>
      </c>
      <c r="B21" s="54" t="s">
        <v>2650</v>
      </c>
      <c r="C21" s="23" t="s">
        <v>2651</v>
      </c>
      <c r="D21" s="23" t="s">
        <v>2984</v>
      </c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</row>
    <row r="22" spans="1:52">
      <c r="A22" s="23" t="s">
        <v>2507</v>
      </c>
      <c r="B22" s="54" t="s">
        <v>2659</v>
      </c>
      <c r="C22" s="23" t="s">
        <v>2646</v>
      </c>
      <c r="D22" s="23" t="s">
        <v>2985</v>
      </c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</row>
    <row r="23" spans="1:52">
      <c r="A23" s="23" t="s">
        <v>2661</v>
      </c>
      <c r="B23" s="54" t="s">
        <v>2662</v>
      </c>
      <c r="C23" s="23" t="s">
        <v>2651</v>
      </c>
      <c r="D23" s="23" t="s">
        <v>2986</v>
      </c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</row>
    <row r="24" spans="1:52">
      <c r="A24" s="23" t="s">
        <v>474</v>
      </c>
      <c r="B24" s="54" t="s">
        <v>2664</v>
      </c>
      <c r="C24" s="23" t="s">
        <v>2665</v>
      </c>
      <c r="D24" s="23" t="s">
        <v>2666</v>
      </c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</row>
    <row r="25" spans="1:52">
      <c r="A25" s="23" t="s">
        <v>2498</v>
      </c>
      <c r="B25" s="54" t="s">
        <v>2667</v>
      </c>
      <c r="C25" s="23" t="s">
        <v>2668</v>
      </c>
      <c r="D25" s="23" t="s">
        <v>2669</v>
      </c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</row>
    <row r="26" spans="1:52">
      <c r="A26" s="23" t="s">
        <v>2511</v>
      </c>
      <c r="B26" s="54" t="s">
        <v>2658</v>
      </c>
      <c r="C26" s="23" t="s">
        <v>2646</v>
      </c>
      <c r="D26" s="23" t="s">
        <v>2987</v>
      </c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</row>
    <row r="27" spans="1:52">
      <c r="A27" s="23" t="s">
        <v>485</v>
      </c>
      <c r="B27" s="54" t="s">
        <v>2988</v>
      </c>
      <c r="C27" s="23" t="s">
        <v>2646</v>
      </c>
      <c r="D27" s="23" t="s">
        <v>2550</v>
      </c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</row>
    <row r="28" spans="1:52">
      <c r="A28" s="23" t="s">
        <v>2989</v>
      </c>
      <c r="B28" s="54" t="s">
        <v>2990</v>
      </c>
      <c r="C28" s="23" t="s">
        <v>2646</v>
      </c>
      <c r="D28" s="23" t="s">
        <v>2991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</row>
    <row r="29" spans="1:52">
      <c r="A29" s="23" t="s">
        <v>2992</v>
      </c>
      <c r="B29" s="54" t="s">
        <v>2993</v>
      </c>
      <c r="C29" s="23" t="s">
        <v>2651</v>
      </c>
      <c r="D29" s="23" t="s">
        <v>134</v>
      </c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</row>
    <row r="30" spans="1:52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</row>
    <row r="31" spans="1:52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</row>
    <row r="32" spans="1:52" ht="26.75" customHeight="1">
      <c r="A32" s="94" t="s">
        <v>2994</v>
      </c>
      <c r="B32" s="94"/>
      <c r="C32" s="94"/>
      <c r="D32" s="94"/>
      <c r="E32" s="94"/>
      <c r="F32" s="94"/>
      <c r="G32" s="94"/>
      <c r="H32" s="94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</row>
    <row r="33" spans="1:52" ht="16">
      <c r="A33" s="49" t="s">
        <v>2995</v>
      </c>
      <c r="B33" s="49" t="s">
        <v>2996</v>
      </c>
      <c r="C33" s="49" t="s">
        <v>2997</v>
      </c>
      <c r="D33" s="49" t="s">
        <v>2998</v>
      </c>
      <c r="E33" s="49" t="s">
        <v>2999</v>
      </c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</row>
    <row r="34" spans="1:52" ht="32">
      <c r="A34" s="53" t="s">
        <v>3000</v>
      </c>
      <c r="B34" s="53" t="s">
        <v>3001</v>
      </c>
      <c r="C34" s="53" t="s">
        <v>3002</v>
      </c>
      <c r="D34" s="53" t="s">
        <v>3003</v>
      </c>
      <c r="E34" s="53" t="s">
        <v>3004</v>
      </c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</row>
    <row r="35" spans="1:52" ht="32">
      <c r="A35" s="53" t="s">
        <v>3005</v>
      </c>
      <c r="B35" s="53" t="s">
        <v>3006</v>
      </c>
      <c r="C35" s="53" t="s">
        <v>3007</v>
      </c>
      <c r="D35" s="53" t="s">
        <v>3008</v>
      </c>
      <c r="E35" s="53" t="s">
        <v>3009</v>
      </c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</row>
    <row r="36" spans="1:52" ht="48">
      <c r="A36" s="53" t="s">
        <v>3010</v>
      </c>
      <c r="B36" s="53" t="s">
        <v>3011</v>
      </c>
      <c r="C36" s="53" t="s">
        <v>3012</v>
      </c>
      <c r="D36" s="53" t="s">
        <v>3013</v>
      </c>
      <c r="E36" s="53" t="s">
        <v>3014</v>
      </c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</row>
    <row r="37" spans="1:52" ht="32">
      <c r="A37" s="53" t="s">
        <v>3015</v>
      </c>
      <c r="B37" s="53" t="s">
        <v>3016</v>
      </c>
      <c r="C37" s="53" t="s">
        <v>3017</v>
      </c>
      <c r="D37" s="53" t="s">
        <v>3018</v>
      </c>
      <c r="E37" s="53" t="s">
        <v>3019</v>
      </c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</row>
    <row r="38" spans="1:52" ht="32">
      <c r="A38" s="53" t="s">
        <v>3020</v>
      </c>
      <c r="B38" s="53" t="s">
        <v>3021</v>
      </c>
      <c r="C38" s="53" t="s">
        <v>3022</v>
      </c>
      <c r="D38" s="53" t="s">
        <v>3023</v>
      </c>
      <c r="E38" s="53" t="s">
        <v>3024</v>
      </c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</row>
    <row r="39" spans="1:52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</row>
    <row r="40" spans="1:52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</row>
    <row r="41" spans="1:52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</row>
    <row r="42" spans="1:5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</row>
    <row r="43" spans="1:52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</row>
    <row r="44" spans="1:52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</row>
    <row r="45" spans="1:52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</row>
    <row r="46" spans="1:52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</row>
    <row r="47" spans="1:52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</row>
    <row r="48" spans="1:52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</row>
    <row r="49" spans="1:52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</row>
    <row r="50" spans="1:52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</row>
    <row r="51" spans="1:52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</row>
    <row r="52" spans="1: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</row>
    <row r="53" spans="1:5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</row>
    <row r="54" spans="1:5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</row>
    <row r="55" spans="1:5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</row>
    <row r="56" spans="1:5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</row>
    <row r="57" spans="1:5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</row>
    <row r="58" spans="1:5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</row>
    <row r="59" spans="1:5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</row>
    <row r="60" spans="1:52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</row>
    <row r="61" spans="1:52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</row>
    <row r="62" spans="1:5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</row>
    <row r="63" spans="1:52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</row>
    <row r="64" spans="1:52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</row>
    <row r="65" spans="1:52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</row>
    <row r="66" spans="1:52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</row>
    <row r="67" spans="1:52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</row>
    <row r="68" spans="1:52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</row>
    <row r="69" spans="1:52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</row>
    <row r="70" spans="1:52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</row>
    <row r="71" spans="1:52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</row>
    <row r="72" spans="1:5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</row>
    <row r="73" spans="1:52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</row>
    <row r="74" spans="1:52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</row>
    <row r="75" spans="1:52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</row>
    <row r="76" spans="1:52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</row>
    <row r="77" spans="1:52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</row>
    <row r="78" spans="1:52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</row>
    <row r="79" spans="1:52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</row>
    <row r="80" spans="1:52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</row>
    <row r="81" spans="1:52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</row>
    <row r="82" spans="1:5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</row>
    <row r="83" spans="1:52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</row>
    <row r="84" spans="1:52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</row>
    <row r="85" spans="1:52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</row>
    <row r="86" spans="1:52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</row>
    <row r="87" spans="1:52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</row>
    <row r="88" spans="1:52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</row>
    <row r="89" spans="1:52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</row>
    <row r="90" spans="1:52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</row>
    <row r="91" spans="1:52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</row>
    <row r="92" spans="1:5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</row>
    <row r="93" spans="1:52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</row>
    <row r="94" spans="1:52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</row>
    <row r="95" spans="1:52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</row>
    <row r="96" spans="1:52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</row>
    <row r="97" spans="1:52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</row>
    <row r="98" spans="1:52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</row>
    <row r="99" spans="1:52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</row>
    <row r="100" spans="1:52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</row>
    <row r="101" spans="1:52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</row>
    <row r="102" spans="1:5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</row>
    <row r="103" spans="1:52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</row>
    <row r="104" spans="1:52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</row>
    <row r="105" spans="1:52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</row>
    <row r="106" spans="1:52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</row>
    <row r="107" spans="1:52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</row>
    <row r="108" spans="1:52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</row>
    <row r="109" spans="1:52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</row>
    <row r="110" spans="1:52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</row>
    <row r="111" spans="1:52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</row>
    <row r="112" spans="1:5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</row>
    <row r="113" spans="1:52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</row>
    <row r="114" spans="1:52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</row>
    <row r="115" spans="1:52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</row>
    <row r="116" spans="1:52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</row>
    <row r="117" spans="1:52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</row>
    <row r="118" spans="1:52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</row>
    <row r="119" spans="1:52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</row>
    <row r="120" spans="1:52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</row>
    <row r="121" spans="1:52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</row>
    <row r="122" spans="1:5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</row>
    <row r="123" spans="1:52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</row>
    <row r="124" spans="1:52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</row>
    <row r="125" spans="1:52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</row>
    <row r="126" spans="1:52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</row>
    <row r="127" spans="1:52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</row>
    <row r="128" spans="1:52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</row>
    <row r="129" spans="1:52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</row>
    <row r="130" spans="1:52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</row>
    <row r="131" spans="1:52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</row>
    <row r="132" spans="1:5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</row>
    <row r="133" spans="1:52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</row>
    <row r="134" spans="1:52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</row>
    <row r="135" spans="1:52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</row>
    <row r="136" spans="1:52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</row>
    <row r="137" spans="1:52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</row>
    <row r="138" spans="1:52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</row>
    <row r="139" spans="1:52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</row>
    <row r="140" spans="1:52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</row>
    <row r="141" spans="1:52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</row>
    <row r="142" spans="1:5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</row>
    <row r="143" spans="1:52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</row>
    <row r="144" spans="1:52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</row>
    <row r="145" spans="1:52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</row>
    <row r="146" spans="1:52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</row>
    <row r="147" spans="1:52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</row>
    <row r="148" spans="1:52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</row>
    <row r="149" spans="1:52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</row>
    <row r="150" spans="1:52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</row>
    <row r="151" spans="1:52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</row>
    <row r="152" spans="1: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</row>
    <row r="153" spans="1:52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</row>
    <row r="154" spans="1:52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</row>
    <row r="155" spans="1:52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</row>
    <row r="156" spans="1:52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</row>
    <row r="157" spans="1:52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</row>
    <row r="158" spans="1:52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</row>
    <row r="159" spans="1:52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</row>
    <row r="160" spans="1:52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</row>
    <row r="161" spans="1:52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</row>
    <row r="162" spans="1:5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</row>
    <row r="163" spans="1:52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</row>
    <row r="164" spans="1:52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</row>
    <row r="165" spans="1:52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</row>
    <row r="166" spans="1:52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</row>
    <row r="167" spans="1:52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</row>
    <row r="168" spans="1:52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</row>
    <row r="169" spans="1:52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</row>
    <row r="170" spans="1:52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</row>
    <row r="171" spans="1:52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</row>
    <row r="172" spans="1:5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</row>
    <row r="173" spans="1:52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</row>
    <row r="174" spans="1:52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</row>
    <row r="175" spans="1:52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</row>
    <row r="176" spans="1:52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</row>
    <row r="177" spans="1:52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</row>
    <row r="178" spans="1:52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</row>
    <row r="179" spans="1:52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</row>
    <row r="180" spans="1:52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</row>
    <row r="181" spans="1:52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</row>
    <row r="182" spans="1:5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</row>
    <row r="183" spans="1:52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</row>
    <row r="184" spans="1:52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</row>
    <row r="185" spans="1:52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</row>
    <row r="186" spans="1:52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</row>
    <row r="187" spans="1:52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</row>
    <row r="188" spans="1:52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</row>
    <row r="189" spans="1:52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</row>
    <row r="190" spans="1:52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</row>
    <row r="191" spans="1:52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</row>
    <row r="192" spans="1:5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</row>
    <row r="193" spans="1:52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</row>
    <row r="194" spans="1:52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</row>
    <row r="195" spans="1:52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</row>
    <row r="196" spans="1:52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</row>
    <row r="197" spans="1:52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</row>
    <row r="198" spans="1:52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</row>
    <row r="199" spans="1:52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</row>
    <row r="200" spans="1:52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</row>
    <row r="201" spans="1:52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</row>
    <row r="202" spans="1:5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</row>
    <row r="203" spans="1:52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</row>
    <row r="204" spans="1:52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</row>
    <row r="205" spans="1:52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</row>
    <row r="206" spans="1:52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</row>
    <row r="207" spans="1:52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</row>
    <row r="208" spans="1:52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</row>
    <row r="209" spans="1:52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</row>
    <row r="210" spans="1:52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</row>
    <row r="211" spans="1:52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</row>
    <row r="212" spans="1:5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</row>
    <row r="213" spans="1:52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</row>
    <row r="214" spans="1:52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</row>
    <row r="215" spans="1:52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</row>
    <row r="216" spans="1:52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</row>
    <row r="217" spans="1:52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</row>
    <row r="218" spans="1:52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</row>
    <row r="219" spans="1:52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</row>
    <row r="220" spans="1:52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</row>
    <row r="221" spans="1:52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</row>
    <row r="222" spans="1:5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</row>
    <row r="223" spans="1:52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</row>
    <row r="224" spans="1:52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</row>
    <row r="225" spans="1:52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</row>
    <row r="226" spans="1:52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</row>
    <row r="227" spans="1:52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</row>
    <row r="228" spans="1:52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</row>
    <row r="229" spans="1:52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</row>
    <row r="230" spans="1:52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</row>
    <row r="231" spans="1:52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</row>
    <row r="232" spans="1:5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</row>
    <row r="233" spans="1:52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</row>
    <row r="234" spans="1:52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</row>
    <row r="235" spans="1:52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</row>
    <row r="236" spans="1:52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</row>
    <row r="237" spans="1:52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</row>
    <row r="238" spans="1:52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</row>
    <row r="239" spans="1:52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</row>
    <row r="240" spans="1:52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</row>
    <row r="241" spans="1:52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</row>
    <row r="242" spans="1:5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</row>
    <row r="243" spans="1:52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</row>
    <row r="244" spans="1:52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</row>
    <row r="245" spans="1:52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</row>
    <row r="246" spans="1:52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</row>
    <row r="247" spans="1:52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</row>
    <row r="248" spans="1:52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</row>
    <row r="249" spans="1:52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</row>
    <row r="250" spans="1:52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</row>
  </sheetData>
  <mergeCells count="5">
    <mergeCell ref="A1:H1"/>
    <mergeCell ref="A3:H4"/>
    <mergeCell ref="A6:H6"/>
    <mergeCell ref="A14:H14"/>
    <mergeCell ref="A32:H3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N70"/>
  <sheetViews>
    <sheetView tabSelected="1" workbookViewId="0">
      <selection sqref="A1:N1"/>
    </sheetView>
  </sheetViews>
  <sheetFormatPr baseColWidth="10" defaultColWidth="8.83203125" defaultRowHeight="15"/>
  <cols>
    <col min="1" max="1" width="24" customWidth="1"/>
    <col min="2" max="2" width="20" customWidth="1"/>
    <col min="3" max="6" width="13" customWidth="1"/>
    <col min="7" max="7" width="4" customWidth="1"/>
    <col min="8" max="8" width="28" customWidth="1"/>
    <col min="9" max="9" width="20" customWidth="1"/>
    <col min="10" max="10" width="30" customWidth="1"/>
    <col min="11" max="14" width="12" customWidth="1"/>
  </cols>
  <sheetData>
    <row r="1" spans="1:14" ht="40" customHeight="1">
      <c r="A1" s="103" t="s">
        <v>3091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</row>
    <row r="2" spans="1:14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>
      <c r="A3" s="104" t="s">
        <v>3025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</row>
    <row r="4" spans="1:1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</row>
    <row r="5" spans="1:14" ht="28" customHeight="1">
      <c r="A5" s="105" t="s">
        <v>3026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</row>
    <row r="6" spans="1:14">
      <c r="A6" s="106" t="s">
        <v>3027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</row>
    <row r="7" spans="1:14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</row>
    <row r="8" spans="1:14">
      <c r="A8" s="106"/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</row>
    <row r="9" spans="1:14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</row>
    <row r="10" spans="1:14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</row>
    <row r="11" spans="1:14" ht="28" customHeight="1">
      <c r="A11" s="105" t="s">
        <v>3028</v>
      </c>
      <c r="B11" s="105"/>
      <c r="C11" s="105"/>
      <c r="D11" s="105"/>
      <c r="E11" s="105"/>
      <c r="F11" s="105"/>
      <c r="G11" s="23"/>
      <c r="H11" s="105" t="s">
        <v>3029</v>
      </c>
      <c r="I11" s="105"/>
      <c r="J11" s="105"/>
      <c r="K11" s="105"/>
      <c r="L11" s="105"/>
      <c r="M11" s="105"/>
      <c r="N11" s="105"/>
    </row>
    <row r="12" spans="1:14">
      <c r="A12" s="55" t="s">
        <v>3030</v>
      </c>
      <c r="B12" s="107" t="s">
        <v>3031</v>
      </c>
      <c r="C12" s="107"/>
      <c r="D12" s="107"/>
      <c r="E12" s="107"/>
      <c r="F12" s="107"/>
      <c r="G12" s="23"/>
      <c r="H12" s="56" t="s">
        <v>2504</v>
      </c>
      <c r="I12" s="57" t="str">
        <f>'Commercial Management Pack'!A6</f>
        <v>£632,781</v>
      </c>
      <c r="J12" s="23" t="s">
        <v>3032</v>
      </c>
      <c r="K12" s="23"/>
      <c r="L12" s="23"/>
      <c r="M12" s="23"/>
      <c r="N12" s="23"/>
    </row>
    <row r="13" spans="1:14">
      <c r="A13" s="55" t="s">
        <v>2711</v>
      </c>
      <c r="B13" s="107" t="s">
        <v>3033</v>
      </c>
      <c r="C13" s="107"/>
      <c r="D13" s="107"/>
      <c r="E13" s="107"/>
      <c r="F13" s="107"/>
      <c r="G13" s="23"/>
      <c r="H13" s="56" t="s">
        <v>2507</v>
      </c>
      <c r="I13" s="57" t="str">
        <f>'Commercial Management Pack'!D6</f>
        <v>£231,064</v>
      </c>
      <c r="J13" s="23" t="s">
        <v>3032</v>
      </c>
      <c r="K13" s="23"/>
      <c r="L13" s="23"/>
      <c r="M13" s="23"/>
      <c r="N13" s="23"/>
    </row>
    <row r="14" spans="1:14">
      <c r="A14" s="55" t="s">
        <v>2765</v>
      </c>
      <c r="B14" s="107" t="s">
        <v>3034</v>
      </c>
      <c r="C14" s="107"/>
      <c r="D14" s="107"/>
      <c r="E14" s="107"/>
      <c r="F14" s="107"/>
      <c r="G14" s="23"/>
      <c r="H14" s="56" t="s">
        <v>2508</v>
      </c>
      <c r="I14" s="58" t="str">
        <f>'Commercial Management Pack'!G6</f>
        <v>36.5%</v>
      </c>
      <c r="J14" s="23" t="s">
        <v>2536</v>
      </c>
      <c r="K14" s="23"/>
      <c r="L14" s="23"/>
      <c r="M14" s="23"/>
      <c r="N14" s="23"/>
    </row>
    <row r="15" spans="1:14">
      <c r="A15" s="55" t="s">
        <v>3035</v>
      </c>
      <c r="B15" s="107" t="s">
        <v>3036</v>
      </c>
      <c r="C15" s="107"/>
      <c r="D15" s="107"/>
      <c r="E15" s="107"/>
      <c r="F15" s="107"/>
      <c r="G15" s="23"/>
      <c r="H15" s="56" t="s">
        <v>2690</v>
      </c>
      <c r="I15" s="57">
        <f>'Discount Leakage'!B101</f>
        <v>5536.2442193784054</v>
      </c>
      <c r="J15" s="23" t="s">
        <v>2530</v>
      </c>
      <c r="K15" s="23"/>
      <c r="L15" s="23"/>
      <c r="M15" s="23"/>
      <c r="N15" s="23"/>
    </row>
    <row r="16" spans="1:14">
      <c r="A16" s="55" t="s">
        <v>3037</v>
      </c>
      <c r="B16" s="107" t="s">
        <v>3038</v>
      </c>
      <c r="C16" s="107"/>
      <c r="D16" s="107"/>
      <c r="E16" s="107"/>
      <c r="F16" s="107"/>
      <c r="G16" s="23"/>
      <c r="H16" s="56" t="s">
        <v>2576</v>
      </c>
      <c r="I16" s="57">
        <f>'Discount Leakage'!B102</f>
        <v>3875.3709535648827</v>
      </c>
      <c r="J16" s="23" t="s">
        <v>2530</v>
      </c>
      <c r="K16" s="23"/>
      <c r="L16" s="23"/>
      <c r="M16" s="23"/>
      <c r="N16" s="23"/>
    </row>
    <row r="17" spans="1:14">
      <c r="A17" s="55" t="s">
        <v>3039</v>
      </c>
      <c r="B17" s="107" t="s">
        <v>3040</v>
      </c>
      <c r="C17" s="107"/>
      <c r="D17" s="107"/>
      <c r="E17" s="107"/>
      <c r="F17" s="107"/>
      <c r="G17" s="23"/>
      <c r="H17" s="56" t="s">
        <v>3041</v>
      </c>
      <c r="I17" s="57">
        <f>'Pricing Scenarios'!G40</f>
        <v>1833.5756240079322</v>
      </c>
      <c r="J17" s="23" t="s">
        <v>2530</v>
      </c>
      <c r="K17" s="23"/>
      <c r="L17" s="23"/>
      <c r="M17" s="23"/>
      <c r="N17" s="23"/>
    </row>
    <row r="18" spans="1:14">
      <c r="A18" s="55" t="s">
        <v>3042</v>
      </c>
      <c r="B18" s="107" t="s">
        <v>3043</v>
      </c>
      <c r="C18" s="107"/>
      <c r="D18" s="107"/>
      <c r="E18" s="107"/>
      <c r="F18" s="107"/>
      <c r="G18" s="23"/>
      <c r="H18" s="56" t="s">
        <v>3044</v>
      </c>
      <c r="I18" s="58">
        <f>'Customer Concentration'!B9</f>
        <v>0.36180562947686079</v>
      </c>
      <c r="J18" s="23" t="s">
        <v>2536</v>
      </c>
      <c r="K18" s="23"/>
      <c r="L18" s="23"/>
      <c r="M18" s="23"/>
      <c r="N18" s="23"/>
    </row>
    <row r="19" spans="1:14">
      <c r="A19" s="55" t="s">
        <v>3045</v>
      </c>
      <c r="B19" s="107" t="s">
        <v>3046</v>
      </c>
      <c r="C19" s="107"/>
      <c r="D19" s="107"/>
      <c r="E19" s="107"/>
      <c r="F19" s="107"/>
      <c r="G19" s="23"/>
      <c r="H19" s="56" t="s">
        <v>3047</v>
      </c>
      <c r="I19" s="57">
        <f>'PVM Analysis V2'!L12</f>
        <v>17544.72183951435</v>
      </c>
      <c r="J19" s="23" t="s">
        <v>2530</v>
      </c>
      <c r="K19" s="23"/>
      <c r="L19" s="23"/>
      <c r="M19" s="23"/>
      <c r="N19" s="23"/>
    </row>
    <row r="20" spans="1:14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</row>
    <row r="21" spans="1:14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</row>
    <row r="22" spans="1:14" ht="28" customHeight="1">
      <c r="A22" s="105" t="s">
        <v>3048</v>
      </c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</row>
    <row r="23" spans="1:14" ht="36" customHeight="1">
      <c r="A23" s="55" t="s">
        <v>2537</v>
      </c>
      <c r="B23" s="91" t="s">
        <v>3049</v>
      </c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</row>
    <row r="24" spans="1:14" ht="36" customHeight="1">
      <c r="A24" s="55" t="s">
        <v>3050</v>
      </c>
      <c r="B24" s="91" t="s">
        <v>3051</v>
      </c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</row>
    <row r="25" spans="1:14" ht="36" customHeight="1">
      <c r="A25" s="55" t="s">
        <v>2887</v>
      </c>
      <c r="B25" s="91" t="s">
        <v>3052</v>
      </c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</row>
    <row r="26" spans="1:14" ht="36" customHeight="1">
      <c r="A26" s="55" t="s">
        <v>3053</v>
      </c>
      <c r="B26" s="91" t="s">
        <v>3054</v>
      </c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</row>
    <row r="27" spans="1:14" ht="36" customHeight="1">
      <c r="A27" s="55" t="s">
        <v>3055</v>
      </c>
      <c r="B27" s="91" t="s">
        <v>3056</v>
      </c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</row>
    <row r="28" spans="1:14" ht="36" customHeight="1">
      <c r="A28" s="55" t="s">
        <v>2901</v>
      </c>
      <c r="B28" s="91" t="s">
        <v>3057</v>
      </c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</row>
    <row r="29" spans="1:14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</row>
    <row r="30" spans="1:14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</row>
    <row r="31" spans="1:14" ht="28" customHeight="1">
      <c r="A31" s="105" t="s">
        <v>3058</v>
      </c>
      <c r="B31" s="105"/>
      <c r="C31" s="105"/>
      <c r="D31" s="105"/>
      <c r="E31" s="105"/>
      <c r="F31" s="105"/>
      <c r="G31" s="105"/>
      <c r="H31" s="105" t="s">
        <v>3059</v>
      </c>
      <c r="I31" s="105"/>
      <c r="J31" s="105"/>
      <c r="K31" s="105"/>
      <c r="L31" s="105"/>
      <c r="M31" s="105"/>
      <c r="N31" s="105"/>
    </row>
    <row r="32" spans="1:14" ht="16">
      <c r="A32" s="56" t="s">
        <v>3060</v>
      </c>
      <c r="B32" s="107" t="s">
        <v>3061</v>
      </c>
      <c r="C32" s="107"/>
      <c r="D32" s="107"/>
      <c r="E32" s="107"/>
      <c r="F32" s="107"/>
      <c r="G32" s="23"/>
      <c r="H32" s="59" t="s">
        <v>3062</v>
      </c>
      <c r="I32" s="59" t="s">
        <v>2856</v>
      </c>
      <c r="J32" s="59" t="s">
        <v>2892</v>
      </c>
      <c r="K32" s="23"/>
      <c r="L32" s="23"/>
      <c r="M32" s="23"/>
      <c r="N32" s="23"/>
    </row>
    <row r="33" spans="1:14" ht="32">
      <c r="A33" s="56" t="s">
        <v>3063</v>
      </c>
      <c r="B33" s="107" t="s">
        <v>3064</v>
      </c>
      <c r="C33" s="107"/>
      <c r="D33" s="107"/>
      <c r="E33" s="107"/>
      <c r="F33" s="107"/>
      <c r="G33" s="23"/>
      <c r="H33" s="53" t="s">
        <v>3065</v>
      </c>
      <c r="I33" s="53" t="s">
        <v>3066</v>
      </c>
      <c r="J33" s="53" t="s">
        <v>3067</v>
      </c>
      <c r="K33" s="23"/>
      <c r="L33" s="23"/>
      <c r="M33" s="23"/>
      <c r="N33" s="23"/>
    </row>
    <row r="34" spans="1:14" ht="32">
      <c r="A34" s="56" t="s">
        <v>3068</v>
      </c>
      <c r="B34" s="107" t="s">
        <v>3069</v>
      </c>
      <c r="C34" s="107"/>
      <c r="D34" s="107"/>
      <c r="E34" s="107"/>
      <c r="F34" s="107"/>
      <c r="G34" s="23"/>
      <c r="H34" s="53" t="s">
        <v>3070</v>
      </c>
      <c r="I34" s="53" t="s">
        <v>3066</v>
      </c>
      <c r="J34" s="53" t="s">
        <v>3071</v>
      </c>
      <c r="K34" s="23"/>
      <c r="L34" s="23"/>
      <c r="M34" s="23"/>
      <c r="N34" s="23"/>
    </row>
    <row r="35" spans="1:14" ht="32">
      <c r="A35" s="56" t="s">
        <v>7</v>
      </c>
      <c r="B35" s="107" t="s">
        <v>3072</v>
      </c>
      <c r="C35" s="107"/>
      <c r="D35" s="107"/>
      <c r="E35" s="107"/>
      <c r="F35" s="107"/>
      <c r="G35" s="23"/>
      <c r="H35" s="53" t="s">
        <v>3073</v>
      </c>
      <c r="I35" s="60" t="s">
        <v>3074</v>
      </c>
      <c r="J35" s="53" t="s">
        <v>3075</v>
      </c>
      <c r="K35" s="23"/>
      <c r="L35" s="23"/>
      <c r="M35" s="23"/>
      <c r="N35" s="23"/>
    </row>
    <row r="36" spans="1:14" ht="32">
      <c r="A36" s="56" t="s">
        <v>3076</v>
      </c>
      <c r="B36" s="107" t="s">
        <v>3077</v>
      </c>
      <c r="C36" s="107"/>
      <c r="D36" s="107"/>
      <c r="E36" s="107"/>
      <c r="F36" s="107"/>
      <c r="G36" s="23"/>
      <c r="H36" s="53" t="s">
        <v>3078</v>
      </c>
      <c r="I36" s="53" t="s">
        <v>3079</v>
      </c>
      <c r="J36" s="53" t="s">
        <v>3080</v>
      </c>
      <c r="K36" s="23"/>
      <c r="L36" s="23"/>
      <c r="M36" s="23"/>
      <c r="N36" s="23"/>
    </row>
    <row r="37" spans="1:14">
      <c r="A37" s="56" t="s">
        <v>3081</v>
      </c>
      <c r="B37" s="107" t="s">
        <v>3082</v>
      </c>
      <c r="C37" s="107"/>
      <c r="D37" s="107"/>
      <c r="E37" s="107"/>
      <c r="F37" s="107"/>
      <c r="G37" s="23"/>
      <c r="H37" s="23"/>
      <c r="I37" s="23"/>
      <c r="J37" s="23"/>
      <c r="K37" s="23"/>
      <c r="L37" s="23"/>
      <c r="M37" s="23"/>
      <c r="N37" s="23"/>
    </row>
    <row r="38" spans="1:14">
      <c r="A38" s="56" t="s">
        <v>3083</v>
      </c>
      <c r="B38" s="107" t="s">
        <v>3084</v>
      </c>
      <c r="C38" s="107"/>
      <c r="D38" s="107"/>
      <c r="E38" s="107"/>
      <c r="F38" s="107"/>
      <c r="G38" s="23"/>
      <c r="H38" s="23"/>
      <c r="I38" s="23"/>
      <c r="J38" s="23"/>
      <c r="K38" s="23"/>
      <c r="L38" s="23"/>
      <c r="M38" s="23"/>
      <c r="N38" s="23"/>
    </row>
    <row r="39" spans="1:14">
      <c r="A39" s="56" t="s">
        <v>3085</v>
      </c>
      <c r="B39" s="107" t="s">
        <v>3086</v>
      </c>
      <c r="C39" s="107"/>
      <c r="D39" s="107"/>
      <c r="E39" s="107"/>
      <c r="F39" s="107"/>
      <c r="G39" s="23"/>
      <c r="H39" s="23"/>
      <c r="I39" s="23"/>
      <c r="J39" s="23"/>
      <c r="K39" s="23"/>
      <c r="L39" s="23"/>
      <c r="M39" s="23"/>
      <c r="N39" s="23"/>
    </row>
    <row r="40" spans="1:14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</row>
    <row r="41" spans="1:14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</row>
    <row r="42" spans="1:14" ht="28" customHeight="1">
      <c r="A42" s="105" t="s">
        <v>3087</v>
      </c>
      <c r="B42" s="105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</row>
    <row r="43" spans="1:14">
      <c r="A43" s="108" t="s">
        <v>3088</v>
      </c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8"/>
    </row>
    <row r="44" spans="1:14">
      <c r="A44" s="108"/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</row>
    <row r="45" spans="1:14">
      <c r="A45" s="108"/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8"/>
    </row>
    <row r="46" spans="1:14">
      <c r="A46" s="108"/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</row>
    <row r="47" spans="1:14">
      <c r="A47" s="108"/>
      <c r="B47" s="108"/>
      <c r="C47" s="108"/>
      <c r="D47" s="108"/>
      <c r="E47" s="108"/>
      <c r="F47" s="108"/>
      <c r="G47" s="108"/>
      <c r="H47" s="108"/>
      <c r="I47" s="108"/>
      <c r="J47" s="108"/>
      <c r="K47" s="108"/>
      <c r="L47" s="108"/>
      <c r="M47" s="108"/>
      <c r="N47" s="108"/>
    </row>
    <row r="48" spans="1:14">
      <c r="A48" s="108"/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8"/>
    </row>
    <row r="49" spans="1:14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</row>
    <row r="50" spans="1:14" ht="28" customHeight="1">
      <c r="A50" s="105" t="s">
        <v>3089</v>
      </c>
      <c r="B50" s="105"/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</row>
    <row r="51" spans="1:14">
      <c r="A51" s="109" t="s">
        <v>3090</v>
      </c>
      <c r="B51" s="109"/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</row>
    <row r="52" spans="1:14">
      <c r="A52" s="109"/>
      <c r="B52" s="109"/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</row>
    <row r="53" spans="1:14">
      <c r="A53" s="109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</row>
    <row r="54" spans="1:14">
      <c r="A54" s="109"/>
      <c r="B54" s="109"/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</row>
    <row r="55" spans="1:14">
      <c r="A55" s="109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</row>
    <row r="56" spans="1:14">
      <c r="A56" s="109"/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</row>
    <row r="57" spans="1:14">
      <c r="A57" s="109"/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</row>
    <row r="58" spans="1:14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</row>
    <row r="59" spans="1:14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</row>
    <row r="60" spans="1:14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</row>
    <row r="61" spans="1:14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</row>
    <row r="62" spans="1:14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</row>
    <row r="63" spans="1:14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</row>
    <row r="64" spans="1:1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</row>
    <row r="65" spans="1:14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</row>
    <row r="66" spans="1:14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</row>
    <row r="67" spans="1:14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</row>
    <row r="68" spans="1:14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</row>
    <row r="69" spans="1:14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</row>
    <row r="70" spans="1:14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</row>
  </sheetData>
  <mergeCells count="34">
    <mergeCell ref="A42:N42"/>
    <mergeCell ref="A43:N48"/>
    <mergeCell ref="A50:N50"/>
    <mergeCell ref="A51:N57"/>
    <mergeCell ref="B35:F35"/>
    <mergeCell ref="B36:F36"/>
    <mergeCell ref="B37:F37"/>
    <mergeCell ref="B38:F38"/>
    <mergeCell ref="B39:F39"/>
    <mergeCell ref="B28:N28"/>
    <mergeCell ref="A31:N31"/>
    <mergeCell ref="B32:F32"/>
    <mergeCell ref="B33:F33"/>
    <mergeCell ref="B34:F34"/>
    <mergeCell ref="B23:N23"/>
    <mergeCell ref="B24:N24"/>
    <mergeCell ref="B25:N25"/>
    <mergeCell ref="B26:N26"/>
    <mergeCell ref="B27:N27"/>
    <mergeCell ref="B17:F17"/>
    <mergeCell ref="B18:F18"/>
    <mergeCell ref="B19:F19"/>
    <mergeCell ref="H11:N11"/>
    <mergeCell ref="A22:N22"/>
    <mergeCell ref="B12:F12"/>
    <mergeCell ref="B13:F13"/>
    <mergeCell ref="B14:F14"/>
    <mergeCell ref="B15:F15"/>
    <mergeCell ref="B16:F16"/>
    <mergeCell ref="A1:N1"/>
    <mergeCell ref="A3:N3"/>
    <mergeCell ref="A5:N5"/>
    <mergeCell ref="A6:N9"/>
    <mergeCell ref="A11:F11"/>
  </mergeCells>
  <conditionalFormatting sqref="I33:I34">
    <cfRule type="expression" dxfId="0" priority="1">
      <formula>I33="Implemented"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README</vt:lpstr>
      <vt:lpstr>Assumptions</vt:lpstr>
      <vt:lpstr>Data Model</vt:lpstr>
      <vt:lpstr>Dim Product</vt:lpstr>
      <vt:lpstr>Dim Customer</vt:lpstr>
      <vt:lpstr>Dim Date</vt:lpstr>
      <vt:lpstr>Fact Sales</vt:lpstr>
      <vt:lpstr>Customer Profitability</vt:lpstr>
      <vt:lpstr>Product Profitability</vt:lpstr>
      <vt:lpstr>Channel Analysis</vt:lpstr>
      <vt:lpstr>Category Analysis</vt:lpstr>
      <vt:lpstr>Monthly Trend</vt:lpstr>
      <vt:lpstr>Dashboard</vt:lpstr>
      <vt:lpstr>Data Dictionary</vt:lpstr>
      <vt:lpstr>Power BI Measures</vt:lpstr>
      <vt:lpstr>Discount Leakage</vt:lpstr>
      <vt:lpstr>Customer Matrix</vt:lpstr>
      <vt:lpstr>Pricing Waterfall</vt:lpstr>
      <vt:lpstr>Promo Effectiveness</vt:lpstr>
      <vt:lpstr>Customer Concentration</vt:lpstr>
      <vt:lpstr>SKU Rationalisation</vt:lpstr>
      <vt:lpstr>PVM Analysis V2</vt:lpstr>
      <vt:lpstr>Commercial Actions</vt:lpstr>
      <vt:lpstr>Commercial Dashboard V2</vt:lpstr>
      <vt:lpstr>Pricing Scenarios</vt:lpstr>
      <vt:lpstr>Customer Action Register</vt:lpstr>
      <vt:lpstr>Commercial Commentary</vt:lpstr>
      <vt:lpstr>Commercial Management Pack</vt:lpstr>
      <vt:lpstr>Power BI Build Spec</vt:lpstr>
      <vt:lpstr>Portfolio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Arpitha Manjunath</cp:lastModifiedBy>
  <dcterms:created xsi:type="dcterms:W3CDTF">2026-10-05T18:10:06Z</dcterms:created>
  <dcterms:modified xsi:type="dcterms:W3CDTF">2026-10-05T18:10:06Z</dcterms:modified>
</cp:coreProperties>
</file>