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arush\ICAAP\FY24\Final\"/>
    </mc:Choice>
  </mc:AlternateContent>
  <bookViews>
    <workbookView xWindow="0" yWindow="0" windowWidth="19200" windowHeight="7050" tabRatio="738"/>
  </bookViews>
  <sheets>
    <sheet name="Scorecard Comparison vs FY22-23" sheetId="11" r:id="rId1"/>
    <sheet name="Reputation Risk Scorecard " sheetId="1" r:id="rId2"/>
    <sheet name="Factor Description" sheetId="6" r:id="rId3"/>
    <sheet name="Decile Calculation" sheetId="7" state="hidden" r:id="rId4"/>
    <sheet name="AUM &amp; Decile Calculation" sheetId="8" r:id="rId5"/>
    <sheet name="Pending Legal cases" sheetId="10" r:id="rId6"/>
    <sheet name="Customer complaints" sheetId="9" r:id="rId7"/>
  </sheets>
  <definedNames>
    <definedName name="_xlnm._FilterDatabase" localSheetId="2" hidden="1">'Factor Description'!$A$2:$N$31</definedName>
    <definedName name="_xlnm._FilterDatabase" localSheetId="1" hidden="1">'Reputation Risk Scorecard '!$B$2:$H$31</definedName>
    <definedName name="_xlnm.Print_Area" localSheetId="1">'Reputation Risk Scorecard '!$B$2:$Q$34</definedName>
  </definedNames>
  <calcPr calcId="162913" iterate="1"/>
</workbook>
</file>

<file path=xl/calcChain.xml><?xml version="1.0" encoding="utf-8"?>
<calcChain xmlns="http://schemas.openxmlformats.org/spreadsheetml/2006/main">
  <c r="H32" i="11" l="1"/>
  <c r="H31" i="11"/>
  <c r="H29" i="11"/>
  <c r="H28" i="11"/>
  <c r="H26" i="11"/>
  <c r="H25" i="11"/>
  <c r="H24" i="11"/>
  <c r="H23" i="11"/>
  <c r="H22" i="11"/>
  <c r="H21" i="11"/>
  <c r="H19" i="11"/>
  <c r="H18" i="11"/>
  <c r="H17" i="11"/>
  <c r="H16" i="11"/>
  <c r="H15" i="11"/>
  <c r="H14" i="11"/>
  <c r="H13" i="11"/>
  <c r="H12" i="11"/>
  <c r="H10" i="11"/>
  <c r="H9" i="11"/>
  <c r="H8" i="11"/>
  <c r="H7" i="11"/>
  <c r="H6" i="11"/>
  <c r="H5" i="11"/>
  <c r="Q7" i="11" l="1"/>
  <c r="Q8" i="11"/>
  <c r="Q27" i="11"/>
  <c r="Q28" i="11"/>
  <c r="Q12" i="11"/>
  <c r="Q13" i="11"/>
  <c r="Q22" i="11"/>
  <c r="Q21" i="11"/>
  <c r="Q31" i="11"/>
  <c r="Q32" i="11"/>
  <c r="H30" i="11"/>
  <c r="Q33" i="11" s="1"/>
  <c r="H11" i="11"/>
  <c r="Q14" i="11" s="1"/>
  <c r="H20" i="11"/>
  <c r="H27" i="11"/>
  <c r="Q29" i="11" s="1"/>
  <c r="H4" i="11"/>
  <c r="Q9" i="11" s="1"/>
  <c r="Q23" i="11" l="1"/>
  <c r="E20" i="11" s="1"/>
  <c r="E30" i="11"/>
  <c r="E4" i="11"/>
  <c r="E27" i="11"/>
  <c r="E11" i="11"/>
  <c r="D34" i="11" l="1"/>
  <c r="E34" i="11" l="1"/>
  <c r="G34" i="11" s="1"/>
  <c r="G7" i="9" l="1"/>
  <c r="G6" i="9" l="1"/>
  <c r="G5" i="9" s="1"/>
  <c r="F6" i="9"/>
  <c r="F5" i="9" s="1"/>
  <c r="I12" i="8" l="1"/>
  <c r="E21" i="8" l="1"/>
  <c r="E20" i="8"/>
  <c r="E19" i="8"/>
  <c r="E18" i="8"/>
  <c r="E17" i="8"/>
  <c r="E16" i="8"/>
  <c r="C22" i="8" l="1"/>
  <c r="D22" i="8"/>
  <c r="G21" i="8"/>
  <c r="G20" i="8"/>
  <c r="G19" i="8"/>
  <c r="G18" i="8"/>
  <c r="G17" i="8"/>
  <c r="G16" i="8"/>
  <c r="F22" i="8" s="1"/>
  <c r="C11" i="8" l="1"/>
  <c r="J10" i="8"/>
  <c r="K10" i="8"/>
  <c r="G10" i="8"/>
  <c r="E11" i="8"/>
  <c r="H10" i="8"/>
  <c r="F11" i="8"/>
  <c r="I10" i="8" l="1"/>
  <c r="K9" i="8" l="1"/>
  <c r="J9" i="8"/>
  <c r="J8" i="8"/>
  <c r="K7" i="8"/>
  <c r="J7" i="8"/>
  <c r="K6" i="8"/>
  <c r="J6" i="8"/>
  <c r="K5" i="8"/>
  <c r="J5" i="8"/>
  <c r="E6" i="9" l="1"/>
  <c r="D6" i="9"/>
  <c r="C6" i="9"/>
  <c r="C5" i="9" s="1"/>
  <c r="D5" i="9" l="1"/>
  <c r="E5" i="9"/>
  <c r="H12" i="8" l="1"/>
  <c r="H9" i="8"/>
  <c r="I9" i="8" s="1"/>
  <c r="H8" i="8"/>
  <c r="H7" i="8"/>
  <c r="I7" i="8" s="1"/>
  <c r="H6" i="8"/>
  <c r="I6" i="8" s="1"/>
  <c r="H5" i="8"/>
  <c r="I5" i="8" s="1"/>
  <c r="J11" i="8"/>
  <c r="D8" i="8" l="1"/>
  <c r="D11" i="8" s="1"/>
  <c r="K11" i="8" l="1"/>
  <c r="K8" i="8"/>
  <c r="I8" i="8" s="1"/>
  <c r="H11" i="8"/>
  <c r="G12" i="8"/>
  <c r="G9" i="8"/>
  <c r="G8" i="8"/>
  <c r="G7" i="8"/>
  <c r="G6" i="8"/>
  <c r="G5" i="8"/>
  <c r="I11" i="8" l="1"/>
  <c r="G11" i="8"/>
  <c r="D5" i="10" l="1"/>
  <c r="D13" i="7" l="1"/>
  <c r="M8" i="7" s="1"/>
  <c r="N8" i="7" s="1"/>
  <c r="E13" i="7"/>
  <c r="Q6" i="7" s="1"/>
  <c r="R6" i="7" s="1"/>
  <c r="F13" i="7"/>
  <c r="U4" i="7" s="1"/>
  <c r="V4" i="7" s="1"/>
  <c r="C13" i="7"/>
  <c r="I4" i="7" s="1"/>
  <c r="Q7" i="7" l="1"/>
  <c r="R7" i="7" s="1"/>
  <c r="M9" i="7"/>
  <c r="N9" i="7" s="1"/>
  <c r="U5" i="7"/>
  <c r="V5" i="7" s="1"/>
  <c r="I5" i="7"/>
  <c r="J5" i="7" s="1"/>
  <c r="M10" i="7"/>
  <c r="N10" i="7" s="1"/>
  <c r="Q8" i="7"/>
  <c r="R8" i="7" s="1"/>
  <c r="U6" i="7"/>
  <c r="V6" i="7" s="1"/>
  <c r="I6" i="7"/>
  <c r="J6" i="7" s="1"/>
  <c r="M11" i="7"/>
  <c r="N11" i="7" s="1"/>
  <c r="Q9" i="7"/>
  <c r="R9" i="7" s="1"/>
  <c r="U7" i="7"/>
  <c r="V7" i="7" s="1"/>
  <c r="I7" i="7"/>
  <c r="J7" i="7" s="1"/>
  <c r="M4" i="7"/>
  <c r="N4" i="7" s="1"/>
  <c r="M3" i="7"/>
  <c r="N3" i="7" s="1"/>
  <c r="Q10" i="7"/>
  <c r="R10" i="7" s="1"/>
  <c r="U8" i="7"/>
  <c r="V8" i="7" s="1"/>
  <c r="M5" i="7"/>
  <c r="N5" i="7" s="1"/>
  <c r="Q3" i="7"/>
  <c r="R3" i="7" s="1"/>
  <c r="Q11" i="7"/>
  <c r="R11" i="7" s="1"/>
  <c r="U9" i="7"/>
  <c r="V9" i="7" s="1"/>
  <c r="M6" i="7"/>
  <c r="N6" i="7" s="1"/>
  <c r="Q4" i="7"/>
  <c r="R4" i="7" s="1"/>
  <c r="U10" i="7"/>
  <c r="V10" i="7" s="1"/>
  <c r="M7" i="7"/>
  <c r="N7" i="7" s="1"/>
  <c r="Q5" i="7"/>
  <c r="R5" i="7" s="1"/>
  <c r="U3" i="7"/>
  <c r="V3" i="7" s="1"/>
  <c r="U11" i="7"/>
  <c r="V11" i="7" s="1"/>
  <c r="I8" i="7"/>
  <c r="J8" i="7" s="1"/>
  <c r="I9" i="7"/>
  <c r="J9" i="7" s="1"/>
  <c r="I10" i="7"/>
  <c r="J10" i="7" s="1"/>
  <c r="I3" i="7"/>
  <c r="J3" i="7" s="1"/>
  <c r="I11" i="7"/>
  <c r="J11" i="7" s="1"/>
  <c r="J4" i="7"/>
  <c r="H23" i="1"/>
  <c r="H24" i="1"/>
  <c r="H25" i="1"/>
  <c r="H16" i="1"/>
  <c r="H17" i="1"/>
  <c r="H18" i="1"/>
  <c r="H31" i="1"/>
  <c r="H30" i="1"/>
  <c r="H28" i="1"/>
  <c r="H27" i="1"/>
  <c r="H22" i="1"/>
  <c r="H21" i="1"/>
  <c r="H20" i="1"/>
  <c r="H15" i="1"/>
  <c r="H14" i="1"/>
  <c r="H13" i="1"/>
  <c r="H12" i="1"/>
  <c r="H11" i="1"/>
  <c r="H9" i="1"/>
  <c r="H8" i="1"/>
  <c r="H7" i="1"/>
  <c r="H6" i="1"/>
  <c r="H5" i="1"/>
  <c r="H4" i="1"/>
  <c r="P6" i="1" l="1"/>
  <c r="H10" i="1"/>
  <c r="H29" i="1"/>
  <c r="P21" i="1"/>
  <c r="P20" i="1"/>
  <c r="P7" i="1"/>
  <c r="H19" i="1"/>
  <c r="P12" i="1"/>
  <c r="P11" i="1"/>
  <c r="P26" i="1"/>
  <c r="H26" i="1"/>
  <c r="P30" i="1"/>
  <c r="P27" i="1"/>
  <c r="P31" i="1"/>
  <c r="H3" i="1"/>
  <c r="P8" i="1" l="1"/>
  <c r="E3" i="1" s="1"/>
  <c r="P13" i="1"/>
  <c r="E10" i="1" s="1"/>
  <c r="P32" i="1"/>
  <c r="E29" i="1" s="1"/>
  <c r="P22" i="1"/>
  <c r="E19" i="1" s="1"/>
  <c r="P28" i="1"/>
  <c r="E26" i="1" s="1"/>
  <c r="D33" i="1" l="1"/>
  <c r="E33" i="1" s="1"/>
  <c r="F33" i="1" s="1"/>
</calcChain>
</file>

<file path=xl/comments1.xml><?xml version="1.0" encoding="utf-8"?>
<comments xmlns="http://schemas.openxmlformats.org/spreadsheetml/2006/main">
  <authors>
    <author>tc={4DEAADC0-F1F6-4FA0-8565-34B6F6E7D411}</author>
    <author>tc={75C50E78-1CF5-4ED6-81D9-9B7199AB0DAA}</author>
  </authors>
  <commentList>
    <comment ref="I1" authorId="0" shapeI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These thresholds are just recommendation from our end, please review and confirm whether you are fine with the same</t>
        </r>
      </text>
    </comment>
    <comment ref="B30" authorId="1" shapeI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Please refer decile calculation sheet for selecting options</t>
        </r>
      </text>
    </comment>
  </commentList>
</comments>
</file>

<file path=xl/comments2.xml><?xml version="1.0" encoding="utf-8"?>
<comments xmlns="http://schemas.openxmlformats.org/spreadsheetml/2006/main">
  <authors>
    <author>tc={CFB3282F-C295-45F6-BC53-3F1D322EA01D}</author>
  </authors>
  <commentList>
    <comment ref="C2" authorId="0" shapeI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Input in terms of percenatge (ROA%, NIM% etc.)</t>
        </r>
      </text>
    </comment>
  </commentList>
</comments>
</file>

<file path=xl/sharedStrings.xml><?xml version="1.0" encoding="utf-8"?>
<sst xmlns="http://schemas.openxmlformats.org/spreadsheetml/2006/main" count="887" uniqueCount="399">
  <si>
    <t>Contributing Index</t>
  </si>
  <si>
    <t>Factors</t>
  </si>
  <si>
    <t>Weight</t>
  </si>
  <si>
    <t>Total Score</t>
  </si>
  <si>
    <t>Factor Rating</t>
  </si>
  <si>
    <t>Rating Rationale</t>
  </si>
  <si>
    <t>Factor Score</t>
  </si>
  <si>
    <t>Market Perception</t>
  </si>
  <si>
    <t>Reputation Risk due to the following factors:</t>
  </si>
  <si>
    <t>Max Score</t>
  </si>
  <si>
    <t>Min Score</t>
  </si>
  <si>
    <t>Score</t>
  </si>
  <si>
    <t>Stakeholder Satisfaction</t>
  </si>
  <si>
    <t>Business service disruption and process failure</t>
  </si>
  <si>
    <t>Employee satisfaction</t>
  </si>
  <si>
    <t>Very Low</t>
  </si>
  <si>
    <t>Low</t>
  </si>
  <si>
    <t>High</t>
  </si>
  <si>
    <t>Very High</t>
  </si>
  <si>
    <t>Medium</t>
  </si>
  <si>
    <t>Financial Performance</t>
  </si>
  <si>
    <t>Reputation Risk Index</t>
  </si>
  <si>
    <t>Score Range</t>
  </si>
  <si>
    <t>Risk Level</t>
  </si>
  <si>
    <t>Moderate Risk</t>
  </si>
  <si>
    <t>Low Risk</t>
  </si>
  <si>
    <t>Reporting &amp; Analysis</t>
  </si>
  <si>
    <t>High Risk</t>
  </si>
  <si>
    <t>Corrective Measures</t>
  </si>
  <si>
    <t>Not Required</t>
  </si>
  <si>
    <t>0-15</t>
  </si>
  <si>
    <t>16-32</t>
  </si>
  <si>
    <t>33-53</t>
  </si>
  <si>
    <t>54-81</t>
  </si>
  <si>
    <t>Very High Risk</t>
  </si>
  <si>
    <t>No Significant (Very Low) Risk</t>
  </si>
  <si>
    <t>82-100</t>
  </si>
  <si>
    <t xml:space="preserve">Description </t>
  </si>
  <si>
    <t>Metrics</t>
  </si>
  <si>
    <t>Source</t>
  </si>
  <si>
    <t>Frequent changes in top management will create negative outlook in stakeholder's mind-set</t>
  </si>
  <si>
    <t>Compliance/Secretariat</t>
  </si>
  <si>
    <t>Claims, litigation and legal cases</t>
  </si>
  <si>
    <t>Deficiencies in employment would be gauged the following criteria: (i) Levels of morale (ii) Levels of stress (iii) Employee well being schemes and measures (iv) Presence of continued and updated training and skill development programmes (v) Existence of well defined performance linked incentive schemes</t>
  </si>
  <si>
    <t>Human Resource</t>
  </si>
  <si>
    <t>VL=3, L=5, M=7, H=11, VH=15</t>
  </si>
  <si>
    <t>Assessed in</t>
  </si>
  <si>
    <t>Percentage</t>
  </si>
  <si>
    <t>Rating</t>
  </si>
  <si>
    <t>Frequency</t>
  </si>
  <si>
    <t>Qualitative</t>
  </si>
  <si>
    <t>Scoring Criteria</t>
  </si>
  <si>
    <t>Customer complaints received</t>
  </si>
  <si>
    <t>Attrition rate</t>
  </si>
  <si>
    <t>Return on Assets</t>
  </si>
  <si>
    <t>Investor complaints received</t>
  </si>
  <si>
    <t>Low employee morale, unacceptable conduct etc.</t>
  </si>
  <si>
    <t>Profitability</t>
  </si>
  <si>
    <t>Negative publicity in media</t>
  </si>
  <si>
    <t>Pending legal cases</t>
  </si>
  <si>
    <t>Corporate Social Responsibility</t>
  </si>
  <si>
    <t>Regulatory compliance breaches</t>
  </si>
  <si>
    <t>External rating downgrade</t>
  </si>
  <si>
    <t>Frequent changes in senior management</t>
  </si>
  <si>
    <t>Incidents of Internal Fraud</t>
  </si>
  <si>
    <t>Name</t>
  </si>
  <si>
    <t>Assessment Unit</t>
  </si>
  <si>
    <t>Management Intervention</t>
  </si>
  <si>
    <t>Support Services - Strategy, Products and Marketing</t>
  </si>
  <si>
    <t>Support Services - Corporate communication and CSR</t>
  </si>
  <si>
    <t>Credit and Risk</t>
  </si>
  <si>
    <t>Company Secretary</t>
  </si>
  <si>
    <t>Compliance, Secretariat, Internal Audit</t>
  </si>
  <si>
    <t>Compliance, Internal Audit, Risk</t>
  </si>
  <si>
    <t>Information Technology, Internal Audit</t>
  </si>
  <si>
    <t>Internal Audit, Risk</t>
  </si>
  <si>
    <t>Finance</t>
  </si>
  <si>
    <t>Frequency/
Number</t>
  </si>
  <si>
    <t>Number/
Qualitative</t>
  </si>
  <si>
    <t>Negative or positive publicity in media</t>
  </si>
  <si>
    <t xml:space="preserve">AAA / mfR1 </t>
  </si>
  <si>
    <t>AA to BBB / mfR2 to mfR4</t>
  </si>
  <si>
    <t>BB to B / mfR5 to mfR6</t>
  </si>
  <si>
    <t>Rating of C/ mfR7 or downgrade in Rating</t>
  </si>
  <si>
    <t>Rating of D/ mfR8 or downgrade in Rating</t>
  </si>
  <si>
    <t>Business growth (advances)</t>
  </si>
  <si>
    <t>Not Applicable</t>
  </si>
  <si>
    <t>Fraud in Top and medium level management</t>
  </si>
  <si>
    <t>Number of instances of serious incorrect disclosure to the Regulator / Stakeholder, advertently or inadvertently come to light?</t>
  </si>
  <si>
    <t>Number of cases of mishandling of customer information - inadvertently destroyed, lost, exposed to third parties etc thereby breaching confidentiality obligations?</t>
  </si>
  <si>
    <t>Yes</t>
  </si>
  <si>
    <t>No, but we are working on it</t>
  </si>
  <si>
    <t>No</t>
  </si>
  <si>
    <t>Yes, but need improvement and enhancement</t>
  </si>
  <si>
    <t>Incidents of External Fraud (specifically IT related fraud)</t>
  </si>
  <si>
    <t>(Yes/No)</t>
  </si>
  <si>
    <t xml:space="preserve">(Yes/No) </t>
  </si>
  <si>
    <t>IT</t>
  </si>
  <si>
    <t xml:space="preserve">IT </t>
  </si>
  <si>
    <t>Outsourcing Risk (Vendors etc)</t>
  </si>
  <si>
    <t>Outsourcing is the business practice of hiring a third party service provider thus exposing your business assets to an outsider.  Thus outsourcing risk can cause reputational damage in case of any breach in privacy, intellectual property, and data protection.</t>
  </si>
  <si>
    <t xml:space="preserve">
Information Technology </t>
  </si>
  <si>
    <t>Net interest margin (NIM)</t>
  </si>
  <si>
    <t>Organisation's leadership demonstrates “tone at the top” by promoting ethical behaviour and emphasizing a focus on deterring, preventing and detecting fraud</t>
  </si>
  <si>
    <t>No, the Incident have strong IT infrastructure in place (IT related policies, IT department, Digitally enabled product solutions, Digital brand monitoring) etc in place</t>
  </si>
  <si>
    <t>Incorrect Disclosures/Fraudulent financial reporting</t>
  </si>
  <si>
    <t>Breach of security and leakage of confidential customer related information</t>
  </si>
  <si>
    <t>Technological Initiatives and advancement</t>
  </si>
  <si>
    <t>Gross NPA (in %)</t>
  </si>
  <si>
    <t>Peer 1</t>
  </si>
  <si>
    <t>Peer 2</t>
  </si>
  <si>
    <t>Peer 3</t>
  </si>
  <si>
    <t>Peer 4</t>
  </si>
  <si>
    <t>Peer 5</t>
  </si>
  <si>
    <t>Peer 6</t>
  </si>
  <si>
    <t>Peer 7</t>
  </si>
  <si>
    <t>Peer 8</t>
  </si>
  <si>
    <t>Peer 9</t>
  </si>
  <si>
    <t>Peer 10</t>
  </si>
  <si>
    <t>Sr no.</t>
  </si>
  <si>
    <t>n</t>
  </si>
  <si>
    <t>Decile</t>
  </si>
  <si>
    <t>Data Position</t>
  </si>
  <si>
    <t>Value</t>
  </si>
  <si>
    <t>Decile 1</t>
  </si>
  <si>
    <t>Decile 2</t>
  </si>
  <si>
    <t>Decile 3</t>
  </si>
  <si>
    <t>Decile 4</t>
  </si>
  <si>
    <t>Decile 5</t>
  </si>
  <si>
    <t>Decile 6</t>
  </si>
  <si>
    <t>Decile 7</t>
  </si>
  <si>
    <t>Decile 8</t>
  </si>
  <si>
    <t>Decile 9</t>
  </si>
  <si>
    <t>Decile classification</t>
  </si>
  <si>
    <t>much below normal</t>
  </si>
  <si>
    <t>below normal</t>
  </si>
  <si>
    <t>near normal</t>
  </si>
  <si>
    <t>above normal</t>
  </si>
  <si>
    <t>much above normal</t>
  </si>
  <si>
    <t>Deciles 10 - 20: Lowest 20%</t>
  </si>
  <si>
    <t>Deciles 30 - 40: Next lowest 20%</t>
  </si>
  <si>
    <t>Deciles 50 - 60</t>
  </si>
  <si>
    <t>Deciles 70 - 80: Next highest 20%</t>
  </si>
  <si>
    <t>Deciles 90 - 100: Highest 20%</t>
  </si>
  <si>
    <t>Top decile</t>
  </si>
  <si>
    <t>Bottom decile</t>
  </si>
  <si>
    <t>Return on Assets (in%)</t>
  </si>
  <si>
    <t>Profitability (in %)</t>
  </si>
  <si>
    <t>Net interest margin (in %)</t>
  </si>
  <si>
    <t>ROC Intervention</t>
  </si>
  <si>
    <t>Risk that the Company may face brand and reputation erosion due to certain negative publicity through channels such as  social media, consumer forums (or) non compliance with regulations or unauthorized actions performed by Company employees in enforcing collections/recoveries</t>
  </si>
  <si>
    <t>Compliance</t>
  </si>
  <si>
    <t>Non-compliance with laws, regulations, guidelines, policies, standards leading to any punitive action (Monetary or Non-monetary)</t>
  </si>
  <si>
    <t>Compliance/Secretarial/Third party (Insurance)</t>
  </si>
  <si>
    <t>Instances of punitive action taken, monetary or non-monetary, due to contravention of laid down laws, regulations, guidelines, policies and standards by the regulators
(Awards to customer by the regulator to be excluded)</t>
  </si>
  <si>
    <t>Nil</t>
  </si>
  <si>
    <t>&gt;3</t>
  </si>
  <si>
    <t>Regulatory compliance breaches (AML &amp; CFT)</t>
  </si>
  <si>
    <t xml:space="preserve">Non-compliance with laws, regulations, guidelines, policies, standards leading to any punitive action (Monetary or Non-monetary)
</t>
  </si>
  <si>
    <t xml:space="preserve">Instances of punitive action taken, monetary or non-monetary, due to contravention of laid down laws, regulations, guidelines, policies and standards by the regulator (FIU-IND)
</t>
  </si>
  <si>
    <t>Quarterly</t>
  </si>
  <si>
    <t>TBD</t>
  </si>
  <si>
    <t>Significant positive media coverage and No/Few negative coverages</t>
  </si>
  <si>
    <t>8% of all coverages/mentions by National/Local media are negative</t>
  </si>
  <si>
    <t>9-11% of all coverages/mentions by National/Local media are negative</t>
  </si>
  <si>
    <t>12-14% of all coverages/mentions by National/Local media are negative</t>
  </si>
  <si>
    <t>15% and above of all coverages/mentions by National/Local media are negative</t>
  </si>
  <si>
    <t>&gt;=82</t>
  </si>
  <si>
    <t>&gt;=77 - &lt; 82</t>
  </si>
  <si>
    <t>&gt;=75 - &lt; 77</t>
  </si>
  <si>
    <t>&gt;=72 - &lt;75</t>
  </si>
  <si>
    <t>&lt; 72</t>
  </si>
  <si>
    <t>Attrition rate (AVP &amp; above)</t>
  </si>
  <si>
    <t>CSR plans achieved w.r.t projections: Greater than 85%;                                         CSR initiatives Implemented through partners are 100% compliant with ethical and regulatory requirements</t>
  </si>
  <si>
    <t>CSR plans achieved w.r.t projections: Greater than 55%; CSR initiatives Implemented through partners are 100% compliant with ethical and regulatory requirements</t>
  </si>
  <si>
    <t>CSR plans achieved w.r.t projections: Greater than 40%; CSR initiatives Implemented through partners are not compliant with ethical and regulatory requirements</t>
  </si>
  <si>
    <t>CSR plans achieved w.r.t projections: Greater than 20%; CSR initiatives Implemented through partners are not compliant with ethical and regulatory requirements</t>
  </si>
  <si>
    <t>&lt;0.5%</t>
  </si>
  <si>
    <t>0.5-1.0%</t>
  </si>
  <si>
    <t>1%-1.5%</t>
  </si>
  <si>
    <t>1.5%-2.0%</t>
  </si>
  <si>
    <t>&gt;2.0%</t>
  </si>
  <si>
    <t>AUM growth exceeds by 2-5% vs. the average AUM growth of the defined peer set</t>
  </si>
  <si>
    <t>AUM growth exceeds by &gt;=5% vs. the average AUM growth of the defined peer set</t>
  </si>
  <si>
    <t>AUM growth is at par: by -5% to +2% vs. the average AUM growth of the defined peer set</t>
  </si>
  <si>
    <t>AUM growth falls short by 5-10% of the average AUM growth of the defined peer set</t>
  </si>
  <si>
    <t>AUM growth falls short by &gt;=10% of the average AUM growth of the defined peer set</t>
  </si>
  <si>
    <t>0 to 5 complaints</t>
  </si>
  <si>
    <t xml:space="preserve">This would take into consideration: Number of complaints in the past year </t>
  </si>
  <si>
    <t>5 to 10 complaints</t>
  </si>
  <si>
    <t>10 to 15 complaints</t>
  </si>
  <si>
    <t>15 to 25 complaints</t>
  </si>
  <si>
    <t>&gt; 25 complaints</t>
  </si>
  <si>
    <t xml:space="preserve">% of  genuine customer complaints to customer base </t>
  </si>
  <si>
    <t>Core IT applications uptime</t>
  </si>
  <si>
    <t>IT applications, Internet and core network uptime; Extended failure to do so may result in loss of business as well as reputation with partners and customers</t>
  </si>
  <si>
    <t>Any instances of  Top Management fraud / corruption / wilful negligence in the past year</t>
  </si>
  <si>
    <t>The assessment for this would be carried out based on the trend observed in the frauds in the past year, including magnitude of such frauds, and the controls that have been established to protect against such incidents</t>
  </si>
  <si>
    <t>1. The number of frauds in the past year
2. Cases as defined in magnitude of fraud</t>
  </si>
  <si>
    <t>Incidents of External Fraud Non IT related fraud)</t>
  </si>
  <si>
    <t>1. The number of frauds in the past 2 years
2. Cases as defined in magnitude of fraud</t>
  </si>
  <si>
    <t>Fraud Risk</t>
  </si>
  <si>
    <t>Incidents of External Fraud (specifically Non-IT related fraud)</t>
  </si>
  <si>
    <t>Rank</t>
  </si>
  <si>
    <t>This can be assessed through:
i).Standardize customer communication through SMS, Notices, predefined content bucket in Vernacular language as per prescribled guidelines etc 
ii) Customer grievance redressdal system is in place for tracking and closure within defined time
iii)  Proper disclosures in loan agreement/Loan card
iv) Strictly Adhering to non-coercive methods for recovery.
v) Established Code of conduct to manage borrower dealings and to drive ethical practices in the HFC</t>
  </si>
  <si>
    <t>Yes, the HFC is adhering to all the parameters of Fair practice code such as
a) the HFC has a fair practice policy/code approved by board
b)the HFC has a process in place to ensure implementation of the code such as approved recovery policy/process in line with code
c) The HFC ensure there are standarize customer communication process in place etc</t>
  </si>
  <si>
    <t xml:space="preserve"> the HFC is not adhering to any of the paramters in line with the the Fair practice code. </t>
  </si>
  <si>
    <t>Fraud in Top level management</t>
  </si>
  <si>
    <t>Done</t>
  </si>
  <si>
    <t>Core business performance has a significant impact on the reputation of SMHFC. The performance has to be analysed based on a relative basis through trend and peer benchmarking, as reputation would be relative</t>
  </si>
  <si>
    <t>This can be assessed through:
(i) The performance of SMHFC on financial metrics in the past 3 years
(ii) Expectation of SMHFC's performance (guidance), and its actual performance vis-a-vis
(iii) Performance of SMHFC vis-a-vis its peers and industry</t>
  </si>
  <si>
    <t>Financial Performance has a significant impact on the reputation of SMHFC. The performance has to be analysed based on a relative basis through trend and peer benchmarking, as reputation would be relative</t>
  </si>
  <si>
    <t xml:space="preserve">10% above against SMHFC's target rate and top decile among the Peer SMHFCs </t>
  </si>
  <si>
    <t>5% -10% above against SMHFCs target rate and top decile among the Peer SMHFCs</t>
  </si>
  <si>
    <t>Met the SMHFCs target rate</t>
  </si>
  <si>
    <t xml:space="preserve">Below SMHFCs target rate and bottom decile among the Peer SMHFCs </t>
  </si>
  <si>
    <t xml:space="preserve">Far below SMHFCs target rate and bottom decile in the SMHFC Industry </t>
  </si>
  <si>
    <t xml:space="preserve">5% -10% above against SMHFCs target rate and top decile among the Peer SMHFCs </t>
  </si>
  <si>
    <t xml:space="preserve">10% above against SMHFCs target rate and top decile among the Peer SMHFCs </t>
  </si>
  <si>
    <t>Yes, SMHFC has a board approved FPC as well as has a process in place for adherence to the code</t>
  </si>
  <si>
    <t>AML cases against SMHFCL</t>
  </si>
  <si>
    <t>Change in Top Management Structure in last year (Times). Top Management limited to CEO and Board of Directors/ Non-Executive Chairman (excluding changes due to ending of terms or due to change in control)</t>
  </si>
  <si>
    <t>2 times last year</t>
  </si>
  <si>
    <t>3 times last year</t>
  </si>
  <si>
    <t>4 times last year</t>
  </si>
  <si>
    <t>More than 5 times last year</t>
  </si>
  <si>
    <t>Once last year or No change</t>
  </si>
  <si>
    <t>% of genuine customer complaints to customer base</t>
  </si>
  <si>
    <t>Definition</t>
  </si>
  <si>
    <t>Total customer base</t>
  </si>
  <si>
    <t xml:space="preserve">Outstanding legal cases against the company </t>
  </si>
  <si>
    <t>%</t>
  </si>
  <si>
    <t>Fair Practice code in SMHFC.</t>
  </si>
  <si>
    <t>Large scale coverage by the national media of any reputation damaging event, as well as inadequate corporate communication to deal with the same would be included here. This factor will also assess positive publicity that will help in enhancing the reputation of SMHFC</t>
  </si>
  <si>
    <t xml:space="preserve">
Can be assessed through: 
(i) The past experiences of SMHFC
(ii) The procedures and framework within which the corporate communications team operates
(iii) The crisis management plan that has been established, if any</t>
  </si>
  <si>
    <t>Any bad news or association with improper CSR initiatives/ partners could result in reputational impact. In addition, lack of sufficient CSR activities in comparison to peer SMHFCs may also impact the image of SMHFC
The scenarios to be assessed include:  (i) Risk due to unethical, unlawful or corrupt practices by those associated with CSR initiatives (ii) Peer activities being significantly more than those undertaken by SMHFC</t>
  </si>
  <si>
    <t>1. The CSR initiatives carried out by SMHFC, and effectiveness of screening and monitoring carried out prior to getting associated with the same
2. The monitoring and reporting in place for the CSR activities
3. Significant initiatives undertaken by other peer SMHFCs, and how do they compare with the SMHFC's activities</t>
  </si>
  <si>
    <t>Rating downgrade by an external agency would be perceived as deterioration in financial health of SMHFC, this can be clearly observed through outlooks issued by the agencies. Peer comparison should be taken into consideration in the assessment</t>
  </si>
  <si>
    <t>Trend analysis (of self) and Peer comparison of 
1. Credit rating
2. Rating Outlook of SMHFC</t>
  </si>
  <si>
    <t xml:space="preserve">Customer complaints received should be addressed by SMHFC in a timely manner through their grievance and redressal mechanism. Failure to do so could lead to reputational risk for SMHFC. </t>
  </si>
  <si>
    <t xml:space="preserve">Customer complaints received should be addressed by SMHFC in a timely manner. Failure to do so could lead to reputational risk for SMHFC. </t>
  </si>
  <si>
    <t>Number of cases filed against SMHFC by customers / Total Active LANs</t>
  </si>
  <si>
    <t>When assessing the risk of fraudulent financial 
reporting, SMHFC consider risks such as:
• Inappropriately reported revenues, expenses, 
and balance sheet amounts and inappropriately 
exaggerated or omitted disclosures
• Concealment of misappropriation of assets, 
including unauthorized acquisition, disposition,
and use of assets
• Concealment of unauthorized receipts and 
expenditures, such as facilitation payments and 
bribes</t>
  </si>
  <si>
    <t>The failure of a service provider in providing a specified service, a breach in security/ confidentiality, or noncompliance with legal and regulatory requirements by the service provider can lead to financial losses or loss of reputation for the SMHFC and could also lead to systemic risks</t>
  </si>
  <si>
    <t>External fraud would include any cases of fraud carried out by third parties that SMHFC deals with in the course of regular business</t>
  </si>
  <si>
    <t>External fraud would include any cases of fraud carried out internally by third parties that SMHFC deals with in the course of regular business.
The assessment for this would be carried out based on the trend observed in the frauds in the past 2 years, including magnitude of such frauds
1. Penalties levied by the regulators due to frauds
2. Negative publicity (newspaper or any media publication)
3. Customers impacted due to impersonation, identity theft or misutlisation of customer documents</t>
  </si>
  <si>
    <t>Internal fraud would include any cases of fraud carried out internally by a staff member of SMHFC.
The assessment for this would be carried out based on the trend observed in the frauds in the past year, including magnitude of such frauds
1. Penalties levied by the regulators due to frauds
2. Negative publicity (newspaper or any media publication)
3. Customers impacted due to impersonation, identity theft, misutlisation of customer documents or Cash/EMI embezzlement</t>
  </si>
  <si>
    <t>This refers to usage of advance technology within SMHFCs for improving their product and services (e.g using blockchain technology for services like travel insurance and settling claims, development of chatbots and live chat software use artificial intelligence programs that operate on preset rules etc.)</t>
  </si>
  <si>
    <t xml:space="preserve">This can be assessed through: 
i) Ensuring SMHFC has dedicated IT department and IT architecture ensuring the strong infrascture to defend against frauds.
ii) Does SMHFC offers digitally enabled products, BNPL (Buy now pay later) 
iii) Does SMHFC has measures in place to correct Fraud incidents through Brand Monitoring (Number of Websites/Domains hosted) 
iv)Does SMHFC has Analytical models in place that help in early fraud detections
v)Does SMHFCs has live chat software using artificial intelligence for improving customer interactions
</t>
  </si>
  <si>
    <t>Yes, the SMHFC has strong IT infrastructure in place (IT related policies, IT department, Digitally enabled product solutions, Digital brand monitoring) etc also in place that are reviewed annually</t>
  </si>
  <si>
    <t xml:space="preserve">This can be done through:
i) Were there any past incidents in FY of the SMHFC's service providers (including outsourced services) involved in causing a reputation risk event for the SMHFC?
Ii) Ensuring SMHFC has a review mechanism in place to for all new and existing vendors providing tech platforms from Risk, Compliance and infosec perspective. 
iii) Ensuring SMHFC has contingency plan, Clauses embedded to penalised vendors in case of service disruption, significant business loss because of negligence etc </t>
  </si>
  <si>
    <t>Yes, SMHFC has had past incidents of outsourcing risk and does not have a proper policy and process/review mechanism, contingency plan etc in place in case of any breach</t>
  </si>
  <si>
    <t>No, SMHFC doesn’t have any past incidents of outsourcing risk and has a proper policy and process/review mechanism, contingency plan etc in place in case of any breach</t>
  </si>
  <si>
    <t>SMHFC has a policy and process/review mechanism, contingency plan etc in place in case of any breach; However the same can be enhanced for higher effectiveness</t>
  </si>
  <si>
    <t>No, we plan to work on it in next 12 months</t>
  </si>
  <si>
    <t>Aavas Housing Finance</t>
  </si>
  <si>
    <t>HomeFirst</t>
  </si>
  <si>
    <t xml:space="preserve">Shriram Housing Finance </t>
  </si>
  <si>
    <t>IIFL Home Finance</t>
  </si>
  <si>
    <t>AUM Calculation</t>
  </si>
  <si>
    <t>Peers</t>
  </si>
  <si>
    <t>Weighted average - peers</t>
  </si>
  <si>
    <t>AUM FY22</t>
  </si>
  <si>
    <t>Amount in INR Cr</t>
  </si>
  <si>
    <t>Peers Total</t>
  </si>
  <si>
    <t>SMHFC</t>
  </si>
  <si>
    <t>Decile Calculation</t>
  </si>
  <si>
    <t>Pending Legal Cases</t>
  </si>
  <si>
    <t>Much below normal</t>
  </si>
  <si>
    <t>Below normal</t>
  </si>
  <si>
    <t>Near normal</t>
  </si>
  <si>
    <t>Above normal</t>
  </si>
  <si>
    <t>Much above normal</t>
  </si>
  <si>
    <t>Decile Classification</t>
  </si>
  <si>
    <t>Fair Practice code in HFC</t>
  </si>
  <si>
    <t>Bottom Decile</t>
  </si>
  <si>
    <t xml:space="preserve">Top Decile </t>
  </si>
  <si>
    <t>% Uptime of IT Systems to support Business Processes</t>
  </si>
  <si>
    <t>FPR function</t>
  </si>
  <si>
    <t>DRI SMHFC</t>
  </si>
  <si>
    <t>Customer Service</t>
  </si>
  <si>
    <t>Product</t>
  </si>
  <si>
    <t>CSR</t>
  </si>
  <si>
    <t>Marketing</t>
  </si>
  <si>
    <t>HR</t>
  </si>
  <si>
    <t>Anne Williams</t>
  </si>
  <si>
    <t>Secretarial</t>
  </si>
  <si>
    <t>Jitendra Maheshwari</t>
  </si>
  <si>
    <t>Legal</t>
  </si>
  <si>
    <t>Rajib Dutta</t>
  </si>
  <si>
    <t>Ashish Chaudhary</t>
  </si>
  <si>
    <t>Info-Sec</t>
  </si>
  <si>
    <t>FCU</t>
  </si>
  <si>
    <t>Prashant Manjunath</t>
  </si>
  <si>
    <t>OR</t>
  </si>
  <si>
    <t>Ashish Chendwankar</t>
  </si>
  <si>
    <t>Aarti Dhurandhar</t>
  </si>
  <si>
    <t>Avinash Yadav</t>
  </si>
  <si>
    <t>AUM 9M FY24</t>
  </si>
  <si>
    <t>ROA% 9M FY24</t>
  </si>
  <si>
    <t>Poonawalla Housing Finance (Grihum Housing Finance)</t>
  </si>
  <si>
    <t>AUM 9M FY23</t>
  </si>
  <si>
    <t>Status</t>
  </si>
  <si>
    <t>Rakesh Vishwakarma</t>
  </si>
  <si>
    <t>Amol Bhalerao</t>
  </si>
  <si>
    <t>Treasury</t>
  </si>
  <si>
    <t>Rachit</t>
  </si>
  <si>
    <t>Akash Agarwal</t>
  </si>
  <si>
    <t>AUM FY23</t>
  </si>
  <si>
    <t>Annualised growth</t>
  </si>
  <si>
    <t>YoY Growth 9M FY24</t>
  </si>
  <si>
    <t>CSR plans achieved w.r.t projections: Achieved 100% target; CSR initiatives Implemented through partners are 100% compliant with ethical and regulatory requirements</t>
  </si>
  <si>
    <t>Customer complaints % in FY24 for SMHFC as per RAS</t>
  </si>
  <si>
    <t>Q1 FY24</t>
  </si>
  <si>
    <t>Q2 FY24</t>
  </si>
  <si>
    <t>Q3 FY24</t>
  </si>
  <si>
    <t>Smitha Iyer / Vikrant Singhvi</t>
  </si>
  <si>
    <t>Nitin Nimbalkar/Fauzan</t>
  </si>
  <si>
    <t xml:space="preserve">i) No incidents were reported to OR (as per ORMC deck of Sept'23 and Mar'24) pertaining to SMHFC's service providers (including outsourced services) 
ii)SMHFC has an approved outsourcing framework for Financial Services Outsourcing and IT Services Outsourcing (approved by Outsourcing Committee in its meeting held in Dec'23) 
iii) Standard legal agreements are in place for Financial Services and IT Services outsourcing vendors, which is drafted by Central legal incorporating mandatory clauses as prescribed by RBI. Any modification is done in consultation with Central Legal team </t>
  </si>
  <si>
    <t>Growth</t>
  </si>
  <si>
    <t>Growth of AUM of peer set @ 24.27% in FY23 vs. 44.21% for SMHFC</t>
  </si>
  <si>
    <t>For FIHFC, we’d received a total of around 208 coverages/mentions by media in FY23. 208 (100%) of them were positive and 0 (0%) of them negative. Basis this, the factor rating is given “Very Low”.</t>
  </si>
  <si>
    <t>For CSR, profit for last year ending 31 Mar 23 is observed. Cumulative for 3 years preceeding 31 Mar 2023 was loss, hence not applicable</t>
  </si>
  <si>
    <t>NIL Rating downgrade in FY23</t>
  </si>
  <si>
    <t>2 BoD level changes (Mr. Pawan Kaushal on account of superannuation and Mrs. Sunita Sharma on personal grounds)</t>
  </si>
  <si>
    <t>0.02% Customer complaints / Customer base ratio for FY23</t>
  </si>
  <si>
    <t>NIL for FY23</t>
  </si>
  <si>
    <t>&lt;0.5% cases against company in FY23</t>
  </si>
  <si>
    <t>No frauds reported for top management in FY23</t>
  </si>
  <si>
    <t>None in FY23</t>
  </si>
  <si>
    <t>One security incident in Mar'23; resulting in high likelihood of data loss due to the security breach</t>
  </si>
  <si>
    <t>No frauds observed on acocunt of External frauds due to IT related frauds (FY23)</t>
  </si>
  <si>
    <t>No cases of impersonation reported in FY 23</t>
  </si>
  <si>
    <t>Yes, SMHFC has relevant policies, incident monitoring and resolution mechanism and IT governance protocols in place; Digital brand monitoring is also done actively by the info-sec team; 
Currently SMHFC shares IT related infrastructure with the parent company SMICC and is cognizant for a need to segregate the same. 
SMHFC embarked on digitalization of its customer onboarding journey (project RAPID) in FY23 for a superior customer patner and employee experience along with enhanced efficiencies.</t>
  </si>
  <si>
    <t xml:space="preserve">Material Financial and Technology services are outsourced in FY 2023; Assessment and reviews are performed at periodic frequency.
Quarterly RCSA’s are performed by respective units to ensure compliance with outsourcing policy; Reporting is done to ROC at half yearly frequency.
</t>
  </si>
  <si>
    <t>&lt;99% uptime for FY23; One security incident in Mar'23; Resulting in significant disruption to system availability</t>
  </si>
  <si>
    <t>8.13% for FY23</t>
  </si>
  <si>
    <t>SMHFC engagement scrore of 84 in FY23</t>
  </si>
  <si>
    <t>Shortfall from SMHFC Target RoA for FY23 by 0.1%; In comparision with peers, stood at bottom decile on RoA parameter</t>
  </si>
  <si>
    <t>Far better than SMHFCs target rate for FY23 (3.7% actual vs 5.2% plan); From industry standpoint, stood in the top decile. However significant improvement achieved compared to FY22 (3.7% vs 6.2% last year)</t>
  </si>
  <si>
    <t>Aadhar</t>
  </si>
  <si>
    <t>&lt;0.75%</t>
  </si>
  <si>
    <t>0.76%-0.83%</t>
  </si>
  <si>
    <t>0.84%-0.92%</t>
  </si>
  <si>
    <t>0.93%-1%</t>
  </si>
  <si>
    <t>&gt;1%</t>
  </si>
  <si>
    <t>Proposed for change</t>
  </si>
  <si>
    <t>Aadhar*</t>
  </si>
  <si>
    <r>
      <t>SMHFC</t>
    </r>
    <r>
      <rPr>
        <b/>
        <vertAlign val="superscript"/>
        <sz val="9"/>
        <color rgb="FF000000"/>
        <rFont val="Calibri"/>
        <family val="2"/>
      </rPr>
      <t>#</t>
    </r>
  </si>
  <si>
    <t>Q4 FY24</t>
  </si>
  <si>
    <t>NIL for FY23-24</t>
  </si>
  <si>
    <t>No frauds reported for top management in FY23-24</t>
  </si>
  <si>
    <t>None in FY23-24</t>
  </si>
  <si>
    <t>No security incident/breach in FY23-24</t>
  </si>
  <si>
    <t>Return on Equity</t>
  </si>
  <si>
    <t>RoE% for FY23-24 better than plan at 10.5% (vs 5.5% plan); In comparison with peers, SMHFC stood at bottom decile on RoE parameter</t>
  </si>
  <si>
    <t>GNPA% for FY23-24 better than plan at 2.6% (vs 2.7% plan); In comparison with peers, SMHFC stood at top decile on GNPA parameter</t>
  </si>
  <si>
    <t>No changes in the top management structure in FY23-24</t>
  </si>
  <si>
    <t>1. Attrition rates for AVP &amp; above in FY24
2. Results of SMHFC Engagement Survey</t>
  </si>
  <si>
    <t>SMHFC engagement score of 85 for FY23-24</t>
  </si>
  <si>
    <t>Attrition rate of 7.96% for FY23-24</t>
  </si>
  <si>
    <t>&gt;98% uptime</t>
  </si>
  <si>
    <t>96-98% uptime</t>
  </si>
  <si>
    <t>90%-92% uptime</t>
  </si>
  <si>
    <t>&lt;90% uptime</t>
  </si>
  <si>
    <t>&lt; 16%</t>
  </si>
  <si>
    <t>&gt;= 20%</t>
  </si>
  <si>
    <t>FY23-24</t>
  </si>
  <si>
    <t>0.49% Customer complaints / Customer base ratio for FY23-24</t>
  </si>
  <si>
    <t>0.22% legal cases against company for FY23-24</t>
  </si>
  <si>
    <t>NIL in FY23-24</t>
  </si>
  <si>
    <t>Nil incident of IT related fraud reported in FY23-24</t>
  </si>
  <si>
    <t>Nil incident of employee/staff related fraud reported in FY23-24</t>
  </si>
  <si>
    <t>NIL rating downgrade in FY23-24</t>
  </si>
  <si>
    <t>Small CSR Budget for FY23-24, only 3 CSR partners; regular assessment and reviews are performed at periodic frequency. Due deligence and partner evaluation matrix for onboarding. Reporting is done to CSR committee board at half yearly frequency. All compliance maintained regularly</t>
  </si>
  <si>
    <t xml:space="preserve">Growth of AUM of peer set @ 30% in FY23-24 vs. 39% for SMHFC for the same period </t>
  </si>
  <si>
    <t>In FY23-24, for SMHFC, we’d received a total of around 206 coverages/mentions by media. 206 (100%) of them were positive and 0 (0%) of them negative.</t>
  </si>
  <si>
    <t>92%-96% uptime</t>
  </si>
  <si>
    <t>&lt;98% uptime for FY23-24; Due to InfoSec breach in Q1FY23-24, IT uptime % for the year is low. Excluding Apr'23 and May'23, IT uptime % from Jun'23-Mar'24 is 89%</t>
  </si>
  <si>
    <t>The key financial performance metrics considered here may include, but not limited to: (i) ROE (ii) Profitability (iii) NIM (iv) Gross or net stage 3 of the SMHFC
This can be assessed through:
(i) The performance of SMHFC on financial metrics in the past 3 years
(ii) Expectation of SMHFC's performance (guidance), and its actual performance vis-a-vis
(iii) Performance of SMHFC vis-a-vis its peers and industry</t>
  </si>
  <si>
    <t>10% above against SMHFC's target rate and top decile among the Peer SMHFCs.
For example, if the target rate is 5% and the achievement is &gt;5.5% (&gt;10% than the planned rate), then the risk will be classified as 'Very Low'</t>
  </si>
  <si>
    <t>FY22-23</t>
  </si>
  <si>
    <t>Select a Rating</t>
  </si>
  <si>
    <t>&gt; = 16% - &lt; 17%</t>
  </si>
  <si>
    <t>&gt; = 17% - &lt;18%</t>
  </si>
  <si>
    <t>&gt; = 18% - &lt; 20%</t>
  </si>
  <si>
    <t>0 to 3 times</t>
  </si>
  <si>
    <t>4 to 6 times</t>
  </si>
  <si>
    <t>6 to 10 times</t>
  </si>
  <si>
    <t>10 to 15 times</t>
  </si>
  <si>
    <t>More than 15 times</t>
  </si>
  <si>
    <t>5 incidents of external fraud reported in FY23-24</t>
  </si>
  <si>
    <t>ROE% FY24</t>
  </si>
  <si>
    <t>GNPA% FY24</t>
  </si>
  <si>
    <t>Poonawalla Housing Finance (Grihum Housing Finance)^</t>
  </si>
  <si>
    <t>IIFL Home Finance^</t>
  </si>
  <si>
    <t>^ Nine month ended Dec'23 (annualised)</t>
  </si>
  <si>
    <t>* Six month ended Sep'23 (annualised)</t>
  </si>
  <si>
    <t>Yes, SMHFC is backed by strong IT infrastructure and is moving towards cloud first approach, with significantly advanced digital products which are Cloud / SaaS based, defined IT policies and procedures which are reviewed periodically, IT department, Digital brand monitoring etc.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</si>
</sst>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20" x14ac:knownFonts="1">
    <font>
      <sz val="10"/>
      <name val="Arial"/>
      <family val="2"/>
    </font>
    <font>
      <sz val="10"/>
      <color theme="1"/>
      <name val="Arial"/>
      <family val="2"/>
    </font>
    <font>
      <sz val="10"/>
      <name val="Arial"/>
      <family val="2"/>
    </font>
    <font>
      <b/>
      <sz val="10"/>
      <name val="Arial"/>
      <family val="2"/>
    </font>
    <font>
      <sz val="8"/>
      <name val="Arial"/>
      <family val="2"/>
    </font>
    <font>
      <b/>
      <sz val="9"/>
      <color theme="0"/>
      <name val="Arial"/>
      <family val="2"/>
    </font>
    <font>
      <sz val="9"/>
      <name val="Arial"/>
      <family val="2"/>
    </font>
    <font>
      <b/>
      <sz val="9"/>
      <name val="Arial"/>
      <family val="2"/>
    </font>
    <font>
      <sz val="9"/>
      <color rgb="FF000000"/>
      <name val="Calibri"/>
      <family val="2"/>
    </font>
    <font>
      <i/>
      <sz val="9"/>
      <name val="Arial"/>
      <family val="2"/>
    </font>
    <font>
      <b/>
      <sz val="9"/>
      <color rgb="FF000000"/>
      <name val="Calibri"/>
      <family val="2"/>
    </font>
    <font>
      <sz val="9"/>
      <color theme="1"/>
      <name val="Calibri"/>
      <family val="2"/>
      <scheme val="minor"/>
    </font>
    <font>
      <sz val="9"/>
      <color theme="0"/>
      <name val="Arial"/>
      <family val="2"/>
    </font>
    <font>
      <b/>
      <sz val="9"/>
      <color theme="1"/>
      <name val="Arial"/>
      <family val="2"/>
    </font>
    <font>
      <b/>
      <sz val="9"/>
      <color indexed="43"/>
      <name val="Arial"/>
      <family val="2"/>
    </font>
    <font>
      <sz val="9"/>
      <color theme="1"/>
      <name val="Arial"/>
      <family val="2"/>
    </font>
    <font>
      <sz val="9"/>
      <color indexed="43"/>
      <name val="Arial"/>
      <family val="2"/>
    </font>
    <font>
      <sz val="9"/>
      <color indexed="16"/>
      <name val="Arial"/>
      <family val="2"/>
    </font>
    <font>
      <sz val="9"/>
      <color indexed="52"/>
      <name val="Arial"/>
      <family val="2"/>
    </font>
    <font>
      <b/>
      <vertAlign val="superscript"/>
      <sz val="9"/>
      <color rgb="FF000000"/>
      <name val="Calibri"/>
      <family val="2"/>
    </font>
  </fonts>
  <fills count="14">
    <fill>
      <patternFill patternType="none"/>
    </fill>
    <fill>
      <patternFill patternType="gray125"/>
    </fill>
    <fill>
      <patternFill patternType="solid">
        <fgColor theme="0"/>
        <bgColor indexed="64"/>
      </patternFill>
    </fill>
    <fill>
      <patternFill patternType="solid">
        <fgColor indexed="16"/>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1"/>
        <bgColor indexed="64"/>
      </patternFill>
    </fill>
    <fill>
      <patternFill patternType="solid">
        <fgColor theme="9" tint="0.59999389629810485"/>
        <bgColor indexed="64"/>
      </patternFill>
    </fill>
  </fills>
  <borders count="1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0">
    <xf numFmtId="0" fontId="0" fillId="0" borderId="0" xfId="0"/>
    <xf numFmtId="0" fontId="0" fillId="0" borderId="3" xfId="0" applyBorder="1"/>
    <xf numFmtId="0" fontId="0" fillId="10" borderId="3" xfId="0" applyFill="1" applyBorder="1"/>
    <xf numFmtId="0" fontId="0" fillId="10" borderId="5" xfId="0" applyFill="1" applyBorder="1"/>
    <xf numFmtId="0" fontId="0" fillId="6" borderId="0" xfId="0" applyFill="1"/>
    <xf numFmtId="0" fontId="0" fillId="11" borderId="3" xfId="0" applyFont="1" applyFill="1" applyBorder="1" applyAlignment="1" applyProtection="1">
      <alignment vertical="center" wrapText="1"/>
      <protection locked="0"/>
    </xf>
    <xf numFmtId="0" fontId="0" fillId="6" borderId="3" xfId="0" applyFill="1" applyBorder="1"/>
    <xf numFmtId="0" fontId="3" fillId="11" borderId="3" xfId="0" applyFont="1" applyFill="1" applyBorder="1"/>
    <xf numFmtId="0" fontId="3" fillId="11" borderId="3" xfId="0" applyFont="1" applyFill="1" applyBorder="1" applyAlignment="1" applyProtection="1">
      <alignment vertical="center" wrapText="1"/>
      <protection locked="0"/>
    </xf>
    <xf numFmtId="0" fontId="3" fillId="11" borderId="3" xfId="0" applyFont="1" applyFill="1" applyBorder="1" applyAlignment="1">
      <alignment vertical="center"/>
    </xf>
    <xf numFmtId="0" fontId="3" fillId="0" borderId="0" xfId="0" applyFont="1" applyAlignment="1">
      <alignment vertical="center"/>
    </xf>
    <xf numFmtId="0" fontId="5" fillId="12" borderId="3" xfId="0" applyFont="1" applyFill="1" applyBorder="1" applyAlignment="1">
      <alignment horizontal="center" vertical="center" wrapText="1"/>
    </xf>
    <xf numFmtId="0" fontId="5" fillId="12" borderId="3" xfId="0" applyFont="1" applyFill="1" applyBorder="1" applyAlignment="1">
      <alignment horizontal="center" vertical="center"/>
    </xf>
    <xf numFmtId="0" fontId="6" fillId="0" borderId="0" xfId="0" applyFont="1"/>
    <xf numFmtId="0" fontId="6" fillId="0" borderId="3" xfId="0" applyFont="1" applyBorder="1" applyAlignment="1">
      <alignment horizontal="center" vertical="center"/>
    </xf>
    <xf numFmtId="10" fontId="6" fillId="0" borderId="3" xfId="4" applyNumberFormat="1" applyFont="1" applyBorder="1" applyAlignment="1">
      <alignment horizontal="center" vertical="center"/>
    </xf>
    <xf numFmtId="0" fontId="5" fillId="12" borderId="3" xfId="0" applyFont="1" applyFill="1" applyBorder="1"/>
    <xf numFmtId="0" fontId="6" fillId="0" borderId="3" xfId="0" applyFont="1" applyBorder="1" applyAlignment="1">
      <alignment wrapText="1"/>
    </xf>
    <xf numFmtId="10" fontId="6" fillId="0" borderId="3" xfId="0" applyNumberFormat="1" applyFont="1" applyBorder="1"/>
    <xf numFmtId="0" fontId="7" fillId="0" borderId="0" xfId="0" applyFont="1"/>
    <xf numFmtId="1" fontId="6" fillId="0" borderId="3" xfId="5" applyNumberFormat="1" applyFont="1" applyBorder="1" applyAlignment="1">
      <alignment horizontal="center" vertical="center"/>
    </xf>
    <xf numFmtId="0" fontId="8" fillId="0" borderId="3" xfId="0" applyFont="1" applyBorder="1" applyAlignment="1">
      <alignment vertical="center" wrapText="1"/>
    </xf>
    <xf numFmtId="0" fontId="6" fillId="0" borderId="0" xfId="2" applyFont="1" applyAlignment="1">
      <alignment horizontal="left" vertical="center"/>
    </xf>
    <xf numFmtId="0" fontId="9" fillId="0" borderId="0" xfId="2" applyFont="1" applyAlignment="1">
      <alignment horizontal="left" vertical="center"/>
    </xf>
    <xf numFmtId="0" fontId="7" fillId="0" borderId="0" xfId="2" applyFont="1" applyAlignment="1">
      <alignment horizontal="left" vertical="center"/>
    </xf>
    <xf numFmtId="164" fontId="8" fillId="0" borderId="3" xfId="4" applyNumberFormat="1" applyFont="1" applyBorder="1" applyAlignment="1">
      <alignment vertical="center" wrapText="1"/>
    </xf>
    <xf numFmtId="164" fontId="8" fillId="0" borderId="3" xfId="0" applyNumberFormat="1" applyFont="1" applyBorder="1" applyAlignment="1">
      <alignment vertical="center" wrapText="1"/>
    </xf>
    <xf numFmtId="0" fontId="6" fillId="0" borderId="0" xfId="2" applyFont="1"/>
    <xf numFmtId="165" fontId="8" fillId="0" borderId="3" xfId="5" applyNumberFormat="1" applyFont="1" applyBorder="1" applyAlignment="1">
      <alignment horizontal="center" vertical="center"/>
    </xf>
    <xf numFmtId="0" fontId="10" fillId="9" borderId="3" xfId="0" applyFont="1" applyFill="1" applyBorder="1" applyAlignment="1">
      <alignment vertical="center" wrapText="1"/>
    </xf>
    <xf numFmtId="165" fontId="10" fillId="9" borderId="3" xfId="5" applyNumberFormat="1" applyFont="1" applyFill="1" applyBorder="1" applyAlignment="1">
      <alignment horizontal="center" vertical="center"/>
    </xf>
    <xf numFmtId="0" fontId="6" fillId="0" borderId="3" xfId="2" applyFont="1" applyBorder="1"/>
    <xf numFmtId="0" fontId="6" fillId="6" borderId="3" xfId="2" applyFont="1" applyFill="1" applyBorder="1" applyAlignment="1">
      <alignment horizontal="left" vertical="center"/>
    </xf>
    <xf numFmtId="0" fontId="6" fillId="10" borderId="3" xfId="2" applyFont="1" applyFill="1" applyBorder="1"/>
    <xf numFmtId="0" fontId="10" fillId="9" borderId="3" xfId="2" applyFont="1" applyFill="1" applyBorder="1" applyAlignment="1">
      <alignment horizontal="left" vertical="center" wrapText="1"/>
    </xf>
    <xf numFmtId="10" fontId="7" fillId="9" borderId="3" xfId="2" applyNumberFormat="1" applyFont="1" applyFill="1" applyBorder="1" applyAlignment="1">
      <alignment horizontal="right"/>
    </xf>
    <xf numFmtId="0" fontId="5" fillId="12" borderId="3" xfId="2" applyFont="1" applyFill="1" applyBorder="1" applyAlignment="1">
      <alignment horizontal="center" vertical="center"/>
    </xf>
    <xf numFmtId="0" fontId="5" fillId="12" borderId="3" xfId="2" applyFont="1" applyFill="1" applyBorder="1" applyAlignment="1">
      <alignment horizontal="left" vertical="center"/>
    </xf>
    <xf numFmtId="0" fontId="13" fillId="4" borderId="1" xfId="0" applyFont="1" applyFill="1" applyBorder="1" applyAlignment="1" applyProtection="1">
      <alignment horizontal="left" vertical="center" wrapText="1"/>
      <protection locked="0"/>
    </xf>
    <xf numFmtId="0" fontId="6" fillId="2" borderId="0" xfId="0" applyFont="1" applyFill="1" applyBorder="1" applyAlignment="1" applyProtection="1">
      <alignment vertical="center" wrapText="1"/>
      <protection locked="0"/>
    </xf>
    <xf numFmtId="0" fontId="6" fillId="2" borderId="0" xfId="0" applyFont="1" applyFill="1" applyBorder="1" applyAlignment="1" applyProtection="1">
      <alignment vertical="center"/>
      <protection locked="0"/>
    </xf>
    <xf numFmtId="0" fontId="6" fillId="2" borderId="0" xfId="0" applyFont="1" applyFill="1" applyAlignment="1" applyProtection="1">
      <alignment vertical="center"/>
      <protection locked="0"/>
    </xf>
    <xf numFmtId="0" fontId="13" fillId="9" borderId="3" xfId="0" applyFont="1" applyFill="1" applyBorder="1" applyAlignment="1" applyProtection="1">
      <alignment vertical="center" wrapText="1"/>
      <protection locked="0"/>
    </xf>
    <xf numFmtId="0" fontId="13" fillId="9" borderId="3" xfId="0" applyFont="1" applyFill="1" applyBorder="1" applyAlignment="1" applyProtection="1">
      <alignment horizontal="center" vertical="center" wrapText="1"/>
      <protection locked="0"/>
    </xf>
    <xf numFmtId="0" fontId="13" fillId="9" borderId="3" xfId="0" applyFont="1" applyFill="1" applyBorder="1" applyAlignment="1">
      <alignment horizontal="center" vertical="center" wrapText="1"/>
    </xf>
    <xf numFmtId="0" fontId="14" fillId="5" borderId="3" xfId="0" applyFont="1" applyFill="1" applyBorder="1" applyAlignment="1" applyProtection="1">
      <alignment horizontal="center" vertical="center" wrapText="1"/>
      <protection locked="0"/>
    </xf>
    <xf numFmtId="0" fontId="14" fillId="6" borderId="3" xfId="0" applyFont="1" applyFill="1" applyBorder="1" applyAlignment="1" applyProtection="1">
      <alignment horizontal="center" vertical="center" wrapText="1"/>
      <protection locked="0"/>
    </xf>
    <xf numFmtId="0" fontId="14" fillId="4" borderId="3" xfId="0" applyFont="1" applyFill="1" applyBorder="1" applyAlignment="1" applyProtection="1">
      <alignment horizontal="center" vertical="center" wrapText="1"/>
      <protection locked="0"/>
    </xf>
    <xf numFmtId="0" fontId="14" fillId="7" borderId="3" xfId="0" applyFont="1" applyFill="1" applyBorder="1" applyAlignment="1" applyProtection="1">
      <alignment horizontal="center" vertical="center" wrapText="1"/>
      <protection locked="0"/>
    </xf>
    <xf numFmtId="0" fontId="14" fillId="8" borderId="3" xfId="0" applyFont="1" applyFill="1" applyBorder="1" applyAlignment="1" applyProtection="1">
      <alignment horizontal="center" vertical="center" wrapText="1"/>
      <protection locked="0"/>
    </xf>
    <xf numFmtId="0" fontId="7" fillId="2" borderId="4" xfId="0" applyFont="1" applyFill="1" applyBorder="1" applyAlignment="1" applyProtection="1">
      <alignment vertical="center" wrapText="1"/>
      <protection locked="0"/>
    </xf>
    <xf numFmtId="0" fontId="6" fillId="2" borderId="3" xfId="0" applyFont="1" applyFill="1" applyBorder="1" applyAlignment="1" applyProtection="1">
      <alignment horizontal="left" vertical="center" wrapText="1"/>
      <protection locked="0"/>
    </xf>
    <xf numFmtId="0" fontId="6" fillId="2" borderId="3" xfId="0" applyFont="1" applyFill="1" applyBorder="1" applyAlignment="1" applyProtection="1">
      <alignment vertical="center" wrapText="1"/>
      <protection locked="0"/>
    </xf>
    <xf numFmtId="0" fontId="6" fillId="2" borderId="3" xfId="0" applyFont="1" applyFill="1" applyBorder="1" applyAlignment="1" applyProtection="1">
      <alignment horizontal="center" vertical="center" wrapText="1"/>
      <protection locked="0"/>
    </xf>
    <xf numFmtId="0" fontId="6" fillId="2" borderId="3" xfId="0" applyFont="1" applyFill="1" applyBorder="1" applyAlignment="1" applyProtection="1">
      <alignment horizontal="center" vertical="center"/>
      <protection locked="0"/>
    </xf>
    <xf numFmtId="0" fontId="15" fillId="2" borderId="6" xfId="0" applyFont="1" applyFill="1" applyBorder="1" applyAlignment="1" applyProtection="1">
      <alignment vertical="center" wrapText="1"/>
      <protection locked="0"/>
    </xf>
    <xf numFmtId="0" fontId="6" fillId="0" borderId="3" xfId="0" applyFont="1" applyBorder="1" applyAlignment="1" applyProtection="1">
      <alignment horizontal="left" vertical="center" wrapText="1"/>
      <protection locked="0"/>
    </xf>
    <xf numFmtId="0" fontId="15" fillId="0" borderId="3" xfId="1" applyFont="1" applyBorder="1" applyAlignment="1">
      <alignment horizontal="left" vertical="center" wrapText="1"/>
    </xf>
    <xf numFmtId="0" fontId="14" fillId="0" borderId="3" xfId="0" applyFont="1" applyBorder="1" applyAlignment="1" applyProtection="1">
      <alignment vertical="center" wrapText="1"/>
      <protection locked="0"/>
    </xf>
    <xf numFmtId="0" fontId="6" fillId="0" borderId="3" xfId="0" applyFont="1" applyBorder="1" applyAlignment="1" applyProtection="1">
      <alignment vertical="center" wrapText="1"/>
      <protection locked="0"/>
    </xf>
    <xf numFmtId="0" fontId="7" fillId="0" borderId="3" xfId="0" applyFont="1" applyBorder="1" applyAlignment="1" applyProtection="1">
      <alignment vertical="center" wrapText="1"/>
      <protection locked="0"/>
    </xf>
    <xf numFmtId="0" fontId="6" fillId="2" borderId="3" xfId="0" applyFont="1" applyFill="1" applyBorder="1" applyAlignment="1" applyProtection="1">
      <alignment vertical="center"/>
      <protection locked="0"/>
    </xf>
    <xf numFmtId="0" fontId="6" fillId="0" borderId="3" xfId="0" applyFont="1" applyFill="1" applyBorder="1" applyAlignment="1" applyProtection="1">
      <alignment vertical="center" wrapText="1"/>
      <protection locked="0"/>
    </xf>
    <xf numFmtId="0" fontId="6" fillId="0" borderId="3" xfId="0" applyFont="1" applyFill="1" applyBorder="1" applyAlignment="1">
      <alignment horizontal="left" vertical="center" wrapText="1"/>
    </xf>
    <xf numFmtId="0" fontId="6" fillId="0" borderId="3" xfId="0" applyFont="1" applyFill="1" applyBorder="1" applyAlignment="1" applyProtection="1">
      <alignment horizontal="center" vertical="center" wrapText="1"/>
      <protection locked="0"/>
    </xf>
    <xf numFmtId="0" fontId="6" fillId="0" borderId="3" xfId="0" applyFont="1" applyFill="1" applyBorder="1" applyAlignment="1">
      <alignment horizontal="center" vertical="center" wrapText="1"/>
    </xf>
    <xf numFmtId="0" fontId="6" fillId="0" borderId="0" xfId="0" applyFont="1" applyFill="1" applyBorder="1" applyAlignment="1" applyProtection="1">
      <alignment vertical="center" wrapText="1"/>
      <protection locked="0"/>
    </xf>
    <xf numFmtId="0" fontId="6" fillId="0" borderId="0" xfId="0" applyFont="1" applyFill="1" applyBorder="1" applyAlignment="1" applyProtection="1">
      <alignment vertical="center"/>
      <protection locked="0"/>
    </xf>
    <xf numFmtId="0" fontId="6" fillId="0" borderId="9" xfId="0" applyFont="1" applyFill="1" applyBorder="1" applyAlignment="1" applyProtection="1">
      <alignment vertical="center"/>
      <protection locked="0"/>
    </xf>
    <xf numFmtId="0" fontId="6" fillId="0" borderId="3" xfId="0" applyFont="1" applyFill="1" applyBorder="1" applyAlignment="1" applyProtection="1">
      <alignment vertical="center"/>
      <protection locked="0"/>
    </xf>
    <xf numFmtId="0" fontId="6" fillId="0" borderId="3" xfId="0" applyFont="1" applyFill="1" applyBorder="1" applyAlignment="1">
      <alignment horizontal="left" vertical="top" wrapText="1"/>
    </xf>
    <xf numFmtId="0" fontId="6" fillId="0" borderId="0" xfId="0" applyFont="1" applyFill="1" applyAlignment="1" applyProtection="1">
      <alignment vertical="center"/>
      <protection locked="0"/>
    </xf>
    <xf numFmtId="0" fontId="6" fillId="0" borderId="0" xfId="0" applyFont="1" applyFill="1" applyAlignment="1" applyProtection="1">
      <alignment horizontal="center" vertical="center" wrapText="1"/>
      <protection locked="0"/>
    </xf>
    <xf numFmtId="0" fontId="6" fillId="2" borderId="0" xfId="0" applyFont="1" applyFill="1" applyAlignment="1" applyProtection="1">
      <alignment horizontal="center" vertical="center" wrapText="1"/>
      <protection locked="0"/>
    </xf>
    <xf numFmtId="0" fontId="6" fillId="2" borderId="0" xfId="0" applyFont="1" applyFill="1" applyAlignment="1" applyProtection="1">
      <alignment vertical="center" wrapText="1"/>
      <protection locked="0"/>
    </xf>
    <xf numFmtId="0" fontId="15" fillId="4" borderId="3" xfId="0" applyFont="1" applyFill="1" applyBorder="1" applyAlignment="1" applyProtection="1">
      <alignment horizontal="center" vertical="center" wrapText="1"/>
      <protection locked="0"/>
    </xf>
    <xf numFmtId="0" fontId="15" fillId="9" borderId="3" xfId="0" applyFont="1" applyFill="1" applyBorder="1" applyAlignment="1" applyProtection="1">
      <alignment vertical="center" wrapText="1"/>
      <protection locked="0"/>
    </xf>
    <xf numFmtId="9" fontId="15" fillId="9" borderId="3" xfId="0" applyNumberFormat="1" applyFont="1" applyFill="1" applyBorder="1" applyAlignment="1" applyProtection="1">
      <alignment horizontal="center" vertical="center" wrapText="1"/>
      <protection locked="0"/>
    </xf>
    <xf numFmtId="2" fontId="15" fillId="9" borderId="3" xfId="0" applyNumberFormat="1" applyFont="1" applyFill="1" applyBorder="1" applyAlignment="1" applyProtection="1">
      <alignment horizontal="center" vertical="center" wrapText="1"/>
      <protection locked="0"/>
    </xf>
    <xf numFmtId="0" fontId="15" fillId="9" borderId="3" xfId="0" applyFont="1" applyFill="1" applyBorder="1" applyAlignment="1">
      <alignment horizontal="center" vertical="center" wrapText="1"/>
    </xf>
    <xf numFmtId="0" fontId="15" fillId="9" borderId="3" xfId="0" applyFont="1" applyFill="1" applyBorder="1" applyAlignment="1" applyProtection="1">
      <alignment horizontal="center" vertical="center" wrapText="1"/>
      <protection locked="0"/>
    </xf>
    <xf numFmtId="0" fontId="15" fillId="9" borderId="3" xfId="0" applyFont="1" applyFill="1" applyBorder="1" applyAlignment="1" applyProtection="1">
      <alignment horizontal="center" vertical="center" wrapText="1"/>
    </xf>
    <xf numFmtId="0" fontId="16" fillId="3" borderId="3" xfId="0" applyFont="1" applyFill="1" applyBorder="1" applyAlignment="1" applyProtection="1">
      <alignment vertical="center" wrapText="1"/>
      <protection locked="0"/>
    </xf>
    <xf numFmtId="0" fontId="16" fillId="5" borderId="3" xfId="0" applyFont="1" applyFill="1" applyBorder="1" applyAlignment="1" applyProtection="1">
      <alignment vertical="center" wrapText="1"/>
      <protection locked="0"/>
    </xf>
    <xf numFmtId="0" fontId="16" fillId="6" borderId="3" xfId="0" applyFont="1" applyFill="1" applyBorder="1" applyAlignment="1" applyProtection="1">
      <alignment vertical="center" wrapText="1"/>
      <protection locked="0"/>
    </xf>
    <xf numFmtId="0" fontId="16" fillId="4" borderId="3" xfId="0" applyFont="1" applyFill="1" applyBorder="1" applyAlignment="1" applyProtection="1">
      <alignment vertical="center" wrapText="1"/>
      <protection locked="0"/>
    </xf>
    <xf numFmtId="0" fontId="16" fillId="7" borderId="3" xfId="0" applyFont="1" applyFill="1" applyBorder="1" applyAlignment="1" applyProtection="1">
      <alignment vertical="center" wrapText="1"/>
      <protection locked="0"/>
    </xf>
    <xf numFmtId="0" fontId="16" fillId="8" borderId="3" xfId="0" applyFont="1" applyFill="1" applyBorder="1" applyAlignment="1" applyProtection="1">
      <alignment vertical="center" wrapText="1"/>
      <protection locked="0"/>
    </xf>
    <xf numFmtId="0" fontId="12" fillId="2" borderId="0" xfId="0" applyFont="1" applyFill="1" applyAlignment="1">
      <alignment vertical="center"/>
    </xf>
    <xf numFmtId="0" fontId="6" fillId="0" borderId="3" xfId="0" applyFont="1" applyBorder="1" applyAlignment="1" applyProtection="1">
      <alignment horizontal="center" vertical="center" wrapText="1"/>
      <protection locked="0"/>
    </xf>
    <xf numFmtId="0" fontId="15" fillId="0" borderId="3" xfId="0" applyFont="1" applyBorder="1" applyAlignment="1" applyProtection="1">
      <alignment horizontal="center" vertical="center" wrapText="1"/>
    </xf>
    <xf numFmtId="0" fontId="17" fillId="2" borderId="0" xfId="0" applyFont="1" applyFill="1" applyBorder="1" applyAlignment="1" applyProtection="1">
      <alignment vertical="center" wrapText="1"/>
      <protection locked="0"/>
    </xf>
    <xf numFmtId="0" fontId="6" fillId="0" borderId="3" xfId="0" applyFont="1" applyBorder="1" applyAlignment="1" applyProtection="1">
      <alignment vertical="center"/>
      <protection locked="0"/>
    </xf>
    <xf numFmtId="10" fontId="6" fillId="2" borderId="3" xfId="0" applyNumberFormat="1" applyFont="1" applyFill="1" applyBorder="1" applyAlignment="1" applyProtection="1">
      <alignment vertical="center"/>
      <protection locked="0"/>
    </xf>
    <xf numFmtId="0" fontId="6" fillId="0" borderId="0" xfId="0" applyFont="1" applyFill="1" applyAlignment="1" applyProtection="1">
      <alignment vertical="center" wrapText="1"/>
      <protection locked="0"/>
    </xf>
    <xf numFmtId="10" fontId="6" fillId="2" borderId="0" xfId="0" applyNumberFormat="1" applyFont="1" applyFill="1" applyBorder="1" applyAlignment="1" applyProtection="1">
      <alignment vertical="center"/>
      <protection locked="0"/>
    </xf>
    <xf numFmtId="0" fontId="6" fillId="2" borderId="14" xfId="0" applyFont="1" applyFill="1" applyBorder="1" applyAlignment="1" applyProtection="1">
      <alignment vertical="center" wrapText="1"/>
      <protection locked="0"/>
    </xf>
    <xf numFmtId="10" fontId="6" fillId="2" borderId="15" xfId="0" applyNumberFormat="1" applyFont="1" applyFill="1" applyBorder="1" applyAlignment="1" applyProtection="1">
      <alignment vertical="center"/>
      <protection locked="0"/>
    </xf>
    <xf numFmtId="2" fontId="17" fillId="2" borderId="3" xfId="0" applyNumberFormat="1" applyFont="1" applyFill="1" applyBorder="1" applyAlignment="1" applyProtection="1">
      <alignment horizontal="center" vertical="center" wrapText="1"/>
      <protection locked="0"/>
    </xf>
    <xf numFmtId="2" fontId="17" fillId="2" borderId="0" xfId="0" applyNumberFormat="1" applyFont="1" applyFill="1" applyBorder="1" applyAlignment="1" applyProtection="1">
      <alignment horizontal="center" vertical="center" wrapText="1"/>
      <protection locked="0"/>
    </xf>
    <xf numFmtId="0" fontId="15" fillId="4" borderId="2" xfId="0" applyFont="1" applyFill="1" applyBorder="1" applyAlignment="1" applyProtection="1">
      <alignment horizontal="center" vertical="center" wrapText="1"/>
      <protection locked="0"/>
    </xf>
    <xf numFmtId="0" fontId="5" fillId="12" borderId="3" xfId="2" applyFont="1" applyFill="1" applyBorder="1" applyAlignment="1">
      <alignment horizontal="center"/>
    </xf>
    <xf numFmtId="0" fontId="10" fillId="9" borderId="3" xfId="2" applyFont="1" applyFill="1" applyBorder="1" applyAlignment="1">
      <alignment horizontal="center" vertical="center" wrapText="1"/>
    </xf>
    <xf numFmtId="0" fontId="13" fillId="5" borderId="3" xfId="0" applyFont="1" applyFill="1" applyBorder="1" applyAlignment="1" applyProtection="1">
      <alignment horizontal="center" vertical="center" wrapText="1"/>
      <protection locked="0"/>
    </xf>
    <xf numFmtId="0" fontId="0" fillId="13" borderId="3" xfId="0" applyFill="1" applyBorder="1" applyAlignment="1" applyProtection="1">
      <alignment horizontal="left" vertical="center" wrapText="1"/>
      <protection locked="0"/>
    </xf>
    <xf numFmtId="0" fontId="0" fillId="13" borderId="3" xfId="0" applyFont="1" applyFill="1" applyBorder="1" applyAlignment="1" applyProtection="1">
      <alignment vertical="center" wrapText="1"/>
      <protection locked="0"/>
    </xf>
    <xf numFmtId="0" fontId="0" fillId="13" borderId="3" xfId="0" applyFont="1" applyFill="1" applyBorder="1" applyAlignment="1">
      <alignment horizontal="left" vertical="center" wrapText="1"/>
    </xf>
    <xf numFmtId="9" fontId="10" fillId="9" borderId="3" xfId="4" applyFont="1" applyFill="1" applyBorder="1" applyAlignment="1">
      <alignment horizontal="right" vertical="center"/>
    </xf>
    <xf numFmtId="9" fontId="8" fillId="0" borderId="3" xfId="4" applyFont="1" applyBorder="1" applyAlignment="1">
      <alignment horizontal="right" vertical="center"/>
    </xf>
    <xf numFmtId="164" fontId="10" fillId="9" borderId="3" xfId="3" applyNumberFormat="1" applyFont="1" applyFill="1" applyBorder="1" applyAlignment="1">
      <alignment horizontal="right" vertical="center"/>
    </xf>
    <xf numFmtId="164" fontId="8" fillId="0" borderId="3" xfId="0" applyNumberFormat="1" applyFont="1" applyBorder="1" applyAlignment="1">
      <alignment vertical="center"/>
    </xf>
    <xf numFmtId="164" fontId="8" fillId="0" borderId="3" xfId="0" applyNumberFormat="1" applyFont="1" applyFill="1" applyBorder="1" applyAlignment="1">
      <alignment vertical="center" wrapText="1"/>
    </xf>
    <xf numFmtId="164" fontId="11" fillId="0" borderId="3" xfId="3" applyNumberFormat="1" applyFont="1" applyBorder="1"/>
    <xf numFmtId="0" fontId="15" fillId="0" borderId="3"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protection locked="0"/>
    </xf>
    <xf numFmtId="10" fontId="6" fillId="0" borderId="3" xfId="0" applyNumberFormat="1" applyFont="1" applyFill="1" applyBorder="1" applyAlignment="1" applyProtection="1">
      <alignment vertical="center"/>
      <protection locked="0"/>
    </xf>
    <xf numFmtId="10" fontId="6" fillId="0" borderId="0" xfId="0" applyNumberFormat="1" applyFont="1" applyFill="1" applyBorder="1" applyAlignment="1" applyProtection="1">
      <alignment vertical="center"/>
      <protection locked="0"/>
    </xf>
    <xf numFmtId="0" fontId="17" fillId="0" borderId="0" xfId="0" applyFont="1" applyFill="1" applyBorder="1" applyAlignment="1" applyProtection="1">
      <alignment vertical="center" wrapText="1"/>
      <protection locked="0"/>
    </xf>
    <xf numFmtId="0" fontId="6" fillId="0" borderId="3" xfId="0" applyFont="1" applyFill="1" applyBorder="1" applyAlignment="1" applyProtection="1">
      <alignment horizontal="left" vertical="center" wrapText="1"/>
      <protection locked="0"/>
    </xf>
    <xf numFmtId="0" fontId="15" fillId="0" borderId="3" xfId="0" applyFont="1" applyFill="1" applyBorder="1" applyAlignment="1" applyProtection="1">
      <alignment horizontal="left" vertical="center" wrapText="1"/>
      <protection locked="0"/>
    </xf>
    <xf numFmtId="0" fontId="16" fillId="0" borderId="0" xfId="0" applyFont="1" applyFill="1" applyBorder="1" applyAlignment="1" applyProtection="1">
      <alignment vertical="center" wrapText="1"/>
      <protection locked="0"/>
    </xf>
    <xf numFmtId="0" fontId="6" fillId="0" borderId="0" xfId="0" applyFont="1" applyFill="1" applyAlignment="1">
      <alignment vertical="center"/>
    </xf>
    <xf numFmtId="0" fontId="5" fillId="12" borderId="6" xfId="0" applyFont="1" applyFill="1" applyBorder="1"/>
    <xf numFmtId="165" fontId="0" fillId="0" borderId="0" xfId="5" applyNumberFormat="1" applyFont="1"/>
    <xf numFmtId="0" fontId="6" fillId="0" borderId="3" xfId="0" applyFont="1" applyFill="1" applyBorder="1" applyAlignment="1" applyProtection="1">
      <alignment horizontal="center" vertical="center" wrapText="1"/>
      <protection locked="0"/>
    </xf>
    <xf numFmtId="1" fontId="0" fillId="0" borderId="0" xfId="0" applyNumberFormat="1"/>
    <xf numFmtId="0" fontId="15" fillId="0" borderId="4" xfId="0" applyFont="1" applyFill="1" applyBorder="1" applyAlignment="1" applyProtection="1">
      <alignment vertical="center" wrapText="1"/>
      <protection locked="0"/>
    </xf>
    <xf numFmtId="0" fontId="15" fillId="0" borderId="3" xfId="1" applyFont="1" applyFill="1" applyBorder="1" applyAlignment="1">
      <alignment horizontal="left" vertical="center" wrapText="1"/>
    </xf>
    <xf numFmtId="0" fontId="15" fillId="0" borderId="5" xfId="0" applyFont="1" applyFill="1" applyBorder="1" applyAlignment="1" applyProtection="1">
      <alignment vertical="center" wrapText="1"/>
      <protection locked="0"/>
    </xf>
    <xf numFmtId="0" fontId="6" fillId="0" borderId="10" xfId="0" applyFont="1" applyFill="1" applyBorder="1" applyAlignment="1" applyProtection="1">
      <alignment vertical="center"/>
      <protection locked="0"/>
    </xf>
    <xf numFmtId="0" fontId="6" fillId="0" borderId="11" xfId="0" applyFont="1" applyFill="1" applyBorder="1" applyAlignment="1" applyProtection="1">
      <alignment vertical="center"/>
      <protection locked="0"/>
    </xf>
    <xf numFmtId="0" fontId="6" fillId="0" borderId="12" xfId="0" applyFont="1" applyFill="1" applyBorder="1" applyAlignment="1" applyProtection="1">
      <alignment vertical="center" wrapText="1"/>
      <protection locked="0"/>
    </xf>
    <xf numFmtId="0" fontId="6" fillId="0" borderId="13" xfId="0" applyFont="1" applyFill="1" applyBorder="1" applyAlignment="1" applyProtection="1">
      <alignment vertical="center"/>
      <protection locked="0"/>
    </xf>
    <xf numFmtId="0" fontId="6" fillId="0" borderId="3" xfId="0" applyFont="1" applyFill="1" applyBorder="1" applyAlignment="1" applyProtection="1">
      <alignment horizontal="center" vertical="center" wrapText="1"/>
      <protection locked="0"/>
    </xf>
    <xf numFmtId="0" fontId="5" fillId="12" borderId="3" xfId="2" applyFont="1" applyFill="1" applyBorder="1" applyAlignment="1">
      <alignment horizontal="center"/>
    </xf>
    <xf numFmtId="0" fontId="15" fillId="4" borderId="0" xfId="0" applyFont="1" applyFill="1" applyBorder="1" applyAlignment="1" applyProtection="1">
      <alignment horizontal="center" vertical="center" wrapText="1"/>
      <protection locked="0"/>
    </xf>
    <xf numFmtId="0" fontId="15" fillId="9" borderId="0" xfId="0" applyFont="1" applyFill="1" applyBorder="1" applyAlignment="1" applyProtection="1">
      <alignment horizontal="center" vertical="center" wrapText="1"/>
    </xf>
    <xf numFmtId="0" fontId="15" fillId="0" borderId="0" xfId="0" applyFont="1" applyFill="1" applyBorder="1" applyAlignment="1" applyProtection="1">
      <alignment horizontal="center" vertical="center" wrapText="1"/>
    </xf>
    <xf numFmtId="0" fontId="15" fillId="0" borderId="0" xfId="0" applyFont="1" applyBorder="1" applyAlignment="1" applyProtection="1">
      <alignment horizontal="center" vertical="center" wrapText="1"/>
    </xf>
    <xf numFmtId="165" fontId="0" fillId="0" borderId="0" xfId="0" applyNumberFormat="1"/>
    <xf numFmtId="0" fontId="6" fillId="0" borderId="3" xfId="0" applyFont="1" applyFill="1" applyBorder="1" applyAlignment="1" applyProtection="1">
      <alignment horizontal="center" vertical="center" wrapText="1"/>
      <protection locked="0"/>
    </xf>
    <xf numFmtId="0" fontId="6" fillId="0" borderId="3" xfId="0" applyFont="1" applyBorder="1" applyAlignment="1" applyProtection="1">
      <alignment horizontal="center" vertical="center" wrapText="1"/>
      <protection locked="0"/>
    </xf>
    <xf numFmtId="43" fontId="6" fillId="0" borderId="0" xfId="5" applyFont="1"/>
    <xf numFmtId="9" fontId="6" fillId="0" borderId="0" xfId="4" applyFont="1"/>
    <xf numFmtId="164" fontId="6" fillId="0" borderId="0" xfId="4" applyNumberFormat="1" applyFont="1"/>
    <xf numFmtId="10" fontId="6" fillId="0" borderId="0" xfId="4" applyNumberFormat="1" applyFont="1"/>
    <xf numFmtId="10" fontId="6" fillId="0" borderId="0" xfId="2" applyNumberFormat="1" applyFont="1"/>
    <xf numFmtId="0" fontId="6" fillId="10" borderId="0" xfId="0" applyFont="1" applyFill="1" applyAlignment="1" applyProtection="1">
      <alignment vertical="center" wrapText="1"/>
      <protection locked="0"/>
    </xf>
    <xf numFmtId="0" fontId="15" fillId="4" borderId="9" xfId="0" applyFont="1" applyFill="1" applyBorder="1" applyAlignment="1" applyProtection="1">
      <alignment horizontal="center" vertical="center" wrapText="1"/>
      <protection locked="0"/>
    </xf>
    <xf numFmtId="0" fontId="15" fillId="4" borderId="9" xfId="0" applyFont="1" applyFill="1" applyBorder="1" applyAlignment="1" applyProtection="1">
      <alignment vertical="center" wrapText="1"/>
      <protection locked="0"/>
    </xf>
    <xf numFmtId="0" fontId="6" fillId="2" borderId="0" xfId="0" applyFont="1" applyFill="1" applyAlignment="1" applyProtection="1">
      <alignment horizontal="left" vertical="center" wrapText="1"/>
      <protection locked="0"/>
    </xf>
    <xf numFmtId="0" fontId="15" fillId="9" borderId="3" xfId="0" applyFont="1" applyFill="1" applyBorder="1" applyAlignment="1" applyProtection="1">
      <alignment horizontal="left" vertical="center" wrapText="1"/>
    </xf>
    <xf numFmtId="0" fontId="15" fillId="0" borderId="3" xfId="0" applyFont="1" applyFill="1" applyBorder="1" applyAlignment="1" applyProtection="1">
      <alignment horizontal="left" vertical="center" wrapText="1"/>
    </xf>
    <xf numFmtId="0" fontId="15" fillId="0" borderId="3" xfId="0" applyFont="1" applyBorder="1" applyAlignment="1" applyProtection="1">
      <alignment horizontal="left" vertical="center" wrapText="1"/>
    </xf>
    <xf numFmtId="0" fontId="6" fillId="2" borderId="0" xfId="0" applyFont="1" applyFill="1" applyAlignment="1" applyProtection="1">
      <alignment horizontal="left" vertical="center"/>
      <protection locked="0"/>
    </xf>
    <xf numFmtId="0" fontId="6" fillId="0" borderId="3" xfId="0" applyFont="1" applyFill="1" applyBorder="1" applyAlignment="1" applyProtection="1">
      <alignment horizontal="center" vertical="center" wrapText="1"/>
      <protection locked="0"/>
    </xf>
    <xf numFmtId="0" fontId="14" fillId="0" borderId="3" xfId="0" applyFont="1" applyFill="1" applyBorder="1" applyAlignment="1" applyProtection="1">
      <alignment vertical="center" wrapText="1"/>
      <protection locked="0"/>
    </xf>
    <xf numFmtId="0" fontId="6" fillId="0" borderId="3" xfId="0" applyFont="1" applyFill="1" applyBorder="1" applyAlignment="1" applyProtection="1">
      <alignment horizontal="center" vertical="center"/>
      <protection locked="0"/>
    </xf>
    <xf numFmtId="0" fontId="7" fillId="0" borderId="3" xfId="0" applyFont="1" applyFill="1" applyBorder="1" applyAlignment="1" applyProtection="1">
      <alignment vertical="center" wrapText="1"/>
      <protection locked="0"/>
    </xf>
    <xf numFmtId="0" fontId="15" fillId="0" borderId="6" xfId="0" applyFont="1" applyFill="1" applyBorder="1" applyAlignment="1" applyProtection="1">
      <alignment vertical="center" wrapText="1"/>
      <protection locked="0"/>
    </xf>
    <xf numFmtId="0" fontId="9" fillId="0" borderId="0" xfId="6" applyFont="1" applyAlignment="1">
      <alignment horizontal="left" vertical="center"/>
    </xf>
    <xf numFmtId="0" fontId="15" fillId="4" borderId="3"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wrapText="1"/>
      <protection locked="0"/>
    </xf>
    <xf numFmtId="9" fontId="18" fillId="0" borderId="3" xfId="0" applyNumberFormat="1" applyFont="1" applyBorder="1" applyAlignment="1" applyProtection="1">
      <alignment horizontal="center" vertical="center" wrapText="1"/>
      <protection locked="0"/>
    </xf>
    <xf numFmtId="0" fontId="15" fillId="2" borderId="3" xfId="0" applyFont="1" applyFill="1" applyBorder="1" applyAlignment="1" applyProtection="1">
      <alignment horizontal="center" vertical="center" wrapText="1"/>
      <protection locked="0"/>
    </xf>
    <xf numFmtId="9" fontId="15" fillId="2" borderId="3" xfId="0" applyNumberFormat="1" applyFont="1" applyFill="1" applyBorder="1" applyAlignment="1" applyProtection="1">
      <alignment horizontal="center" vertical="center" wrapText="1"/>
      <protection locked="0"/>
    </xf>
    <xf numFmtId="0" fontId="6" fillId="0" borderId="4"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6" fillId="0" borderId="6" xfId="0" applyFont="1" applyBorder="1" applyAlignment="1" applyProtection="1">
      <alignment horizontal="center" vertical="center" wrapText="1"/>
      <protection locked="0"/>
    </xf>
    <xf numFmtId="0" fontId="6" fillId="0" borderId="5" xfId="0" applyFont="1" applyBorder="1" applyAlignment="1" applyProtection="1">
      <alignment horizontal="center" vertical="center" wrapText="1"/>
      <protection locked="0"/>
    </xf>
    <xf numFmtId="2" fontId="15" fillId="2" borderId="4" xfId="0" applyNumberFormat="1" applyFont="1" applyFill="1" applyBorder="1" applyAlignment="1" applyProtection="1">
      <alignment horizontal="center" vertical="center" wrapText="1"/>
      <protection locked="0"/>
    </xf>
    <xf numFmtId="2" fontId="15" fillId="2" borderId="6" xfId="0" applyNumberFormat="1" applyFont="1" applyFill="1" applyBorder="1" applyAlignment="1" applyProtection="1">
      <alignment horizontal="center" vertical="center" wrapText="1"/>
      <protection locked="0"/>
    </xf>
    <xf numFmtId="2" fontId="15" fillId="2" borderId="5" xfId="0" applyNumberFormat="1" applyFont="1" applyFill="1" applyBorder="1" applyAlignment="1" applyProtection="1">
      <alignment horizontal="center" vertical="center" wrapText="1"/>
      <protection locked="0"/>
    </xf>
    <xf numFmtId="0" fontId="15" fillId="4" borderId="17" xfId="0" applyFont="1" applyFill="1" applyBorder="1" applyAlignment="1" applyProtection="1">
      <alignment horizontal="center" vertical="center" wrapText="1"/>
      <protection locked="0"/>
    </xf>
    <xf numFmtId="0" fontId="15" fillId="4" borderId="18" xfId="0" applyFont="1" applyFill="1" applyBorder="1" applyAlignment="1" applyProtection="1">
      <alignment horizontal="center" vertical="center" wrapText="1"/>
      <protection locked="0"/>
    </xf>
    <xf numFmtId="0" fontId="15" fillId="4" borderId="9" xfId="0" applyFont="1" applyFill="1" applyBorder="1" applyAlignment="1" applyProtection="1">
      <alignment horizontal="center" vertical="center" wrapText="1"/>
      <protection locked="0"/>
    </xf>
    <xf numFmtId="2" fontId="15" fillId="2" borderId="3" xfId="0" applyNumberFormat="1" applyFont="1" applyFill="1" applyBorder="1" applyAlignment="1" applyProtection="1">
      <alignment horizontal="center" vertical="center" wrapText="1"/>
      <protection locked="0"/>
    </xf>
    <xf numFmtId="0" fontId="6" fillId="0" borderId="3" xfId="0" applyFont="1" applyBorder="1" applyAlignment="1" applyProtection="1">
      <alignment horizontal="center" vertical="center" wrapText="1"/>
      <protection locked="0"/>
    </xf>
    <xf numFmtId="0" fontId="13" fillId="4" borderId="3" xfId="0" applyFont="1" applyFill="1" applyBorder="1" applyAlignment="1">
      <alignment horizontal="center" vertical="center" wrapText="1"/>
    </xf>
    <xf numFmtId="0" fontId="13" fillId="4" borderId="7" xfId="0" applyFont="1" applyFill="1" applyBorder="1" applyAlignment="1" applyProtection="1">
      <alignment horizontal="center" vertical="center" wrapText="1"/>
      <protection locked="0"/>
    </xf>
    <xf numFmtId="0" fontId="13" fillId="4" borderId="0" xfId="0" applyFont="1" applyFill="1" applyBorder="1" applyAlignment="1" applyProtection="1">
      <alignment horizontal="center" vertical="center" wrapText="1"/>
      <protection locked="0"/>
    </xf>
    <xf numFmtId="0" fontId="13" fillId="4" borderId="0" xfId="0" applyFont="1" applyFill="1" applyAlignment="1" applyProtection="1">
      <alignment horizontal="center" vertical="center" wrapText="1"/>
      <protection locked="0"/>
    </xf>
    <xf numFmtId="0" fontId="13" fillId="4" borderId="8" xfId="0" applyFont="1" applyFill="1" applyBorder="1" applyAlignment="1" applyProtection="1">
      <alignment horizontal="center" vertical="center" wrapText="1"/>
      <protection locked="0"/>
    </xf>
    <xf numFmtId="0" fontId="6" fillId="0" borderId="4" xfId="0" applyFont="1" applyFill="1" applyBorder="1" applyAlignment="1" applyProtection="1">
      <alignment horizontal="left" vertical="center" wrapText="1"/>
      <protection locked="0"/>
    </xf>
    <xf numFmtId="0" fontId="6" fillId="0" borderId="6" xfId="0" applyFont="1" applyFill="1" applyBorder="1" applyAlignment="1" applyProtection="1">
      <alignment horizontal="left" vertical="center" wrapText="1"/>
      <protection locked="0"/>
    </xf>
    <xf numFmtId="0" fontId="6" fillId="0" borderId="5" xfId="0" applyFont="1" applyFill="1" applyBorder="1" applyAlignment="1" applyProtection="1">
      <alignment horizontal="left" vertical="center" wrapText="1"/>
      <protection locked="0"/>
    </xf>
    <xf numFmtId="0" fontId="6" fillId="0" borderId="4"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2" borderId="4" xfId="0" applyFont="1" applyFill="1" applyBorder="1" applyAlignment="1" applyProtection="1">
      <alignment horizontal="left" vertical="center" wrapText="1"/>
      <protection locked="0"/>
    </xf>
    <xf numFmtId="0" fontId="6" fillId="2" borderId="5" xfId="0" applyFont="1" applyFill="1" applyBorder="1" applyAlignment="1" applyProtection="1">
      <alignment horizontal="left" vertical="center" wrapText="1"/>
      <protection locked="0"/>
    </xf>
    <xf numFmtId="0" fontId="3" fillId="11" borderId="3" xfId="0" applyFont="1" applyFill="1" applyBorder="1" applyAlignment="1">
      <alignment horizontal="center" vertical="center"/>
    </xf>
    <xf numFmtId="0" fontId="0" fillId="0" borderId="8" xfId="0" applyBorder="1" applyAlignment="1">
      <alignment horizontal="center"/>
    </xf>
    <xf numFmtId="0" fontId="0" fillId="0" borderId="16" xfId="0" applyBorder="1" applyAlignment="1">
      <alignment horizontal="center"/>
    </xf>
    <xf numFmtId="0" fontId="3" fillId="11" borderId="17" xfId="0" applyFont="1" applyFill="1" applyBorder="1" applyAlignment="1">
      <alignment horizontal="center"/>
    </xf>
    <xf numFmtId="0" fontId="3" fillId="11" borderId="9" xfId="0" applyFont="1" applyFill="1" applyBorder="1" applyAlignment="1">
      <alignment horizontal="center"/>
    </xf>
    <xf numFmtId="0" fontId="5" fillId="12" borderId="3" xfId="2" applyFont="1" applyFill="1" applyBorder="1" applyAlignment="1">
      <alignment horizontal="center"/>
    </xf>
    <xf numFmtId="0" fontId="6" fillId="0" borderId="3" xfId="2" applyFont="1" applyBorder="1" applyAlignment="1">
      <alignment horizontal="left" vertical="center"/>
    </xf>
  </cellXfs>
  <cellStyles count="7">
    <cellStyle name="Comma" xfId="5" builtinId="3"/>
    <cellStyle name="Normal" xfId="0" builtinId="0"/>
    <cellStyle name="Normal 2" xfId="2"/>
    <cellStyle name="Normal 2 2" xfId="1"/>
    <cellStyle name="Normal 2 3" xfId="6"/>
    <cellStyle name="Percent" xfId="4" builtinId="5"/>
    <cellStyle name="Percent 2" xfId="3"/>
  </cellStyles>
  <dxfs count="839">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C00000"/>
        </patternFill>
      </fill>
    </dxf>
    <dxf>
      <font>
        <color theme="0"/>
      </font>
      <fill>
        <patternFill>
          <bgColor rgb="FF00B050"/>
        </patternFill>
      </fill>
    </dxf>
    <dxf>
      <font>
        <color theme="0"/>
      </font>
      <fill>
        <patternFill>
          <bgColor rgb="FF92D050"/>
        </patternFill>
      </fill>
    </dxf>
    <dxf>
      <font>
        <color theme="0"/>
      </font>
      <fill>
        <patternFill>
          <bgColor rgb="FFFFC000"/>
        </patternFill>
      </fill>
    </dxf>
    <dxf>
      <font>
        <color theme="0"/>
      </font>
      <fill>
        <patternFill>
          <bgColor rgb="FFFF0000"/>
        </patternFill>
      </fill>
    </dxf>
    <dxf>
      <fill>
        <patternFill>
          <bgColor rgb="FFC00000"/>
        </patternFill>
      </fill>
    </dxf>
    <dxf>
      <font>
        <color theme="0"/>
      </font>
      <fill>
        <patternFill>
          <bgColor rgb="FFC00000"/>
        </patternFill>
      </fill>
    </dxf>
    <dxf>
      <fill>
        <patternFill>
          <bgColor indexed="17"/>
        </patternFill>
      </fill>
    </dxf>
    <dxf>
      <fill>
        <patternFill>
          <bgColor indexed="51"/>
        </patternFill>
      </fill>
    </dxf>
    <dxf>
      <fill>
        <patternFill>
          <bgColor indexed="1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neha Chourasia" id="{8A0054A3-728E-4D5F-9AB1-4D6A3EFFFEE8}" userId="S::Sneha.Chourasia@in.ey.com::f01ffd27-9480-4b97-818d-f4d7245ca564" providerId="AD"/>
  <person displayName="Priyanka R Shetty" id="{A9E29B0C-ADE4-4D99-972B-02017457742D}" userId="S::Priyanka.Shetty1@in.ey.com::2b11fe16-c8e2-46a5-9316-5a015e60ee4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 dT="2022-06-26T11:28:38.30" personId="{A9E29B0C-ADE4-4D99-972B-02017457742D}" id="{4DEAADC0-F1F6-4FA0-8565-34B6F6E7D411}">
    <text>These thresholds are just recommendation from our end, please review and confirm whether you are fine with the same</text>
  </threadedComment>
  <threadedComment ref="B34" dT="2022-08-29T09:04:23.13" personId="{8A0054A3-728E-4D5F-9AB1-4D6A3EFFFEE8}" id="{75C50E78-1CF5-4ED6-81D9-9B7199AB0DAA}">
    <text>Please refer decile calculation sheet for selecting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2-08-29T08:59:28.08" personId="{8A0054A3-728E-4D5F-9AB1-4D6A3EFFFEE8}" id="{CFB3282F-C295-45F6-BC53-3F1D322EA01D}">
    <text>Input in terms of percenatge (ROA%, NIM% etc.)</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65"/>
  <sheetViews>
    <sheetView showGridLines="0" tabSelected="1" zoomScale="80" zoomScaleNormal="80" workbookViewId="0">
      <pane xSplit="1" ySplit="3" topLeftCell="B21" activePane="bottomRight" state="frozen"/>
      <selection pane="topRight" activeCell="B1" sqref="B1"/>
      <selection pane="bottomLeft" activeCell="A4" sqref="A4"/>
      <selection pane="bottomRight" activeCell="G24" sqref="G24"/>
    </sheetView>
  </sheetViews>
  <sheetFormatPr defaultColWidth="0" defaultRowHeight="12.5" x14ac:dyDescent="0.25"/>
  <cols>
    <col min="1" max="1" width="3" style="41" customWidth="1"/>
    <col min="2" max="2" width="16.81640625" style="74" customWidth="1"/>
    <col min="3" max="3" width="50.1796875" style="74" customWidth="1"/>
    <col min="4" max="4" width="15.26953125" style="73" customWidth="1"/>
    <col min="5" max="5" width="12.26953125" style="73" hidden="1" customWidth="1"/>
    <col min="6" max="6" width="12.1796875" style="73" customWidth="1"/>
    <col min="7" max="7" width="43.81640625" style="73" customWidth="1"/>
    <col min="8" max="8" width="10.1796875" style="73" bestFit="1" customWidth="1"/>
    <col min="9" max="9" width="3.7265625" customWidth="1"/>
    <col min="10" max="10" width="17.453125" style="73" bestFit="1" customWidth="1"/>
    <col min="11" max="11" width="59.1796875" style="150" bestFit="1" customWidth="1"/>
    <col min="12" max="12" width="10.1796875" style="73" bestFit="1" customWidth="1"/>
    <col min="13" max="13" width="7.6328125" style="74" customWidth="1"/>
    <col min="14" max="15" width="14.81640625" style="74" hidden="1" customWidth="1"/>
    <col min="16" max="16" width="10" style="74" hidden="1" customWidth="1"/>
    <col min="17" max="17" width="18.54296875" style="41" hidden="1" customWidth="1"/>
    <col min="18" max="18" width="13.54296875" style="41" hidden="1" customWidth="1"/>
    <col min="19" max="19" width="11.453125" style="41" hidden="1" customWidth="1"/>
    <col min="20" max="20" width="11" style="41" hidden="1" customWidth="1"/>
    <col min="21" max="21" width="10.54296875" style="41" hidden="1" customWidth="1"/>
    <col min="22" max="22" width="12.54296875" style="41" hidden="1" customWidth="1"/>
    <col min="23" max="16384" width="9.1796875" style="41" hidden="1"/>
  </cols>
  <sheetData>
    <row r="2" spans="2:23" x14ac:dyDescent="0.25">
      <c r="B2" s="161" t="s">
        <v>0</v>
      </c>
      <c r="C2" s="161" t="s">
        <v>1</v>
      </c>
      <c r="D2" s="161" t="s">
        <v>2</v>
      </c>
      <c r="F2" s="175" t="s">
        <v>367</v>
      </c>
      <c r="G2" s="176"/>
      <c r="H2" s="177"/>
      <c r="J2" s="161" t="s">
        <v>381</v>
      </c>
      <c r="K2" s="161"/>
      <c r="L2" s="161"/>
    </row>
    <row r="3" spans="2:23" ht="11.5" customHeight="1" x14ac:dyDescent="0.25">
      <c r="B3" s="161"/>
      <c r="C3" s="161"/>
      <c r="D3" s="161"/>
      <c r="E3" s="148" t="s">
        <v>3</v>
      </c>
      <c r="F3" s="75" t="s">
        <v>4</v>
      </c>
      <c r="G3" s="75" t="s">
        <v>5</v>
      </c>
      <c r="H3" s="75" t="s">
        <v>6</v>
      </c>
      <c r="J3" s="75" t="s">
        <v>4</v>
      </c>
      <c r="K3" s="75" t="s">
        <v>5</v>
      </c>
      <c r="L3" s="149" t="s">
        <v>6</v>
      </c>
    </row>
    <row r="4" spans="2:23" ht="34.5" x14ac:dyDescent="0.25">
      <c r="B4" s="76" t="s">
        <v>7</v>
      </c>
      <c r="C4" s="76" t="s">
        <v>8</v>
      </c>
      <c r="D4" s="77">
        <v>0.35</v>
      </c>
      <c r="E4" s="78">
        <f>IFERROR(($Q$9*100),"")</f>
        <v>0</v>
      </c>
      <c r="F4" s="79" t="s">
        <v>45</v>
      </c>
      <c r="G4" s="80"/>
      <c r="H4" s="81">
        <f>SUM(H5:H10)</f>
        <v>18</v>
      </c>
      <c r="J4" s="81"/>
      <c r="K4" s="151"/>
      <c r="L4" s="81">
        <v>17</v>
      </c>
      <c r="Q4" s="82" t="s">
        <v>4</v>
      </c>
      <c r="R4" s="83" t="s">
        <v>15</v>
      </c>
      <c r="S4" s="84" t="s">
        <v>16</v>
      </c>
      <c r="T4" s="85" t="s">
        <v>19</v>
      </c>
      <c r="U4" s="86" t="s">
        <v>17</v>
      </c>
      <c r="V4" s="87" t="s">
        <v>18</v>
      </c>
      <c r="W4" s="88" t="s">
        <v>86</v>
      </c>
    </row>
    <row r="5" spans="2:23" s="71" customFormat="1" ht="34.5" customHeight="1" x14ac:dyDescent="0.25">
      <c r="B5" s="165"/>
      <c r="C5" s="62" t="s">
        <v>274</v>
      </c>
      <c r="D5" s="166"/>
      <c r="E5" s="172"/>
      <c r="F5" s="140" t="s">
        <v>15</v>
      </c>
      <c r="G5" s="119" t="s">
        <v>219</v>
      </c>
      <c r="H5" s="113">
        <f t="shared" ref="H5:H10" si="0">IF(F5="Very High",15,IF(F5="High",11,IF(F5="Medium",7,IF(F5="Low",5,IF(F5="Very Low",3,"Select a Rating")))))</f>
        <v>3</v>
      </c>
      <c r="I5"/>
      <c r="J5" s="140" t="s">
        <v>15</v>
      </c>
      <c r="K5" s="152" t="s">
        <v>219</v>
      </c>
      <c r="L5" s="113">
        <v>3</v>
      </c>
      <c r="M5" s="94"/>
      <c r="N5" s="94"/>
      <c r="O5" s="94"/>
      <c r="P5" s="94"/>
      <c r="Q5" s="120"/>
      <c r="R5" s="120">
        <v>3</v>
      </c>
      <c r="S5" s="120">
        <v>5</v>
      </c>
      <c r="T5" s="120">
        <v>7</v>
      </c>
      <c r="U5" s="120">
        <v>11</v>
      </c>
      <c r="V5" s="120">
        <v>15</v>
      </c>
      <c r="W5" s="121"/>
    </row>
    <row r="6" spans="2:23" ht="23" x14ac:dyDescent="0.25">
      <c r="B6" s="165"/>
      <c r="C6" s="62" t="s">
        <v>85</v>
      </c>
      <c r="D6" s="166"/>
      <c r="E6" s="173"/>
      <c r="F6" s="141" t="s">
        <v>15</v>
      </c>
      <c r="G6" s="59" t="s">
        <v>375</v>
      </c>
      <c r="H6" s="90">
        <f t="shared" si="0"/>
        <v>3</v>
      </c>
      <c r="J6" s="140" t="s">
        <v>15</v>
      </c>
      <c r="K6" s="153" t="s">
        <v>320</v>
      </c>
      <c r="L6" s="113">
        <v>3</v>
      </c>
      <c r="P6" s="91" t="s">
        <v>208</v>
      </c>
      <c r="Q6" s="40"/>
    </row>
    <row r="7" spans="2:23" s="71" customFormat="1" ht="57.5" customHeight="1" x14ac:dyDescent="0.25">
      <c r="B7" s="165"/>
      <c r="C7" s="62" t="s">
        <v>58</v>
      </c>
      <c r="D7" s="166"/>
      <c r="E7" s="173"/>
      <c r="F7" s="140" t="s">
        <v>15</v>
      </c>
      <c r="G7" s="62" t="s">
        <v>376</v>
      </c>
      <c r="H7" s="113">
        <f t="shared" si="0"/>
        <v>3</v>
      </c>
      <c r="I7"/>
      <c r="J7" s="140" t="s">
        <v>15</v>
      </c>
      <c r="K7" s="152" t="s">
        <v>321</v>
      </c>
      <c r="L7" s="113">
        <v>3</v>
      </c>
      <c r="M7" s="94"/>
      <c r="N7" s="94"/>
      <c r="O7" s="94"/>
      <c r="P7" s="69" t="s">
        <v>9</v>
      </c>
      <c r="Q7" s="69">
        <f>15*COUNT($H$5:$H$10)</f>
        <v>90</v>
      </c>
    </row>
    <row r="8" spans="2:23" s="71" customFormat="1" ht="69" x14ac:dyDescent="0.25">
      <c r="B8" s="165"/>
      <c r="C8" s="62" t="s">
        <v>60</v>
      </c>
      <c r="D8" s="166"/>
      <c r="E8" s="173"/>
      <c r="F8" s="140" t="s">
        <v>15</v>
      </c>
      <c r="G8" s="62" t="s">
        <v>374</v>
      </c>
      <c r="H8" s="113">
        <f t="shared" si="0"/>
        <v>3</v>
      </c>
      <c r="I8"/>
      <c r="J8" s="140" t="s">
        <v>86</v>
      </c>
      <c r="K8" s="152" t="s">
        <v>322</v>
      </c>
      <c r="L8" s="113" t="s">
        <v>382</v>
      </c>
      <c r="M8" s="94"/>
      <c r="N8" s="94"/>
      <c r="O8" s="94"/>
      <c r="P8" s="62" t="s">
        <v>10</v>
      </c>
      <c r="Q8" s="69">
        <f>3*COUNT($H$5:$H$10)</f>
        <v>18</v>
      </c>
    </row>
    <row r="9" spans="2:23" s="71" customFormat="1" x14ac:dyDescent="0.25">
      <c r="B9" s="165"/>
      <c r="C9" s="62" t="s">
        <v>62</v>
      </c>
      <c r="D9" s="166"/>
      <c r="E9" s="173"/>
      <c r="F9" s="140" t="s">
        <v>15</v>
      </c>
      <c r="G9" s="69" t="s">
        <v>373</v>
      </c>
      <c r="H9" s="113">
        <f t="shared" si="0"/>
        <v>3</v>
      </c>
      <c r="I9"/>
      <c r="J9" s="140" t="s">
        <v>15</v>
      </c>
      <c r="K9" s="152" t="s">
        <v>323</v>
      </c>
      <c r="L9" s="113">
        <v>3</v>
      </c>
      <c r="M9" s="94"/>
      <c r="N9" s="94"/>
      <c r="O9" s="94"/>
      <c r="P9" s="62" t="s">
        <v>11</v>
      </c>
      <c r="Q9" s="115">
        <f>IFERROR((LN($H$4) - LN($Q$8))/(LN($Q$7) -LN($Q$8)),"")</f>
        <v>0</v>
      </c>
      <c r="S9" s="67"/>
      <c r="T9" s="67"/>
    </row>
    <row r="10" spans="2:23" s="71" customFormat="1" ht="34.5" customHeight="1" x14ac:dyDescent="0.25">
      <c r="B10" s="165"/>
      <c r="C10" s="62" t="s">
        <v>63</v>
      </c>
      <c r="D10" s="166"/>
      <c r="E10" s="174"/>
      <c r="F10" s="140" t="s">
        <v>15</v>
      </c>
      <c r="G10" s="62" t="s">
        <v>357</v>
      </c>
      <c r="H10" s="113">
        <f t="shared" si="0"/>
        <v>3</v>
      </c>
      <c r="I10"/>
      <c r="J10" s="140" t="s">
        <v>16</v>
      </c>
      <c r="K10" s="152" t="s">
        <v>324</v>
      </c>
      <c r="L10" s="113">
        <v>5</v>
      </c>
      <c r="M10" s="94"/>
      <c r="N10" s="94"/>
      <c r="O10" s="94"/>
      <c r="P10" s="94"/>
      <c r="S10" s="66"/>
      <c r="T10" s="67"/>
    </row>
    <row r="11" spans="2:23" ht="34.5" x14ac:dyDescent="0.25">
      <c r="B11" s="76" t="s">
        <v>12</v>
      </c>
      <c r="C11" s="76" t="s">
        <v>8</v>
      </c>
      <c r="D11" s="77">
        <v>0.3</v>
      </c>
      <c r="E11" s="78">
        <f>IFERROR((Q14*100),"")</f>
        <v>0</v>
      </c>
      <c r="F11" s="79" t="s">
        <v>45</v>
      </c>
      <c r="G11" s="80"/>
      <c r="H11" s="81">
        <f>SUM(H12:H19)</f>
        <v>24</v>
      </c>
      <c r="J11" s="81" t="s">
        <v>45</v>
      </c>
      <c r="K11" s="151"/>
      <c r="L11" s="81">
        <v>36</v>
      </c>
      <c r="P11" s="41"/>
      <c r="S11" s="40"/>
      <c r="T11" s="40"/>
    </row>
    <row r="12" spans="2:23" ht="23" x14ac:dyDescent="0.25">
      <c r="B12" s="162"/>
      <c r="C12" s="62" t="s">
        <v>52</v>
      </c>
      <c r="D12" s="164"/>
      <c r="E12" s="169"/>
      <c r="F12" s="141" t="s">
        <v>15</v>
      </c>
      <c r="G12" s="62" t="s">
        <v>368</v>
      </c>
      <c r="H12" s="90">
        <f t="shared" ref="H12:H19" si="1">IF(F12="Very High",15,IF(F12="High",11,IF(F12="Medium",7,IF(F12="Low",5,IF(F12="Very Low",3,"Select a Rating")))))</f>
        <v>3</v>
      </c>
      <c r="J12" s="140" t="s">
        <v>15</v>
      </c>
      <c r="K12" s="153" t="s">
        <v>325</v>
      </c>
      <c r="L12" s="90">
        <v>3</v>
      </c>
      <c r="N12" s="94"/>
      <c r="P12" s="61" t="s">
        <v>9</v>
      </c>
      <c r="Q12" s="61">
        <f>15*COUNT($H$12:$H$19)</f>
        <v>120</v>
      </c>
      <c r="S12" s="91"/>
      <c r="T12" s="40"/>
    </row>
    <row r="13" spans="2:23" x14ac:dyDescent="0.25">
      <c r="B13" s="162"/>
      <c r="C13" s="62" t="s">
        <v>55</v>
      </c>
      <c r="D13" s="164"/>
      <c r="E13" s="170"/>
      <c r="F13" s="141" t="s">
        <v>15</v>
      </c>
      <c r="G13" s="92" t="s">
        <v>350</v>
      </c>
      <c r="H13" s="90">
        <f t="shared" si="1"/>
        <v>3</v>
      </c>
      <c r="J13" s="140" t="s">
        <v>15</v>
      </c>
      <c r="K13" s="153" t="s">
        <v>326</v>
      </c>
      <c r="L13" s="90">
        <v>3</v>
      </c>
      <c r="P13" s="52" t="s">
        <v>10</v>
      </c>
      <c r="Q13" s="61">
        <f>3*COUNT($H$12:$H$19)</f>
        <v>24</v>
      </c>
      <c r="S13" s="91"/>
      <c r="T13" s="40"/>
    </row>
    <row r="14" spans="2:23" s="71" customFormat="1" x14ac:dyDescent="0.25">
      <c r="B14" s="162"/>
      <c r="C14" s="62" t="s">
        <v>59</v>
      </c>
      <c r="D14" s="164"/>
      <c r="E14" s="170"/>
      <c r="F14" s="140" t="s">
        <v>15</v>
      </c>
      <c r="G14" s="69" t="s">
        <v>369</v>
      </c>
      <c r="H14" s="113">
        <f t="shared" si="1"/>
        <v>3</v>
      </c>
      <c r="I14"/>
      <c r="J14" s="140" t="s">
        <v>15</v>
      </c>
      <c r="K14" s="152" t="s">
        <v>327</v>
      </c>
      <c r="L14" s="90">
        <v>3</v>
      </c>
      <c r="M14" s="94"/>
      <c r="N14" s="94"/>
      <c r="O14" s="94"/>
      <c r="P14" s="62" t="s">
        <v>11</v>
      </c>
      <c r="Q14" s="115">
        <f>IFERROR((LN($H$11) - LN($Q$13))/(LN($Q$12) -LN($Q$13)),"")</f>
        <v>0</v>
      </c>
      <c r="S14" s="117"/>
      <c r="T14" s="67"/>
    </row>
    <row r="15" spans="2:23" s="71" customFormat="1" x14ac:dyDescent="0.25">
      <c r="B15" s="162"/>
      <c r="C15" s="62" t="s">
        <v>61</v>
      </c>
      <c r="D15" s="164"/>
      <c r="E15" s="170"/>
      <c r="F15" s="140" t="s">
        <v>15</v>
      </c>
      <c r="G15" s="69" t="s">
        <v>370</v>
      </c>
      <c r="H15" s="113">
        <f t="shared" si="1"/>
        <v>3</v>
      </c>
      <c r="I15"/>
      <c r="J15" s="140" t="s">
        <v>15</v>
      </c>
      <c r="K15" s="152" t="s">
        <v>326</v>
      </c>
      <c r="L15" s="113">
        <v>3</v>
      </c>
      <c r="M15" s="94"/>
      <c r="N15" s="94"/>
      <c r="O15" s="94"/>
      <c r="P15" s="117"/>
      <c r="Q15" s="67"/>
      <c r="S15" s="117"/>
      <c r="T15" s="67"/>
    </row>
    <row r="16" spans="2:23" s="71" customFormat="1" x14ac:dyDescent="0.25">
      <c r="B16" s="162"/>
      <c r="C16" s="62" t="s">
        <v>220</v>
      </c>
      <c r="D16" s="164"/>
      <c r="E16" s="170"/>
      <c r="F16" s="140" t="s">
        <v>15</v>
      </c>
      <c r="G16" s="69" t="s">
        <v>370</v>
      </c>
      <c r="H16" s="113">
        <f t="shared" si="1"/>
        <v>3</v>
      </c>
      <c r="I16"/>
      <c r="J16" s="140" t="s">
        <v>15</v>
      </c>
      <c r="K16" s="152" t="s">
        <v>326</v>
      </c>
      <c r="L16" s="113">
        <v>3</v>
      </c>
      <c r="M16" s="94"/>
      <c r="N16" s="94"/>
      <c r="O16" s="94"/>
      <c r="P16" s="94"/>
      <c r="S16" s="66"/>
      <c r="T16" s="67"/>
    </row>
    <row r="17" spans="2:20" x14ac:dyDescent="0.25">
      <c r="B17" s="162"/>
      <c r="C17" s="63" t="s">
        <v>207</v>
      </c>
      <c r="D17" s="164"/>
      <c r="E17" s="170"/>
      <c r="F17" s="141" t="s">
        <v>15</v>
      </c>
      <c r="G17" s="69" t="s">
        <v>351</v>
      </c>
      <c r="H17" s="90">
        <f t="shared" si="1"/>
        <v>3</v>
      </c>
      <c r="J17" s="140" t="s">
        <v>15</v>
      </c>
      <c r="K17" s="153" t="s">
        <v>328</v>
      </c>
      <c r="L17" s="113">
        <v>3</v>
      </c>
      <c r="M17" s="94"/>
      <c r="N17" s="94"/>
      <c r="O17" s="94"/>
      <c r="P17" s="39"/>
      <c r="Q17" s="95"/>
      <c r="S17" s="39"/>
      <c r="T17" s="95"/>
    </row>
    <row r="18" spans="2:20" s="71" customFormat="1" x14ac:dyDescent="0.25">
      <c r="B18" s="162"/>
      <c r="C18" s="63" t="s">
        <v>105</v>
      </c>
      <c r="D18" s="164"/>
      <c r="E18" s="170"/>
      <c r="F18" s="140" t="s">
        <v>15</v>
      </c>
      <c r="G18" s="69" t="s">
        <v>352</v>
      </c>
      <c r="H18" s="113">
        <f t="shared" si="1"/>
        <v>3</v>
      </c>
      <c r="I18"/>
      <c r="J18" s="140" t="s">
        <v>15</v>
      </c>
      <c r="K18" s="152" t="s">
        <v>329</v>
      </c>
      <c r="L18" s="90">
        <v>3</v>
      </c>
      <c r="M18" s="94"/>
      <c r="N18" s="94"/>
      <c r="O18" s="94"/>
      <c r="P18" s="66"/>
      <c r="Q18" s="116"/>
      <c r="S18" s="66"/>
      <c r="T18" s="116"/>
    </row>
    <row r="19" spans="2:20" ht="23" x14ac:dyDescent="0.25">
      <c r="B19" s="162"/>
      <c r="C19" s="63" t="s">
        <v>106</v>
      </c>
      <c r="D19" s="164"/>
      <c r="E19" s="171"/>
      <c r="F19" s="141" t="s">
        <v>15</v>
      </c>
      <c r="G19" s="59" t="s">
        <v>353</v>
      </c>
      <c r="H19" s="90">
        <f t="shared" si="1"/>
        <v>3</v>
      </c>
      <c r="J19" s="140" t="s">
        <v>18</v>
      </c>
      <c r="K19" s="153" t="s">
        <v>330</v>
      </c>
      <c r="L19" s="113">
        <v>15</v>
      </c>
      <c r="P19" s="39"/>
      <c r="Q19" s="95"/>
      <c r="S19" s="39"/>
      <c r="T19" s="95"/>
    </row>
    <row r="20" spans="2:20" ht="34.5" x14ac:dyDescent="0.25">
      <c r="B20" s="76" t="s">
        <v>13</v>
      </c>
      <c r="C20" s="76" t="s">
        <v>8</v>
      </c>
      <c r="D20" s="77">
        <v>0.15</v>
      </c>
      <c r="E20" s="78">
        <f>IFERROR((Q23*100),"")</f>
        <v>39.516203875061755</v>
      </c>
      <c r="F20" s="79" t="s">
        <v>45</v>
      </c>
      <c r="G20" s="80"/>
      <c r="H20" s="81">
        <f>SUM(H21:H26)</f>
        <v>34</v>
      </c>
      <c r="J20" s="81" t="s">
        <v>45</v>
      </c>
      <c r="K20" s="151"/>
      <c r="L20" s="81">
        <v>36</v>
      </c>
      <c r="P20" s="91"/>
      <c r="Q20" s="40"/>
      <c r="S20" s="91"/>
      <c r="T20" s="40"/>
    </row>
    <row r="21" spans="2:20" ht="23" x14ac:dyDescent="0.25">
      <c r="B21" s="162"/>
      <c r="C21" s="59" t="s">
        <v>94</v>
      </c>
      <c r="D21" s="164"/>
      <c r="E21" s="169"/>
      <c r="F21" s="141" t="s">
        <v>15</v>
      </c>
      <c r="G21" s="62" t="s">
        <v>371</v>
      </c>
      <c r="H21" s="90">
        <f t="shared" ref="H21:H26" si="2">IF(F21="Very High",15,IF(F21="High",11,IF(F21="Medium",7,IF(F21="Low",5,IF(F21="Very Low",3,"Select a Rating")))))</f>
        <v>3</v>
      </c>
      <c r="J21" s="140" t="s">
        <v>15</v>
      </c>
      <c r="K21" s="153" t="s">
        <v>331</v>
      </c>
      <c r="L21" s="90">
        <v>3</v>
      </c>
      <c r="M21" s="94"/>
      <c r="N21" s="147"/>
      <c r="O21" s="94"/>
      <c r="P21" s="61" t="s">
        <v>9</v>
      </c>
      <c r="Q21" s="61">
        <f>15*COUNT($H$21:$H$26)</f>
        <v>90</v>
      </c>
      <c r="S21" s="40"/>
      <c r="T21" s="40"/>
    </row>
    <row r="22" spans="2:20" x14ac:dyDescent="0.25">
      <c r="B22" s="162"/>
      <c r="C22" s="59" t="s">
        <v>202</v>
      </c>
      <c r="D22" s="164"/>
      <c r="E22" s="170"/>
      <c r="F22" s="141" t="s">
        <v>16</v>
      </c>
      <c r="G22" s="62" t="s">
        <v>391</v>
      </c>
      <c r="H22" s="90">
        <f t="shared" si="2"/>
        <v>5</v>
      </c>
      <c r="J22" s="140" t="s">
        <v>15</v>
      </c>
      <c r="K22" s="153" t="s">
        <v>332</v>
      </c>
      <c r="L22" s="90">
        <v>3</v>
      </c>
      <c r="M22" s="94"/>
      <c r="N22" s="147"/>
      <c r="O22" s="94"/>
      <c r="P22" s="52" t="s">
        <v>10</v>
      </c>
      <c r="Q22" s="61">
        <f>3*COUNT($H$21:$H$26)</f>
        <v>18</v>
      </c>
      <c r="S22" s="39"/>
      <c r="T22" s="40"/>
    </row>
    <row r="23" spans="2:20" ht="23" x14ac:dyDescent="0.25">
      <c r="B23" s="162"/>
      <c r="C23" s="59" t="s">
        <v>64</v>
      </c>
      <c r="D23" s="164"/>
      <c r="E23" s="170"/>
      <c r="F23" s="141" t="s">
        <v>15</v>
      </c>
      <c r="G23" s="62" t="s">
        <v>372</v>
      </c>
      <c r="H23" s="90">
        <f t="shared" si="2"/>
        <v>3</v>
      </c>
      <c r="J23" s="140" t="s">
        <v>15</v>
      </c>
      <c r="K23" s="153" t="s">
        <v>332</v>
      </c>
      <c r="L23" s="90">
        <v>3</v>
      </c>
      <c r="M23" s="94"/>
      <c r="N23" s="147"/>
      <c r="O23" s="94"/>
      <c r="P23" s="52" t="s">
        <v>11</v>
      </c>
      <c r="Q23" s="93">
        <f>IFERROR((LN($H$20) - LN($Q$22))/(LN($Q$21) -LN($Q$22)),"")</f>
        <v>0.39516203875061756</v>
      </c>
      <c r="S23" s="39"/>
      <c r="T23" s="95"/>
    </row>
    <row r="24" spans="2:20" s="71" customFormat="1" ht="161" customHeight="1" x14ac:dyDescent="0.25">
      <c r="B24" s="162"/>
      <c r="C24" s="63" t="s">
        <v>107</v>
      </c>
      <c r="D24" s="164"/>
      <c r="E24" s="170"/>
      <c r="F24" s="140" t="s">
        <v>16</v>
      </c>
      <c r="G24" s="62" t="s">
        <v>398</v>
      </c>
      <c r="H24" s="113">
        <f t="shared" si="2"/>
        <v>5</v>
      </c>
      <c r="I24"/>
      <c r="J24" s="140" t="s">
        <v>16</v>
      </c>
      <c r="K24" s="152" t="s">
        <v>333</v>
      </c>
      <c r="L24" s="90">
        <v>5</v>
      </c>
      <c r="M24" s="94"/>
      <c r="N24" s="94"/>
      <c r="O24" s="94"/>
      <c r="P24" s="66" t="s">
        <v>208</v>
      </c>
      <c r="Q24" s="116"/>
      <c r="S24" s="66"/>
      <c r="T24" s="116"/>
    </row>
    <row r="25" spans="2:20" ht="138" x14ac:dyDescent="0.25">
      <c r="B25" s="162"/>
      <c r="C25" s="63" t="s">
        <v>99</v>
      </c>
      <c r="D25" s="164"/>
      <c r="E25" s="170"/>
      <c r="F25" s="141" t="s">
        <v>15</v>
      </c>
      <c r="G25" s="59" t="s">
        <v>318</v>
      </c>
      <c r="H25" s="90">
        <f t="shared" si="2"/>
        <v>3</v>
      </c>
      <c r="J25" s="140" t="s">
        <v>19</v>
      </c>
      <c r="K25" s="153" t="s">
        <v>334</v>
      </c>
      <c r="L25" s="113">
        <v>7</v>
      </c>
      <c r="P25" s="39"/>
      <c r="Q25" s="95"/>
      <c r="S25" s="39"/>
      <c r="T25" s="95"/>
    </row>
    <row r="26" spans="2:20" s="71" customFormat="1" ht="46" x14ac:dyDescent="0.25">
      <c r="B26" s="162"/>
      <c r="C26" s="118" t="s">
        <v>194</v>
      </c>
      <c r="D26" s="164"/>
      <c r="E26" s="171"/>
      <c r="F26" s="140" t="s">
        <v>18</v>
      </c>
      <c r="G26" s="62" t="s">
        <v>378</v>
      </c>
      <c r="H26" s="113">
        <f t="shared" si="2"/>
        <v>15</v>
      </c>
      <c r="I26"/>
      <c r="J26" s="140" t="s">
        <v>18</v>
      </c>
      <c r="K26" s="152" t="s">
        <v>335</v>
      </c>
      <c r="L26" s="90">
        <v>15</v>
      </c>
      <c r="M26" s="94"/>
      <c r="N26" s="94"/>
      <c r="O26" s="94"/>
      <c r="P26" s="66" t="s">
        <v>208</v>
      </c>
      <c r="Q26" s="116"/>
      <c r="S26" s="66"/>
      <c r="T26" s="116"/>
    </row>
    <row r="27" spans="2:20" ht="34.5" x14ac:dyDescent="0.25">
      <c r="B27" s="76" t="s">
        <v>14</v>
      </c>
      <c r="C27" s="76" t="s">
        <v>8</v>
      </c>
      <c r="D27" s="77">
        <v>0.05</v>
      </c>
      <c r="E27" s="78">
        <f>IFERROR((Q29*100),"")</f>
        <v>0</v>
      </c>
      <c r="F27" s="79" t="s">
        <v>45</v>
      </c>
      <c r="G27" s="80"/>
      <c r="H27" s="81">
        <f>SUM(H28:H29)</f>
        <v>6</v>
      </c>
      <c r="J27" s="81" t="s">
        <v>45</v>
      </c>
      <c r="K27" s="151"/>
      <c r="L27" s="81">
        <v>6</v>
      </c>
      <c r="P27" s="61" t="s">
        <v>9</v>
      </c>
      <c r="Q27" s="61">
        <f>15*COUNT($H$28:$H$29)</f>
        <v>30</v>
      </c>
      <c r="S27" s="39"/>
      <c r="T27" s="40"/>
    </row>
    <row r="28" spans="2:20" s="71" customFormat="1" x14ac:dyDescent="0.25">
      <c r="B28" s="162"/>
      <c r="C28" s="62" t="s">
        <v>172</v>
      </c>
      <c r="D28" s="163"/>
      <c r="E28" s="167"/>
      <c r="F28" s="140" t="s">
        <v>15</v>
      </c>
      <c r="G28" s="115" t="s">
        <v>360</v>
      </c>
      <c r="H28" s="113">
        <f>IF(F28="Very High",15,IF(F28="High",11,IF(F28="Medium",7,IF(F28="Low",5,IF(F28="Very Low",3,"Select a Rating")))))</f>
        <v>3</v>
      </c>
      <c r="I28"/>
      <c r="J28" s="140" t="s">
        <v>15</v>
      </c>
      <c r="K28" s="152" t="s">
        <v>336</v>
      </c>
      <c r="L28" s="113">
        <v>3</v>
      </c>
      <c r="M28" s="94"/>
      <c r="N28" s="147"/>
      <c r="O28" s="94"/>
      <c r="P28" s="62" t="s">
        <v>10</v>
      </c>
      <c r="Q28" s="69">
        <f>3*COUNT($H$28:$H$29)</f>
        <v>6</v>
      </c>
      <c r="R28" s="71" t="s">
        <v>208</v>
      </c>
      <c r="S28" s="67"/>
      <c r="T28" s="67"/>
    </row>
    <row r="29" spans="2:20" s="71" customFormat="1" x14ac:dyDescent="0.25">
      <c r="B29" s="162"/>
      <c r="C29" s="62" t="s">
        <v>56</v>
      </c>
      <c r="D29" s="163"/>
      <c r="E29" s="168"/>
      <c r="F29" s="140" t="s">
        <v>15</v>
      </c>
      <c r="G29" s="69" t="s">
        <v>359</v>
      </c>
      <c r="H29" s="113">
        <f>IF(F29="Very High",15,IF(F29="High",11,IF(F29="Medium",7,IF(F29="Low",5,IF(F29="Very Low",3,"Select a Rating")))))</f>
        <v>3</v>
      </c>
      <c r="I29"/>
      <c r="J29" s="140" t="s">
        <v>15</v>
      </c>
      <c r="K29" s="152" t="s">
        <v>337</v>
      </c>
      <c r="L29" s="113">
        <v>3</v>
      </c>
      <c r="M29" s="94"/>
      <c r="N29" s="94"/>
      <c r="O29" s="94"/>
      <c r="P29" s="62" t="s">
        <v>11</v>
      </c>
      <c r="Q29" s="115">
        <f>IFERROR((LN($H$27) - LN($Q$28))/(LN($Q$27) -LN($Q$28)),"")</f>
        <v>0</v>
      </c>
      <c r="R29" s="71" t="s">
        <v>208</v>
      </c>
      <c r="S29" s="66"/>
      <c r="T29" s="67"/>
    </row>
    <row r="30" spans="2:20" ht="35" thickBot="1" x14ac:dyDescent="0.3">
      <c r="B30" s="76" t="s">
        <v>20</v>
      </c>
      <c r="C30" s="76" t="s">
        <v>8</v>
      </c>
      <c r="D30" s="77">
        <v>0.15</v>
      </c>
      <c r="E30" s="78">
        <f>IFERROR((Q33*100),"")</f>
        <v>52.645576063618215</v>
      </c>
      <c r="F30" s="79" t="s">
        <v>45</v>
      </c>
      <c r="G30" s="80"/>
      <c r="H30" s="81">
        <f>SUM(H31:H32)</f>
        <v>14</v>
      </c>
      <c r="J30" s="81" t="s">
        <v>45</v>
      </c>
      <c r="K30" s="151"/>
      <c r="L30" s="81">
        <v>18</v>
      </c>
      <c r="P30" s="39"/>
      <c r="Q30" s="40"/>
      <c r="S30" s="39"/>
      <c r="T30" s="40"/>
    </row>
    <row r="31" spans="2:20" s="71" customFormat="1" ht="34.5" x14ac:dyDescent="0.25">
      <c r="B31" s="162"/>
      <c r="C31" s="62" t="s">
        <v>354</v>
      </c>
      <c r="D31" s="163"/>
      <c r="E31" s="167"/>
      <c r="F31" s="140" t="s">
        <v>19</v>
      </c>
      <c r="G31" s="62" t="s">
        <v>355</v>
      </c>
      <c r="H31" s="113">
        <f>IF(F31="Very High",15,IF(F31="High",11,IF(F31="Medium",7,IF(F31="Low",5,IF(F31="Very Low",3,"Select a Rating")))))</f>
        <v>7</v>
      </c>
      <c r="I31"/>
      <c r="J31" s="140" t="s">
        <v>17</v>
      </c>
      <c r="K31" s="152" t="s">
        <v>338</v>
      </c>
      <c r="L31" s="90">
        <v>11</v>
      </c>
      <c r="M31" s="94"/>
      <c r="N31" s="147"/>
      <c r="O31" s="94"/>
      <c r="P31" s="129" t="s">
        <v>9</v>
      </c>
      <c r="Q31" s="130">
        <f>15*COUNT($H$31:$H$32)</f>
        <v>30</v>
      </c>
      <c r="S31" s="67"/>
      <c r="T31" s="67"/>
    </row>
    <row r="32" spans="2:20" s="71" customFormat="1" ht="57.5" customHeight="1" x14ac:dyDescent="0.25">
      <c r="B32" s="162"/>
      <c r="C32" s="62" t="s">
        <v>108</v>
      </c>
      <c r="D32" s="163"/>
      <c r="E32" s="168"/>
      <c r="F32" s="140" t="s">
        <v>19</v>
      </c>
      <c r="G32" s="62" t="s">
        <v>356</v>
      </c>
      <c r="H32" s="113">
        <f>IF(F32="Very High",15,IF(F32="High",11,IF(F32="Medium",7,IF(F32="Low",5,IF(F32="Very Low",3,"Select a Rating")))))</f>
        <v>7</v>
      </c>
      <c r="I32"/>
      <c r="J32" s="140" t="s">
        <v>19</v>
      </c>
      <c r="K32" s="152" t="s">
        <v>339</v>
      </c>
      <c r="L32" s="113">
        <v>7</v>
      </c>
      <c r="M32" s="94"/>
      <c r="N32" s="94"/>
      <c r="O32" s="94"/>
      <c r="P32" s="131" t="s">
        <v>10</v>
      </c>
      <c r="Q32" s="132">
        <f>3*COUNT($H$31:$H$32)</f>
        <v>6</v>
      </c>
      <c r="S32" s="66"/>
      <c r="T32" s="67"/>
    </row>
    <row r="33" spans="2:17" ht="13" thickBot="1" x14ac:dyDescent="0.3">
      <c r="P33" s="96" t="s">
        <v>11</v>
      </c>
      <c r="Q33" s="97">
        <f>IFERROR((LN($H$30) - LN($Q$32))/(LN($Q$31) -LN($Q$32)),"")</f>
        <v>0.52645576063618216</v>
      </c>
    </row>
    <row r="34" spans="2:17" ht="29.5" customHeight="1" x14ac:dyDescent="0.25">
      <c r="C34" s="76" t="s">
        <v>21</v>
      </c>
      <c r="D34" s="98">
        <f>IFERROR((D4*E4+D11*E11+D20*E20+D27*E27+D30*E30),"")</f>
        <v>13.824266990801995</v>
      </c>
      <c r="E34" s="53" t="str">
        <f>IF(D34&lt;=15,C39,IF(D34&lt;=32,C40,IF(D34&lt;=53,C41,IF(D34&lt;=81,C42,IF(D34&lt;=100,C43,"")))))</f>
        <v>No Significant (Very Low) Risk</v>
      </c>
      <c r="F34" s="52" t="s">
        <v>35</v>
      </c>
      <c r="G34" s="53" t="str">
        <f>IF(E34=C39,D39,IF(E34=C40,D40,IF(E34=C41,D41,IF(E34=C42,D42,IF(E34=C43,D43,"")))))</f>
        <v>Not Required</v>
      </c>
      <c r="J34" s="98">
        <v>26.979018544049534</v>
      </c>
      <c r="K34" s="51" t="s">
        <v>25</v>
      </c>
      <c r="L34" s="53" t="s">
        <v>26</v>
      </c>
    </row>
    <row r="35" spans="2:17" x14ac:dyDescent="0.25">
      <c r="C35" s="73"/>
    </row>
    <row r="36" spans="2:17" x14ac:dyDescent="0.25">
      <c r="B36" s="41"/>
      <c r="C36" s="41"/>
      <c r="D36" s="99"/>
      <c r="E36" s="41"/>
    </row>
    <row r="37" spans="2:17" ht="13" thickBot="1" x14ac:dyDescent="0.3">
      <c r="B37" s="41"/>
      <c r="C37" s="41"/>
      <c r="D37" s="41"/>
    </row>
    <row r="38" spans="2:17" ht="23.5" thickBot="1" x14ac:dyDescent="0.3">
      <c r="B38" s="100" t="s">
        <v>22</v>
      </c>
      <c r="C38" s="100" t="s">
        <v>23</v>
      </c>
      <c r="D38" s="100" t="s">
        <v>67</v>
      </c>
    </row>
    <row r="39" spans="2:17" x14ac:dyDescent="0.25">
      <c r="B39" s="61" t="s">
        <v>30</v>
      </c>
      <c r="C39" s="61" t="s">
        <v>35</v>
      </c>
      <c r="D39" s="61" t="s">
        <v>29</v>
      </c>
    </row>
    <row r="40" spans="2:17" x14ac:dyDescent="0.25">
      <c r="B40" s="61" t="s">
        <v>31</v>
      </c>
      <c r="C40" s="41" t="s">
        <v>25</v>
      </c>
      <c r="D40" s="61" t="s">
        <v>26</v>
      </c>
    </row>
    <row r="41" spans="2:17" x14ac:dyDescent="0.25">
      <c r="B41" s="61" t="s">
        <v>32</v>
      </c>
      <c r="C41" s="61" t="s">
        <v>24</v>
      </c>
      <c r="D41" s="61" t="s">
        <v>28</v>
      </c>
    </row>
    <row r="42" spans="2:17" x14ac:dyDescent="0.25">
      <c r="B42" s="61" t="s">
        <v>33</v>
      </c>
      <c r="C42" s="61" t="s">
        <v>27</v>
      </c>
      <c r="D42" s="61" t="s">
        <v>149</v>
      </c>
    </row>
    <row r="43" spans="2:17" x14ac:dyDescent="0.25">
      <c r="B43" s="61" t="s">
        <v>36</v>
      </c>
      <c r="C43" s="61" t="s">
        <v>34</v>
      </c>
      <c r="D43" s="61" t="s">
        <v>149</v>
      </c>
      <c r="F43" s="41"/>
      <c r="G43" s="41"/>
      <c r="H43" s="41"/>
      <c r="J43" s="41"/>
      <c r="K43" s="154"/>
      <c r="L43" s="41"/>
      <c r="M43" s="41"/>
      <c r="N43" s="41"/>
      <c r="O43" s="41"/>
      <c r="P43" s="41"/>
    </row>
    <row r="50" spans="2:16" x14ac:dyDescent="0.25">
      <c r="B50" s="41"/>
      <c r="C50" s="41"/>
      <c r="D50" s="41"/>
      <c r="E50" s="41"/>
      <c r="F50" s="41"/>
      <c r="G50" s="41"/>
      <c r="H50" s="41"/>
      <c r="J50" s="41"/>
      <c r="K50" s="154"/>
      <c r="L50" s="41"/>
      <c r="M50" s="41"/>
      <c r="N50" s="41"/>
      <c r="O50" s="41"/>
      <c r="P50" s="41"/>
    </row>
    <row r="51" spans="2:16" x14ac:dyDescent="0.25">
      <c r="B51" s="41"/>
      <c r="C51" s="41"/>
      <c r="D51" s="41"/>
      <c r="E51" s="41"/>
      <c r="F51" s="41"/>
      <c r="G51" s="41"/>
      <c r="H51" s="41"/>
      <c r="J51" s="41"/>
      <c r="K51" s="154"/>
      <c r="L51" s="41"/>
      <c r="M51" s="41"/>
      <c r="N51" s="41"/>
      <c r="O51" s="41"/>
      <c r="P51" s="41"/>
    </row>
    <row r="52" spans="2:16" x14ac:dyDescent="0.25">
      <c r="B52" s="41"/>
      <c r="C52" s="41"/>
      <c r="D52" s="41"/>
      <c r="E52" s="41"/>
      <c r="F52" s="41"/>
      <c r="G52" s="41"/>
      <c r="H52" s="41"/>
      <c r="J52" s="41"/>
      <c r="K52" s="154"/>
      <c r="L52" s="41"/>
      <c r="M52" s="41"/>
      <c r="N52" s="41"/>
      <c r="O52" s="41"/>
      <c r="P52" s="41"/>
    </row>
    <row r="53" spans="2:16" x14ac:dyDescent="0.25">
      <c r="B53" s="41"/>
      <c r="C53" s="41"/>
      <c r="D53" s="41"/>
      <c r="E53" s="41"/>
      <c r="F53" s="41"/>
      <c r="G53" s="41"/>
      <c r="H53" s="41"/>
      <c r="J53" s="41"/>
      <c r="K53" s="154"/>
      <c r="L53" s="41"/>
      <c r="M53" s="41"/>
      <c r="N53" s="41"/>
      <c r="O53" s="41"/>
      <c r="P53" s="41"/>
    </row>
    <row r="54" spans="2:16" x14ac:dyDescent="0.25">
      <c r="B54" s="41"/>
      <c r="C54" s="41"/>
      <c r="D54" s="41"/>
      <c r="E54" s="41"/>
      <c r="F54" s="41"/>
      <c r="G54" s="41"/>
      <c r="H54" s="41"/>
      <c r="J54" s="41"/>
      <c r="K54" s="154"/>
      <c r="L54" s="41"/>
      <c r="M54" s="41"/>
      <c r="N54" s="41"/>
      <c r="O54" s="41"/>
      <c r="P54" s="41"/>
    </row>
    <row r="55" spans="2:16" x14ac:dyDescent="0.25">
      <c r="B55" s="41"/>
      <c r="C55" s="41"/>
      <c r="D55" s="41"/>
      <c r="E55" s="41"/>
      <c r="F55" s="41"/>
      <c r="G55" s="41"/>
      <c r="H55" s="41"/>
      <c r="J55" s="41"/>
      <c r="K55" s="154"/>
      <c r="L55" s="41"/>
      <c r="M55" s="41"/>
      <c r="N55" s="41"/>
      <c r="O55" s="41"/>
      <c r="P55" s="41"/>
    </row>
    <row r="56" spans="2:16" x14ac:dyDescent="0.25">
      <c r="B56" s="41"/>
      <c r="C56" s="41"/>
      <c r="D56" s="41"/>
      <c r="E56" s="41"/>
      <c r="F56" s="41"/>
      <c r="G56" s="41"/>
      <c r="H56" s="41"/>
      <c r="J56" s="41"/>
      <c r="K56" s="154"/>
      <c r="L56" s="41"/>
      <c r="M56" s="41"/>
      <c r="N56" s="41"/>
      <c r="O56" s="41"/>
      <c r="P56" s="41"/>
    </row>
    <row r="57" spans="2:16" x14ac:dyDescent="0.25">
      <c r="B57" s="41"/>
      <c r="C57" s="41"/>
      <c r="D57" s="41"/>
      <c r="E57" s="41"/>
      <c r="F57" s="41"/>
      <c r="G57" s="41"/>
      <c r="H57" s="41"/>
      <c r="J57" s="41"/>
      <c r="K57" s="154"/>
      <c r="L57" s="41"/>
      <c r="M57" s="41"/>
      <c r="N57" s="41"/>
      <c r="O57" s="41"/>
      <c r="P57" s="41"/>
    </row>
    <row r="58" spans="2:16" x14ac:dyDescent="0.25">
      <c r="B58" s="41"/>
      <c r="C58" s="41"/>
      <c r="D58" s="41"/>
      <c r="E58" s="41"/>
      <c r="F58" s="41"/>
      <c r="G58" s="41"/>
      <c r="H58" s="41"/>
      <c r="J58" s="41"/>
      <c r="K58" s="154"/>
      <c r="L58" s="41"/>
      <c r="M58" s="41"/>
      <c r="N58" s="41"/>
      <c r="O58" s="41"/>
      <c r="P58" s="41"/>
    </row>
    <row r="59" spans="2:16" x14ac:dyDescent="0.25">
      <c r="B59" s="41"/>
      <c r="C59" s="41"/>
      <c r="D59" s="41"/>
      <c r="E59" s="41"/>
      <c r="F59" s="41"/>
      <c r="G59" s="41"/>
      <c r="H59" s="41"/>
      <c r="J59" s="41"/>
      <c r="K59" s="154"/>
      <c r="L59" s="41"/>
      <c r="M59" s="41"/>
      <c r="N59" s="41"/>
      <c r="O59" s="41"/>
      <c r="P59" s="41"/>
    </row>
    <row r="60" spans="2:16" x14ac:dyDescent="0.25">
      <c r="B60" s="41"/>
      <c r="C60" s="41"/>
      <c r="D60" s="41"/>
      <c r="E60" s="41"/>
      <c r="F60" s="41"/>
      <c r="G60" s="41"/>
      <c r="H60" s="41"/>
      <c r="J60" s="41"/>
      <c r="K60" s="154"/>
      <c r="L60" s="41"/>
      <c r="M60" s="41"/>
      <c r="N60" s="41"/>
      <c r="O60" s="41"/>
      <c r="P60" s="41"/>
    </row>
    <row r="61" spans="2:16" x14ac:dyDescent="0.25">
      <c r="B61" s="41"/>
      <c r="C61" s="41"/>
      <c r="D61" s="41"/>
      <c r="E61" s="41"/>
      <c r="F61" s="41"/>
      <c r="G61" s="41"/>
      <c r="H61" s="41"/>
      <c r="J61" s="41"/>
      <c r="K61" s="154"/>
      <c r="L61" s="41"/>
      <c r="M61" s="41"/>
      <c r="N61" s="41"/>
      <c r="O61" s="41"/>
      <c r="P61" s="41"/>
    </row>
    <row r="62" spans="2:16" x14ac:dyDescent="0.25">
      <c r="B62" s="41"/>
      <c r="C62" s="41"/>
      <c r="D62" s="41"/>
      <c r="E62" s="41"/>
      <c r="F62" s="41"/>
      <c r="G62" s="41"/>
      <c r="H62" s="41"/>
      <c r="J62" s="41"/>
      <c r="K62" s="154"/>
      <c r="L62" s="41"/>
      <c r="M62" s="41"/>
      <c r="N62" s="41"/>
      <c r="O62" s="41"/>
      <c r="P62" s="41"/>
    </row>
    <row r="63" spans="2:16" x14ac:dyDescent="0.25">
      <c r="B63" s="41"/>
      <c r="C63" s="41"/>
      <c r="D63" s="41"/>
      <c r="E63" s="41"/>
      <c r="F63" s="41"/>
      <c r="G63" s="41"/>
      <c r="H63" s="41"/>
      <c r="J63" s="41"/>
      <c r="K63" s="154"/>
      <c r="L63" s="41"/>
      <c r="M63" s="41"/>
      <c r="N63" s="41"/>
      <c r="O63" s="41"/>
      <c r="P63" s="41"/>
    </row>
    <row r="64" spans="2:16" x14ac:dyDescent="0.25">
      <c r="B64" s="41"/>
      <c r="C64" s="41"/>
      <c r="D64" s="41"/>
      <c r="E64" s="41"/>
      <c r="F64" s="41"/>
      <c r="G64" s="41"/>
      <c r="H64" s="41"/>
      <c r="J64" s="41"/>
      <c r="K64" s="154"/>
      <c r="L64" s="41"/>
      <c r="M64" s="41"/>
      <c r="N64" s="41"/>
      <c r="O64" s="41"/>
      <c r="P64" s="41"/>
    </row>
    <row r="65" spans="2:16" x14ac:dyDescent="0.25">
      <c r="B65" s="41"/>
      <c r="C65" s="41"/>
      <c r="D65" s="41"/>
      <c r="E65" s="41"/>
      <c r="F65" s="41"/>
      <c r="G65" s="41"/>
      <c r="H65" s="41"/>
      <c r="J65" s="41"/>
      <c r="K65" s="154"/>
      <c r="L65" s="41"/>
      <c r="M65" s="41"/>
      <c r="N65" s="41"/>
      <c r="O65" s="41"/>
      <c r="P65" s="41"/>
    </row>
  </sheetData>
  <mergeCells count="20">
    <mergeCell ref="E21:E26"/>
    <mergeCell ref="E12:E19"/>
    <mergeCell ref="E5:E10"/>
    <mergeCell ref="F2:H2"/>
    <mergeCell ref="J2:L2"/>
    <mergeCell ref="B31:B32"/>
    <mergeCell ref="D31:D32"/>
    <mergeCell ref="B21:B26"/>
    <mergeCell ref="D21:D26"/>
    <mergeCell ref="B28:B29"/>
    <mergeCell ref="D28:D29"/>
    <mergeCell ref="B5:B10"/>
    <mergeCell ref="D5:D10"/>
    <mergeCell ref="B12:B19"/>
    <mergeCell ref="D12:D19"/>
    <mergeCell ref="B2:B3"/>
    <mergeCell ref="C2:C3"/>
    <mergeCell ref="D2:D3"/>
    <mergeCell ref="E31:E32"/>
    <mergeCell ref="E28:E29"/>
  </mergeCells>
  <conditionalFormatting sqref="F28:F29 F6:F10 F12:F19 F31:F32 F21:F26">
    <cfRule type="cellIs" dxfId="838" priority="549" stopIfTrue="1" operator="equal">
      <formula>"VH"</formula>
    </cfRule>
  </conditionalFormatting>
  <conditionalFormatting sqref="F28:F29 F6:F10 F12:F19 F31:F32 F21:F26">
    <cfRule type="cellIs" dxfId="837" priority="550" stopIfTrue="1" operator="equal">
      <formula>#REF!</formula>
    </cfRule>
    <cfRule type="cellIs" dxfId="836" priority="551" stopIfTrue="1" operator="equal">
      <formula>#REF!</formula>
    </cfRule>
    <cfRule type="cellIs" dxfId="835" priority="552" stopIfTrue="1" operator="equal">
      <formula>#REF!</formula>
    </cfRule>
  </conditionalFormatting>
  <conditionalFormatting sqref="F6:F10 F12:F19 F31:F32 F21:F26">
    <cfRule type="cellIs" dxfId="834" priority="538" stopIfTrue="1" operator="equal">
      <formula>$V$4</formula>
    </cfRule>
    <cfRule type="cellIs" dxfId="833" priority="539" stopIfTrue="1" operator="equal">
      <formula>$V$4</formula>
    </cfRule>
    <cfRule type="cellIs" dxfId="832" priority="540" stopIfTrue="1" operator="equal">
      <formula>$U$4</formula>
    </cfRule>
    <cfRule type="cellIs" dxfId="831" priority="541" stopIfTrue="1" operator="equal">
      <formula>$T$4</formula>
    </cfRule>
    <cfRule type="cellIs" dxfId="830" priority="542" stopIfTrue="1" operator="equal">
      <formula>$S$4</formula>
    </cfRule>
    <cfRule type="cellIs" dxfId="829" priority="543" stopIfTrue="1" operator="equal">
      <formula>$R$4</formula>
    </cfRule>
    <cfRule type="cellIs" dxfId="828" priority="544" stopIfTrue="1" operator="equal">
      <formula>$V$4</formula>
    </cfRule>
    <cfRule type="cellIs" dxfId="827" priority="545" stopIfTrue="1" operator="equal">
      <formula>$U$4</formula>
    </cfRule>
    <cfRule type="cellIs" dxfId="826" priority="546" stopIfTrue="1" operator="equal">
      <formula>$T$4</formula>
    </cfRule>
    <cfRule type="cellIs" dxfId="825" priority="547" stopIfTrue="1" operator="equal">
      <formula>$S$4</formula>
    </cfRule>
    <cfRule type="cellIs" dxfId="824" priority="548" stopIfTrue="1" operator="equal">
      <formula>$R$4</formula>
    </cfRule>
  </conditionalFormatting>
  <conditionalFormatting sqref="F6:F10 F12:F19 F31:F32 F21:F26">
    <cfRule type="cellIs" dxfId="823" priority="527" operator="equal">
      <formula>$V$4</formula>
    </cfRule>
    <cfRule type="cellIs" dxfId="822" priority="528" operator="equal">
      <formula>$V$4</formula>
    </cfRule>
    <cfRule type="cellIs" dxfId="821" priority="529" operator="equal">
      <formula>$U$4</formula>
    </cfRule>
    <cfRule type="cellIs" dxfId="820" priority="530" operator="equal">
      <formula>$T$4</formula>
    </cfRule>
    <cfRule type="cellIs" dxfId="819" priority="531" operator="equal">
      <formula>$S$4</formula>
    </cfRule>
    <cfRule type="cellIs" dxfId="818" priority="532" operator="equal">
      <formula>$R$4</formula>
    </cfRule>
    <cfRule type="cellIs" dxfId="817" priority="533" operator="equal">
      <formula>$V$4</formula>
    </cfRule>
    <cfRule type="cellIs" dxfId="816" priority="534" operator="equal">
      <formula>$U$4</formula>
    </cfRule>
    <cfRule type="cellIs" dxfId="815" priority="535" operator="equal">
      <formula>$T$4</formula>
    </cfRule>
    <cfRule type="cellIs" dxfId="814" priority="536" operator="equal">
      <formula>$S$4</formula>
    </cfRule>
    <cfRule type="cellIs" dxfId="813" priority="537" operator="equal">
      <formula>$R$4</formula>
    </cfRule>
  </conditionalFormatting>
  <conditionalFormatting sqref="F28:F29">
    <cfRule type="cellIs" dxfId="812" priority="516" operator="equal">
      <formula>$V$4</formula>
    </cfRule>
    <cfRule type="cellIs" dxfId="811" priority="517" operator="equal">
      <formula>$V$4</formula>
    </cfRule>
    <cfRule type="cellIs" dxfId="810" priority="518" operator="equal">
      <formula>$U$4</formula>
    </cfRule>
    <cfRule type="cellIs" dxfId="809" priority="519" operator="equal">
      <formula>$T$4</formula>
    </cfRule>
    <cfRule type="cellIs" dxfId="808" priority="520" operator="equal">
      <formula>$S$4</formula>
    </cfRule>
    <cfRule type="cellIs" dxfId="807" priority="521" operator="equal">
      <formula>$R$4</formula>
    </cfRule>
    <cfRule type="cellIs" dxfId="806" priority="522" operator="equal">
      <formula>$V$4</formula>
    </cfRule>
    <cfRule type="cellIs" dxfId="805" priority="523" operator="equal">
      <formula>$U$4</formula>
    </cfRule>
    <cfRule type="cellIs" dxfId="804" priority="524" operator="equal">
      <formula>$T$4</formula>
    </cfRule>
    <cfRule type="cellIs" dxfId="803" priority="525" operator="equal">
      <formula>$S$4</formula>
    </cfRule>
    <cfRule type="cellIs" dxfId="802" priority="526" operator="equal">
      <formula>$R$4</formula>
    </cfRule>
  </conditionalFormatting>
  <conditionalFormatting sqref="F6:F10">
    <cfRule type="cellIs" dxfId="801" priority="505" stopIfTrue="1" operator="equal">
      <formula>$V$4</formula>
    </cfRule>
    <cfRule type="cellIs" dxfId="800" priority="506" stopIfTrue="1" operator="equal">
      <formula>$V$4</formula>
    </cfRule>
    <cfRule type="cellIs" dxfId="799" priority="507" stopIfTrue="1" operator="equal">
      <formula>$U$4</formula>
    </cfRule>
    <cfRule type="cellIs" dxfId="798" priority="508" stopIfTrue="1" operator="equal">
      <formula>$T$4</formula>
    </cfRule>
    <cfRule type="cellIs" dxfId="797" priority="509" stopIfTrue="1" operator="equal">
      <formula>$S$4</formula>
    </cfRule>
    <cfRule type="cellIs" dxfId="796" priority="510" stopIfTrue="1" operator="equal">
      <formula>$R$4</formula>
    </cfRule>
    <cfRule type="cellIs" dxfId="795" priority="511" stopIfTrue="1" operator="equal">
      <formula>$V$4</formula>
    </cfRule>
    <cfRule type="cellIs" dxfId="794" priority="512" stopIfTrue="1" operator="equal">
      <formula>$U$4</formula>
    </cfRule>
    <cfRule type="cellIs" dxfId="793" priority="513" stopIfTrue="1" operator="equal">
      <formula>$T$4</formula>
    </cfRule>
    <cfRule type="cellIs" dxfId="792" priority="514" stopIfTrue="1" operator="equal">
      <formula>$S$4</formula>
    </cfRule>
    <cfRule type="cellIs" dxfId="791" priority="515" stopIfTrue="1" operator="equal">
      <formula>$R$4</formula>
    </cfRule>
  </conditionalFormatting>
  <conditionalFormatting sqref="F6:F10">
    <cfRule type="cellIs" dxfId="790" priority="494" stopIfTrue="1" operator="equal">
      <formula>$V$4</formula>
    </cfRule>
    <cfRule type="cellIs" dxfId="789" priority="495" stopIfTrue="1" operator="equal">
      <formula>$V$4</formula>
    </cfRule>
    <cfRule type="cellIs" dxfId="788" priority="496" stopIfTrue="1" operator="equal">
      <formula>$U$4</formula>
    </cfRule>
    <cfRule type="cellIs" dxfId="787" priority="497" stopIfTrue="1" operator="equal">
      <formula>$T$4</formula>
    </cfRule>
    <cfRule type="cellIs" dxfId="786" priority="498" stopIfTrue="1" operator="equal">
      <formula>$S$4</formula>
    </cfRule>
    <cfRule type="cellIs" dxfId="785" priority="499" stopIfTrue="1" operator="equal">
      <formula>$R$4</formula>
    </cfRule>
    <cfRule type="cellIs" dxfId="784" priority="500" stopIfTrue="1" operator="equal">
      <formula>$V$4</formula>
    </cfRule>
    <cfRule type="cellIs" dxfId="783" priority="501" stopIfTrue="1" operator="equal">
      <formula>$U$4</formula>
    </cfRule>
    <cfRule type="cellIs" dxfId="782" priority="502" stopIfTrue="1" operator="equal">
      <formula>$T$4</formula>
    </cfRule>
    <cfRule type="cellIs" dxfId="781" priority="503" stopIfTrue="1" operator="equal">
      <formula>$S$4</formula>
    </cfRule>
    <cfRule type="cellIs" dxfId="780" priority="504" stopIfTrue="1" operator="equal">
      <formula>$R$4</formula>
    </cfRule>
  </conditionalFormatting>
  <conditionalFormatting sqref="H6:H10 H12:H19 H21:H26 H31:H32 K31 K32:L32 K21:K26 L22:L26 K12:K19 L13:L19 K28:K29 L29 K5:K10 L8:L10">
    <cfRule type="cellIs" dxfId="779" priority="489" operator="equal">
      <formula>15</formula>
    </cfRule>
    <cfRule type="cellIs" dxfId="778" priority="490" operator="equal">
      <formula>11</formula>
    </cfRule>
    <cfRule type="cellIs" dxfId="777" priority="491" operator="equal">
      <formula>7</formula>
    </cfRule>
    <cfRule type="cellIs" dxfId="776" priority="492" stopIfTrue="1" operator="equal">
      <formula>5</formula>
    </cfRule>
    <cfRule type="cellIs" dxfId="775" priority="493" stopIfTrue="1" operator="equal">
      <formula>3</formula>
    </cfRule>
  </conditionalFormatting>
  <conditionalFormatting sqref="F28:F29">
    <cfRule type="cellIs" dxfId="774" priority="478" stopIfTrue="1" operator="equal">
      <formula>$V$4</formula>
    </cfRule>
    <cfRule type="cellIs" dxfId="773" priority="479" stopIfTrue="1" operator="equal">
      <formula>$V$4</formula>
    </cfRule>
    <cfRule type="cellIs" dxfId="772" priority="480" stopIfTrue="1" operator="equal">
      <formula>$U$4</formula>
    </cfRule>
    <cfRule type="cellIs" dxfId="771" priority="481" stopIfTrue="1" operator="equal">
      <formula>$T$4</formula>
    </cfRule>
    <cfRule type="cellIs" dxfId="770" priority="482" stopIfTrue="1" operator="equal">
      <formula>$S$4</formula>
    </cfRule>
    <cfRule type="cellIs" dxfId="769" priority="483" stopIfTrue="1" operator="equal">
      <formula>$R$4</formula>
    </cfRule>
    <cfRule type="cellIs" dxfId="768" priority="484" stopIfTrue="1" operator="equal">
      <formula>$V$4</formula>
    </cfRule>
    <cfRule type="cellIs" dxfId="767" priority="485" stopIfTrue="1" operator="equal">
      <formula>$U$4</formula>
    </cfRule>
    <cfRule type="cellIs" dxfId="766" priority="486" stopIfTrue="1" operator="equal">
      <formula>$T$4</formula>
    </cfRule>
    <cfRule type="cellIs" dxfId="765" priority="487" stopIfTrue="1" operator="equal">
      <formula>$S$4</formula>
    </cfRule>
    <cfRule type="cellIs" dxfId="764" priority="488" stopIfTrue="1" operator="equal">
      <formula>$R$4</formula>
    </cfRule>
  </conditionalFormatting>
  <conditionalFormatting sqref="F28:F29">
    <cfRule type="cellIs" dxfId="763" priority="467" operator="equal">
      <formula>$V$4</formula>
    </cfRule>
    <cfRule type="cellIs" dxfId="762" priority="468" operator="equal">
      <formula>$V$4</formula>
    </cfRule>
    <cfRule type="cellIs" dxfId="761" priority="469" operator="equal">
      <formula>$U$4</formula>
    </cfRule>
    <cfRule type="cellIs" dxfId="760" priority="470" operator="equal">
      <formula>$T$4</formula>
    </cfRule>
    <cfRule type="cellIs" dxfId="759" priority="471" operator="equal">
      <formula>$S$4</formula>
    </cfRule>
    <cfRule type="cellIs" dxfId="758" priority="472" operator="equal">
      <formula>$R$4</formula>
    </cfRule>
    <cfRule type="cellIs" dxfId="757" priority="473" operator="equal">
      <formula>$V$4</formula>
    </cfRule>
    <cfRule type="cellIs" dxfId="756" priority="474" operator="equal">
      <formula>$U$4</formula>
    </cfRule>
    <cfRule type="cellIs" dxfId="755" priority="475" operator="equal">
      <formula>$T$4</formula>
    </cfRule>
    <cfRule type="cellIs" dxfId="754" priority="476" operator="equal">
      <formula>$S$4</formula>
    </cfRule>
    <cfRule type="cellIs" dxfId="753" priority="477" operator="equal">
      <formula>$R$4</formula>
    </cfRule>
  </conditionalFormatting>
  <conditionalFormatting sqref="F28:F29">
    <cfRule type="cellIs" dxfId="752" priority="456" stopIfTrue="1" operator="equal">
      <formula>$V$4</formula>
    </cfRule>
    <cfRule type="cellIs" dxfId="751" priority="457" stopIfTrue="1" operator="equal">
      <formula>$V$4</formula>
    </cfRule>
    <cfRule type="cellIs" dxfId="750" priority="458" stopIfTrue="1" operator="equal">
      <formula>$U$4</formula>
    </cfRule>
    <cfRule type="cellIs" dxfId="749" priority="459" stopIfTrue="1" operator="equal">
      <formula>$T$4</formula>
    </cfRule>
    <cfRule type="cellIs" dxfId="748" priority="460" stopIfTrue="1" operator="equal">
      <formula>$S$4</formula>
    </cfRule>
    <cfRule type="cellIs" dxfId="747" priority="461" stopIfTrue="1" operator="equal">
      <formula>$R$4</formula>
    </cfRule>
    <cfRule type="cellIs" dxfId="746" priority="462" stopIfTrue="1" operator="equal">
      <formula>$V$4</formula>
    </cfRule>
    <cfRule type="cellIs" dxfId="745" priority="463" stopIfTrue="1" operator="equal">
      <formula>$U$4</formula>
    </cfRule>
    <cfRule type="cellIs" dxfId="744" priority="464" stopIfTrue="1" operator="equal">
      <formula>$T$4</formula>
    </cfRule>
    <cfRule type="cellIs" dxfId="743" priority="465" stopIfTrue="1" operator="equal">
      <formula>$S$4</formula>
    </cfRule>
    <cfRule type="cellIs" dxfId="742" priority="466" stopIfTrue="1" operator="equal">
      <formula>$R$4</formula>
    </cfRule>
  </conditionalFormatting>
  <conditionalFormatting sqref="F28:F29">
    <cfRule type="cellIs" dxfId="741" priority="445" stopIfTrue="1" operator="equal">
      <formula>$V$4</formula>
    </cfRule>
    <cfRule type="cellIs" dxfId="740" priority="446" stopIfTrue="1" operator="equal">
      <formula>$V$4</formula>
    </cfRule>
    <cfRule type="cellIs" dxfId="739" priority="447" stopIfTrue="1" operator="equal">
      <formula>$U$4</formula>
    </cfRule>
    <cfRule type="cellIs" dxfId="738" priority="448" stopIfTrue="1" operator="equal">
      <formula>$T$4</formula>
    </cfRule>
    <cfRule type="cellIs" dxfId="737" priority="449" stopIfTrue="1" operator="equal">
      <formula>$S$4</formula>
    </cfRule>
    <cfRule type="cellIs" dxfId="736" priority="450" stopIfTrue="1" operator="equal">
      <formula>$R$4</formula>
    </cfRule>
    <cfRule type="cellIs" dxfId="735" priority="451" stopIfTrue="1" operator="equal">
      <formula>$V$4</formula>
    </cfRule>
    <cfRule type="cellIs" dxfId="734" priority="452" stopIfTrue="1" operator="equal">
      <formula>$U$4</formula>
    </cfRule>
    <cfRule type="cellIs" dxfId="733" priority="453" stopIfTrue="1" operator="equal">
      <formula>$T$4</formula>
    </cfRule>
    <cfRule type="cellIs" dxfId="732" priority="454" stopIfTrue="1" operator="equal">
      <formula>$S$4</formula>
    </cfRule>
    <cfRule type="cellIs" dxfId="731" priority="455" stopIfTrue="1" operator="equal">
      <formula>$R$4</formula>
    </cfRule>
  </conditionalFormatting>
  <conditionalFormatting sqref="F28:F29">
    <cfRule type="cellIs" dxfId="730" priority="434" operator="equal">
      <formula>$V$4</formula>
    </cfRule>
    <cfRule type="cellIs" dxfId="729" priority="435" operator="equal">
      <formula>$V$4</formula>
    </cfRule>
    <cfRule type="cellIs" dxfId="728" priority="436" operator="equal">
      <formula>$U$4</formula>
    </cfRule>
    <cfRule type="cellIs" dxfId="727" priority="437" operator="equal">
      <formula>$T$4</formula>
    </cfRule>
    <cfRule type="cellIs" dxfId="726" priority="438" operator="equal">
      <formula>$S$4</formula>
    </cfRule>
    <cfRule type="cellIs" dxfId="725" priority="439" operator="equal">
      <formula>$R$4</formula>
    </cfRule>
    <cfRule type="cellIs" dxfId="724" priority="440" operator="equal">
      <formula>$V$4</formula>
    </cfRule>
    <cfRule type="cellIs" dxfId="723" priority="441" operator="equal">
      <formula>$U$4</formula>
    </cfRule>
    <cfRule type="cellIs" dxfId="722" priority="442" operator="equal">
      <formula>$T$4</formula>
    </cfRule>
    <cfRule type="cellIs" dxfId="721" priority="443" operator="equal">
      <formula>$S$4</formula>
    </cfRule>
    <cfRule type="cellIs" dxfId="720" priority="444" operator="equal">
      <formula>$R$4</formula>
    </cfRule>
  </conditionalFormatting>
  <conditionalFormatting sqref="F28:F29">
    <cfRule type="cellIs" dxfId="719" priority="423" stopIfTrue="1" operator="equal">
      <formula>$V$4</formula>
    </cfRule>
    <cfRule type="cellIs" dxfId="718" priority="424" stopIfTrue="1" operator="equal">
      <formula>$V$4</formula>
    </cfRule>
    <cfRule type="cellIs" dxfId="717" priority="425" stopIfTrue="1" operator="equal">
      <formula>$U$4</formula>
    </cfRule>
    <cfRule type="cellIs" dxfId="716" priority="426" stopIfTrue="1" operator="equal">
      <formula>$T$4</formula>
    </cfRule>
    <cfRule type="cellIs" dxfId="715" priority="427" stopIfTrue="1" operator="equal">
      <formula>$S$4</formula>
    </cfRule>
    <cfRule type="cellIs" dxfId="714" priority="428" stopIfTrue="1" operator="equal">
      <formula>$R$4</formula>
    </cfRule>
    <cfRule type="cellIs" dxfId="713" priority="429" stopIfTrue="1" operator="equal">
      <formula>$V$4</formula>
    </cfRule>
    <cfRule type="cellIs" dxfId="712" priority="430" stopIfTrue="1" operator="equal">
      <formula>$U$4</formula>
    </cfRule>
    <cfRule type="cellIs" dxfId="711" priority="431" stopIfTrue="1" operator="equal">
      <formula>$T$4</formula>
    </cfRule>
    <cfRule type="cellIs" dxfId="710" priority="432" stopIfTrue="1" operator="equal">
      <formula>$S$4</formula>
    </cfRule>
    <cfRule type="cellIs" dxfId="709" priority="433" stopIfTrue="1" operator="equal">
      <formula>$R$4</formula>
    </cfRule>
  </conditionalFormatting>
  <conditionalFormatting sqref="F28:F29">
    <cfRule type="cellIs" dxfId="708" priority="412" stopIfTrue="1" operator="equal">
      <formula>$V$4</formula>
    </cfRule>
    <cfRule type="cellIs" dxfId="707" priority="413" stopIfTrue="1" operator="equal">
      <formula>$V$4</formula>
    </cfRule>
    <cfRule type="cellIs" dxfId="706" priority="414" stopIfTrue="1" operator="equal">
      <formula>$U$4</formula>
    </cfRule>
    <cfRule type="cellIs" dxfId="705" priority="415" stopIfTrue="1" operator="equal">
      <formula>$T$4</formula>
    </cfRule>
    <cfRule type="cellIs" dxfId="704" priority="416" stopIfTrue="1" operator="equal">
      <formula>$S$4</formula>
    </cfRule>
    <cfRule type="cellIs" dxfId="703" priority="417" stopIfTrue="1" operator="equal">
      <formula>$R$4</formula>
    </cfRule>
    <cfRule type="cellIs" dxfId="702" priority="418" stopIfTrue="1" operator="equal">
      <formula>$V$4</formula>
    </cfRule>
    <cfRule type="cellIs" dxfId="701" priority="419" stopIfTrue="1" operator="equal">
      <formula>$U$4</formula>
    </cfRule>
    <cfRule type="cellIs" dxfId="700" priority="420" stopIfTrue="1" operator="equal">
      <formula>$T$4</formula>
    </cfRule>
    <cfRule type="cellIs" dxfId="699" priority="421" stopIfTrue="1" operator="equal">
      <formula>$S$4</formula>
    </cfRule>
    <cfRule type="cellIs" dxfId="698" priority="422" stopIfTrue="1" operator="equal">
      <formula>$R$4</formula>
    </cfRule>
  </conditionalFormatting>
  <conditionalFormatting sqref="F28:F29">
    <cfRule type="cellIs" dxfId="697" priority="401" operator="equal">
      <formula>$V$4</formula>
    </cfRule>
    <cfRule type="cellIs" dxfId="696" priority="402" operator="equal">
      <formula>$V$4</formula>
    </cfRule>
    <cfRule type="cellIs" dxfId="695" priority="403" operator="equal">
      <formula>$U$4</formula>
    </cfRule>
    <cfRule type="cellIs" dxfId="694" priority="404" operator="equal">
      <formula>$T$4</formula>
    </cfRule>
    <cfRule type="cellIs" dxfId="693" priority="405" operator="equal">
      <formula>$S$4</formula>
    </cfRule>
    <cfRule type="cellIs" dxfId="692" priority="406" operator="equal">
      <formula>$R$4</formula>
    </cfRule>
    <cfRule type="cellIs" dxfId="691" priority="407" operator="equal">
      <formula>$V$4</formula>
    </cfRule>
    <cfRule type="cellIs" dxfId="690" priority="408" operator="equal">
      <formula>$U$4</formula>
    </cfRule>
    <cfRule type="cellIs" dxfId="689" priority="409" operator="equal">
      <formula>$T$4</formula>
    </cfRule>
    <cfRule type="cellIs" dxfId="688" priority="410" operator="equal">
      <formula>$S$4</formula>
    </cfRule>
    <cfRule type="cellIs" dxfId="687" priority="411" operator="equal">
      <formula>$R$4</formula>
    </cfRule>
  </conditionalFormatting>
  <conditionalFormatting sqref="F28:F29">
    <cfRule type="cellIs" dxfId="686" priority="390" stopIfTrue="1" operator="equal">
      <formula>$V$4</formula>
    </cfRule>
    <cfRule type="cellIs" dxfId="685" priority="391" stopIfTrue="1" operator="equal">
      <formula>$V$4</formula>
    </cfRule>
    <cfRule type="cellIs" dxfId="684" priority="392" stopIfTrue="1" operator="equal">
      <formula>$U$4</formula>
    </cfRule>
    <cfRule type="cellIs" dxfId="683" priority="393" stopIfTrue="1" operator="equal">
      <formula>$T$4</formula>
    </cfRule>
    <cfRule type="cellIs" dxfId="682" priority="394" stopIfTrue="1" operator="equal">
      <formula>$S$4</formula>
    </cfRule>
    <cfRule type="cellIs" dxfId="681" priority="395" stopIfTrue="1" operator="equal">
      <formula>$R$4</formula>
    </cfRule>
    <cfRule type="cellIs" dxfId="680" priority="396" stopIfTrue="1" operator="equal">
      <formula>$V$4</formula>
    </cfRule>
    <cfRule type="cellIs" dxfId="679" priority="397" stopIfTrue="1" operator="equal">
      <formula>$U$4</formula>
    </cfRule>
    <cfRule type="cellIs" dxfId="678" priority="398" stopIfTrue="1" operator="equal">
      <formula>$T$4</formula>
    </cfRule>
    <cfRule type="cellIs" dxfId="677" priority="399" stopIfTrue="1" operator="equal">
      <formula>$S$4</formula>
    </cfRule>
    <cfRule type="cellIs" dxfId="676" priority="400" stopIfTrue="1" operator="equal">
      <formula>$R$4</formula>
    </cfRule>
  </conditionalFormatting>
  <conditionalFormatting sqref="F28:F29">
    <cfRule type="cellIs" dxfId="675" priority="379" stopIfTrue="1" operator="equal">
      <formula>$V$4</formula>
    </cfRule>
    <cfRule type="cellIs" dxfId="674" priority="380" stopIfTrue="1" operator="equal">
      <formula>$V$4</formula>
    </cfRule>
    <cfRule type="cellIs" dxfId="673" priority="381" stopIfTrue="1" operator="equal">
      <formula>$U$4</formula>
    </cfRule>
    <cfRule type="cellIs" dxfId="672" priority="382" stopIfTrue="1" operator="equal">
      <formula>$T$4</formula>
    </cfRule>
    <cfRule type="cellIs" dxfId="671" priority="383" stopIfTrue="1" operator="equal">
      <formula>$S$4</formula>
    </cfRule>
    <cfRule type="cellIs" dxfId="670" priority="384" stopIfTrue="1" operator="equal">
      <formula>$R$4</formula>
    </cfRule>
    <cfRule type="cellIs" dxfId="669" priority="385" stopIfTrue="1" operator="equal">
      <formula>$V$4</formula>
    </cfRule>
    <cfRule type="cellIs" dxfId="668" priority="386" stopIfTrue="1" operator="equal">
      <formula>$U$4</formula>
    </cfRule>
    <cfRule type="cellIs" dxfId="667" priority="387" stopIfTrue="1" operator="equal">
      <formula>$T$4</formula>
    </cfRule>
    <cfRule type="cellIs" dxfId="666" priority="388" stopIfTrue="1" operator="equal">
      <formula>$S$4</formula>
    </cfRule>
    <cfRule type="cellIs" dxfId="665" priority="389" stopIfTrue="1" operator="equal">
      <formula>$R$4</formula>
    </cfRule>
  </conditionalFormatting>
  <conditionalFormatting sqref="F28:F29">
    <cfRule type="cellIs" dxfId="664" priority="368" operator="equal">
      <formula>$V$4</formula>
    </cfRule>
    <cfRule type="cellIs" dxfId="663" priority="369" operator="equal">
      <formula>$V$4</formula>
    </cfRule>
    <cfRule type="cellIs" dxfId="662" priority="370" operator="equal">
      <formula>$U$4</formula>
    </cfRule>
    <cfRule type="cellIs" dxfId="661" priority="371" operator="equal">
      <formula>$T$4</formula>
    </cfRule>
    <cfRule type="cellIs" dxfId="660" priority="372" operator="equal">
      <formula>$S$4</formula>
    </cfRule>
    <cfRule type="cellIs" dxfId="659" priority="373" operator="equal">
      <formula>$R$4</formula>
    </cfRule>
    <cfRule type="cellIs" dxfId="658" priority="374" operator="equal">
      <formula>$V$4</formula>
    </cfRule>
    <cfRule type="cellIs" dxfId="657" priority="375" operator="equal">
      <formula>$U$4</formula>
    </cfRule>
    <cfRule type="cellIs" dxfId="656" priority="376" operator="equal">
      <formula>$T$4</formula>
    </cfRule>
    <cfRule type="cellIs" dxfId="655" priority="377" operator="equal">
      <formula>$S$4</formula>
    </cfRule>
    <cfRule type="cellIs" dxfId="654" priority="378" operator="equal">
      <formula>$R$4</formula>
    </cfRule>
  </conditionalFormatting>
  <conditionalFormatting sqref="F28:F29">
    <cfRule type="cellIs" dxfId="653" priority="357" stopIfTrue="1" operator="equal">
      <formula>$V$4</formula>
    </cfRule>
    <cfRule type="cellIs" dxfId="652" priority="358" stopIfTrue="1" operator="equal">
      <formula>$V$4</formula>
    </cfRule>
    <cfRule type="cellIs" dxfId="651" priority="359" stopIfTrue="1" operator="equal">
      <formula>$U$4</formula>
    </cfRule>
    <cfRule type="cellIs" dxfId="650" priority="360" stopIfTrue="1" operator="equal">
      <formula>$T$4</formula>
    </cfRule>
    <cfRule type="cellIs" dxfId="649" priority="361" stopIfTrue="1" operator="equal">
      <formula>$S$4</formula>
    </cfRule>
    <cfRule type="cellIs" dxfId="648" priority="362" stopIfTrue="1" operator="equal">
      <formula>$R$4</formula>
    </cfRule>
    <cfRule type="cellIs" dxfId="647" priority="363" stopIfTrue="1" operator="equal">
      <formula>$V$4</formula>
    </cfRule>
    <cfRule type="cellIs" dxfId="646" priority="364" stopIfTrue="1" operator="equal">
      <formula>$U$4</formula>
    </cfRule>
    <cfRule type="cellIs" dxfId="645" priority="365" stopIfTrue="1" operator="equal">
      <formula>$T$4</formula>
    </cfRule>
    <cfRule type="cellIs" dxfId="644" priority="366" stopIfTrue="1" operator="equal">
      <formula>$S$4</formula>
    </cfRule>
    <cfRule type="cellIs" dxfId="643" priority="367" stopIfTrue="1" operator="equal">
      <formula>$R$4</formula>
    </cfRule>
  </conditionalFormatting>
  <conditionalFormatting sqref="F28:F29">
    <cfRule type="cellIs" dxfId="642" priority="346" stopIfTrue="1" operator="equal">
      <formula>$V$4</formula>
    </cfRule>
    <cfRule type="cellIs" dxfId="641" priority="347" stopIfTrue="1" operator="equal">
      <formula>$V$4</formula>
    </cfRule>
    <cfRule type="cellIs" dxfId="640" priority="348" stopIfTrue="1" operator="equal">
      <formula>$U$4</formula>
    </cfRule>
    <cfRule type="cellIs" dxfId="639" priority="349" stopIfTrue="1" operator="equal">
      <formula>$T$4</formula>
    </cfRule>
    <cfRule type="cellIs" dxfId="638" priority="350" stopIfTrue="1" operator="equal">
      <formula>$S$4</formula>
    </cfRule>
    <cfRule type="cellIs" dxfId="637" priority="351" stopIfTrue="1" operator="equal">
      <formula>$R$4</formula>
    </cfRule>
    <cfRule type="cellIs" dxfId="636" priority="352" stopIfTrue="1" operator="equal">
      <formula>$V$4</formula>
    </cfRule>
    <cfRule type="cellIs" dxfId="635" priority="353" stopIfTrue="1" operator="equal">
      <formula>$U$4</formula>
    </cfRule>
    <cfRule type="cellIs" dxfId="634" priority="354" stopIfTrue="1" operator="equal">
      <formula>$T$4</formula>
    </cfRule>
    <cfRule type="cellIs" dxfId="633" priority="355" stopIfTrue="1" operator="equal">
      <formula>$S$4</formula>
    </cfRule>
    <cfRule type="cellIs" dxfId="632" priority="356" stopIfTrue="1" operator="equal">
      <formula>$R$4</formula>
    </cfRule>
  </conditionalFormatting>
  <conditionalFormatting sqref="F28:F29">
    <cfRule type="cellIs" dxfId="631" priority="335" operator="equal">
      <formula>$V$4</formula>
    </cfRule>
    <cfRule type="cellIs" dxfId="630" priority="336" operator="equal">
      <formula>$V$4</formula>
    </cfRule>
    <cfRule type="cellIs" dxfId="629" priority="337" operator="equal">
      <formula>$U$4</formula>
    </cfRule>
    <cfRule type="cellIs" dxfId="628" priority="338" operator="equal">
      <formula>$T$4</formula>
    </cfRule>
    <cfRule type="cellIs" dxfId="627" priority="339" operator="equal">
      <formula>$S$4</formula>
    </cfRule>
    <cfRule type="cellIs" dxfId="626" priority="340" operator="equal">
      <formula>$R$4</formula>
    </cfRule>
    <cfRule type="cellIs" dxfId="625" priority="341" operator="equal">
      <formula>$V$4</formula>
    </cfRule>
    <cfRule type="cellIs" dxfId="624" priority="342" operator="equal">
      <formula>$U$4</formula>
    </cfRule>
    <cfRule type="cellIs" dxfId="623" priority="343" operator="equal">
      <formula>$T$4</formula>
    </cfRule>
    <cfRule type="cellIs" dxfId="622" priority="344" operator="equal">
      <formula>$S$4</formula>
    </cfRule>
    <cfRule type="cellIs" dxfId="621" priority="345" operator="equal">
      <formula>$R$4</formula>
    </cfRule>
  </conditionalFormatting>
  <conditionalFormatting sqref="F28:F29">
    <cfRule type="cellIs" dxfId="620" priority="324" stopIfTrue="1" operator="equal">
      <formula>$V$4</formula>
    </cfRule>
    <cfRule type="cellIs" dxfId="619" priority="325" stopIfTrue="1" operator="equal">
      <formula>$V$4</formula>
    </cfRule>
    <cfRule type="cellIs" dxfId="618" priority="326" stopIfTrue="1" operator="equal">
      <formula>$U$4</formula>
    </cfRule>
    <cfRule type="cellIs" dxfId="617" priority="327" stopIfTrue="1" operator="equal">
      <formula>$T$4</formula>
    </cfRule>
    <cfRule type="cellIs" dxfId="616" priority="328" stopIfTrue="1" operator="equal">
      <formula>$S$4</formula>
    </cfRule>
    <cfRule type="cellIs" dxfId="615" priority="329" stopIfTrue="1" operator="equal">
      <formula>$R$4</formula>
    </cfRule>
    <cfRule type="cellIs" dxfId="614" priority="330" stopIfTrue="1" operator="equal">
      <formula>$V$4</formula>
    </cfRule>
    <cfRule type="cellIs" dxfId="613" priority="331" stopIfTrue="1" operator="equal">
      <formula>$U$4</formula>
    </cfRule>
    <cfRule type="cellIs" dxfId="612" priority="332" stopIfTrue="1" operator="equal">
      <formula>$T$4</formula>
    </cfRule>
    <cfRule type="cellIs" dxfId="611" priority="333" stopIfTrue="1" operator="equal">
      <formula>$S$4</formula>
    </cfRule>
    <cfRule type="cellIs" dxfId="610" priority="334" stopIfTrue="1" operator="equal">
      <formula>$R$4</formula>
    </cfRule>
  </conditionalFormatting>
  <conditionalFormatting sqref="H28:H29">
    <cfRule type="cellIs" dxfId="609" priority="319" operator="equal">
      <formula>15</formula>
    </cfRule>
    <cfRule type="cellIs" dxfId="608" priority="320" operator="equal">
      <formula>11</formula>
    </cfRule>
    <cfRule type="cellIs" dxfId="607" priority="321" operator="equal">
      <formula>7</formula>
    </cfRule>
    <cfRule type="cellIs" dxfId="606" priority="322" stopIfTrue="1" operator="equal">
      <formula>5</formula>
    </cfRule>
    <cfRule type="cellIs" dxfId="605" priority="323" stopIfTrue="1" operator="equal">
      <formula>3</formula>
    </cfRule>
  </conditionalFormatting>
  <conditionalFormatting sqref="F5">
    <cfRule type="cellIs" dxfId="604" priority="315" stopIfTrue="1" operator="equal">
      <formula>"VH"</formula>
    </cfRule>
  </conditionalFormatting>
  <conditionalFormatting sqref="F5">
    <cfRule type="cellIs" dxfId="603" priority="316" stopIfTrue="1" operator="equal">
      <formula>#REF!</formula>
    </cfRule>
    <cfRule type="cellIs" dxfId="602" priority="317" stopIfTrue="1" operator="equal">
      <formula>#REF!</formula>
    </cfRule>
    <cfRule type="cellIs" dxfId="601" priority="318" stopIfTrue="1" operator="equal">
      <formula>#REF!</formula>
    </cfRule>
  </conditionalFormatting>
  <conditionalFormatting sqref="F5">
    <cfRule type="cellIs" dxfId="600" priority="304" stopIfTrue="1" operator="equal">
      <formula>$V$4</formula>
    </cfRule>
    <cfRule type="cellIs" dxfId="599" priority="305" stopIfTrue="1" operator="equal">
      <formula>$V$4</formula>
    </cfRule>
    <cfRule type="cellIs" dxfId="598" priority="306" stopIfTrue="1" operator="equal">
      <formula>$U$4</formula>
    </cfRule>
    <cfRule type="cellIs" dxfId="597" priority="307" stopIfTrue="1" operator="equal">
      <formula>$T$4</formula>
    </cfRule>
    <cfRule type="cellIs" dxfId="596" priority="308" stopIfTrue="1" operator="equal">
      <formula>$S$4</formula>
    </cfRule>
    <cfRule type="cellIs" dxfId="595" priority="309" stopIfTrue="1" operator="equal">
      <formula>$R$4</formula>
    </cfRule>
    <cfRule type="cellIs" dxfId="594" priority="310" stopIfTrue="1" operator="equal">
      <formula>$V$4</formula>
    </cfRule>
    <cfRule type="cellIs" dxfId="593" priority="311" stopIfTrue="1" operator="equal">
      <formula>$U$4</formula>
    </cfRule>
    <cfRule type="cellIs" dxfId="592" priority="312" stopIfTrue="1" operator="equal">
      <formula>$T$4</formula>
    </cfRule>
    <cfRule type="cellIs" dxfId="591" priority="313" stopIfTrue="1" operator="equal">
      <formula>$S$4</formula>
    </cfRule>
    <cfRule type="cellIs" dxfId="590" priority="314" stopIfTrue="1" operator="equal">
      <formula>$R$4</formula>
    </cfRule>
  </conditionalFormatting>
  <conditionalFormatting sqref="F5">
    <cfRule type="cellIs" dxfId="589" priority="293" operator="equal">
      <formula>$V$4</formula>
    </cfRule>
    <cfRule type="cellIs" dxfId="588" priority="294" operator="equal">
      <formula>$V$4</formula>
    </cfRule>
    <cfRule type="cellIs" dxfId="587" priority="295" operator="equal">
      <formula>$U$4</formula>
    </cfRule>
    <cfRule type="cellIs" dxfId="586" priority="296" operator="equal">
      <formula>$T$4</formula>
    </cfRule>
    <cfRule type="cellIs" dxfId="585" priority="297" operator="equal">
      <formula>$S$4</formula>
    </cfRule>
    <cfRule type="cellIs" dxfId="584" priority="298" operator="equal">
      <formula>$R$4</formula>
    </cfRule>
    <cfRule type="cellIs" dxfId="583" priority="299" operator="equal">
      <formula>$V$4</formula>
    </cfRule>
    <cfRule type="cellIs" dxfId="582" priority="300" operator="equal">
      <formula>$U$4</formula>
    </cfRule>
    <cfRule type="cellIs" dxfId="581" priority="301" operator="equal">
      <formula>$T$4</formula>
    </cfRule>
    <cfRule type="cellIs" dxfId="580" priority="302" operator="equal">
      <formula>$S$4</formula>
    </cfRule>
    <cfRule type="cellIs" dxfId="579" priority="303" operator="equal">
      <formula>$R$4</formula>
    </cfRule>
  </conditionalFormatting>
  <conditionalFormatting sqref="F5">
    <cfRule type="cellIs" dxfId="578" priority="282" stopIfTrue="1" operator="equal">
      <formula>$V$4</formula>
    </cfRule>
    <cfRule type="cellIs" dxfId="577" priority="283" stopIfTrue="1" operator="equal">
      <formula>$V$4</formula>
    </cfRule>
    <cfRule type="cellIs" dxfId="576" priority="284" stopIfTrue="1" operator="equal">
      <formula>$U$4</formula>
    </cfRule>
    <cfRule type="cellIs" dxfId="575" priority="285" stopIfTrue="1" operator="equal">
      <formula>$T$4</formula>
    </cfRule>
    <cfRule type="cellIs" dxfId="574" priority="286" stopIfTrue="1" operator="equal">
      <formula>$S$4</formula>
    </cfRule>
    <cfRule type="cellIs" dxfId="573" priority="287" stopIfTrue="1" operator="equal">
      <formula>$R$4</formula>
    </cfRule>
    <cfRule type="cellIs" dxfId="572" priority="288" stopIfTrue="1" operator="equal">
      <formula>$V$4</formula>
    </cfRule>
    <cfRule type="cellIs" dxfId="571" priority="289" stopIfTrue="1" operator="equal">
      <formula>$U$4</formula>
    </cfRule>
    <cfRule type="cellIs" dxfId="570" priority="290" stopIfTrue="1" operator="equal">
      <formula>$T$4</formula>
    </cfRule>
    <cfRule type="cellIs" dxfId="569" priority="291" stopIfTrue="1" operator="equal">
      <formula>$S$4</formula>
    </cfRule>
    <cfRule type="cellIs" dxfId="568" priority="292" stopIfTrue="1" operator="equal">
      <formula>$R$4</formula>
    </cfRule>
  </conditionalFormatting>
  <conditionalFormatting sqref="F5">
    <cfRule type="cellIs" dxfId="567" priority="271" stopIfTrue="1" operator="equal">
      <formula>$V$4</formula>
    </cfRule>
    <cfRule type="cellIs" dxfId="566" priority="272" stopIfTrue="1" operator="equal">
      <formula>$V$4</formula>
    </cfRule>
    <cfRule type="cellIs" dxfId="565" priority="273" stopIfTrue="1" operator="equal">
      <formula>$U$4</formula>
    </cfRule>
    <cfRule type="cellIs" dxfId="564" priority="274" stopIfTrue="1" operator="equal">
      <formula>$T$4</formula>
    </cfRule>
    <cfRule type="cellIs" dxfId="563" priority="275" stopIfTrue="1" operator="equal">
      <formula>$S$4</formula>
    </cfRule>
    <cfRule type="cellIs" dxfId="562" priority="276" stopIfTrue="1" operator="equal">
      <formula>$R$4</formula>
    </cfRule>
    <cfRule type="cellIs" dxfId="561" priority="277" stopIfTrue="1" operator="equal">
      <formula>$V$4</formula>
    </cfRule>
    <cfRule type="cellIs" dxfId="560" priority="278" stopIfTrue="1" operator="equal">
      <formula>$U$4</formula>
    </cfRule>
    <cfRule type="cellIs" dxfId="559" priority="279" stopIfTrue="1" operator="equal">
      <formula>$T$4</formula>
    </cfRule>
    <cfRule type="cellIs" dxfId="558" priority="280" stopIfTrue="1" operator="equal">
      <formula>$S$4</formula>
    </cfRule>
    <cfRule type="cellIs" dxfId="557" priority="281" stopIfTrue="1" operator="equal">
      <formula>$R$4</formula>
    </cfRule>
  </conditionalFormatting>
  <conditionalFormatting sqref="H5">
    <cfRule type="cellIs" dxfId="556" priority="266" operator="equal">
      <formula>15</formula>
    </cfRule>
    <cfRule type="cellIs" dxfId="555" priority="267" operator="equal">
      <formula>11</formula>
    </cfRule>
    <cfRule type="cellIs" dxfId="554" priority="268" operator="equal">
      <formula>7</formula>
    </cfRule>
    <cfRule type="cellIs" dxfId="553" priority="269" stopIfTrue="1" operator="equal">
      <formula>5</formula>
    </cfRule>
    <cfRule type="cellIs" dxfId="552" priority="270" stopIfTrue="1" operator="equal">
      <formula>3</formula>
    </cfRule>
  </conditionalFormatting>
  <conditionalFormatting sqref="J5:J10">
    <cfRule type="cellIs" dxfId="551" priority="262" stopIfTrue="1" operator="equal">
      <formula>"VH"</formula>
    </cfRule>
  </conditionalFormatting>
  <conditionalFormatting sqref="J5:J10">
    <cfRule type="cellIs" dxfId="550" priority="263" stopIfTrue="1" operator="equal">
      <formula>#REF!</formula>
    </cfRule>
    <cfRule type="cellIs" dxfId="549" priority="264" stopIfTrue="1" operator="equal">
      <formula>#REF!</formula>
    </cfRule>
    <cfRule type="cellIs" dxfId="548" priority="265" stopIfTrue="1" operator="equal">
      <formula>#REF!</formula>
    </cfRule>
  </conditionalFormatting>
  <conditionalFormatting sqref="J5:J10">
    <cfRule type="cellIs" dxfId="547" priority="251" stopIfTrue="1" operator="equal">
      <formula>$V$4</formula>
    </cfRule>
    <cfRule type="cellIs" dxfId="546" priority="252" stopIfTrue="1" operator="equal">
      <formula>$V$4</formula>
    </cfRule>
    <cfRule type="cellIs" dxfId="545" priority="253" stopIfTrue="1" operator="equal">
      <formula>$U$4</formula>
    </cfRule>
    <cfRule type="cellIs" dxfId="544" priority="254" stopIfTrue="1" operator="equal">
      <formula>$T$4</formula>
    </cfRule>
    <cfRule type="cellIs" dxfId="543" priority="255" stopIfTrue="1" operator="equal">
      <formula>$S$4</formula>
    </cfRule>
    <cfRule type="cellIs" dxfId="542" priority="256" stopIfTrue="1" operator="equal">
      <formula>$R$4</formula>
    </cfRule>
    <cfRule type="cellIs" dxfId="541" priority="257" stopIfTrue="1" operator="equal">
      <formula>$V$4</formula>
    </cfRule>
    <cfRule type="cellIs" dxfId="540" priority="258" stopIfTrue="1" operator="equal">
      <formula>$U$4</formula>
    </cfRule>
    <cfRule type="cellIs" dxfId="539" priority="259" stopIfTrue="1" operator="equal">
      <formula>$T$4</formula>
    </cfRule>
    <cfRule type="cellIs" dxfId="538" priority="260" stopIfTrue="1" operator="equal">
      <formula>$S$4</formula>
    </cfRule>
    <cfRule type="cellIs" dxfId="537" priority="261" stopIfTrue="1" operator="equal">
      <formula>$R$4</formula>
    </cfRule>
  </conditionalFormatting>
  <conditionalFormatting sqref="J5:J10">
    <cfRule type="cellIs" dxfId="536" priority="240" operator="equal">
      <formula>$V$4</formula>
    </cfRule>
    <cfRule type="cellIs" dxfId="535" priority="241" operator="equal">
      <formula>$V$4</formula>
    </cfRule>
    <cfRule type="cellIs" dxfId="534" priority="242" operator="equal">
      <formula>$U$4</formula>
    </cfRule>
    <cfRule type="cellIs" dxfId="533" priority="243" operator="equal">
      <formula>$T$4</formula>
    </cfRule>
    <cfRule type="cellIs" dxfId="532" priority="244" operator="equal">
      <formula>$S$4</formula>
    </cfRule>
    <cfRule type="cellIs" dxfId="531" priority="245" operator="equal">
      <formula>$R$4</formula>
    </cfRule>
    <cfRule type="cellIs" dxfId="530" priority="246" operator="equal">
      <formula>$V$4</formula>
    </cfRule>
    <cfRule type="cellIs" dxfId="529" priority="247" operator="equal">
      <formula>$U$4</formula>
    </cfRule>
    <cfRule type="cellIs" dxfId="528" priority="248" operator="equal">
      <formula>$T$4</formula>
    </cfRule>
    <cfRule type="cellIs" dxfId="527" priority="249" operator="equal">
      <formula>$S$4</formula>
    </cfRule>
    <cfRule type="cellIs" dxfId="526" priority="250" operator="equal">
      <formula>$R$4</formula>
    </cfRule>
  </conditionalFormatting>
  <conditionalFormatting sqref="J5:J10">
    <cfRule type="cellIs" dxfId="525" priority="229" stopIfTrue="1" operator="equal">
      <formula>$V$4</formula>
    </cfRule>
    <cfRule type="cellIs" dxfId="524" priority="230" stopIfTrue="1" operator="equal">
      <formula>$V$4</formula>
    </cfRule>
    <cfRule type="cellIs" dxfId="523" priority="231" stopIfTrue="1" operator="equal">
      <formula>$U$4</formula>
    </cfRule>
    <cfRule type="cellIs" dxfId="522" priority="232" stopIfTrue="1" operator="equal">
      <formula>$T$4</formula>
    </cfRule>
    <cfRule type="cellIs" dxfId="521" priority="233" stopIfTrue="1" operator="equal">
      <formula>$S$4</formula>
    </cfRule>
    <cfRule type="cellIs" dxfId="520" priority="234" stopIfTrue="1" operator="equal">
      <formula>$R$4</formula>
    </cfRule>
    <cfRule type="cellIs" dxfId="519" priority="235" stopIfTrue="1" operator="equal">
      <formula>$V$4</formula>
    </cfRule>
    <cfRule type="cellIs" dxfId="518" priority="236" stopIfTrue="1" operator="equal">
      <formula>$U$4</formula>
    </cfRule>
    <cfRule type="cellIs" dxfId="517" priority="237" stopIfTrue="1" operator="equal">
      <formula>$T$4</formula>
    </cfRule>
    <cfRule type="cellIs" dxfId="516" priority="238" stopIfTrue="1" operator="equal">
      <formula>$S$4</formula>
    </cfRule>
    <cfRule type="cellIs" dxfId="515" priority="239" stopIfTrue="1" operator="equal">
      <formula>$R$4</formula>
    </cfRule>
  </conditionalFormatting>
  <conditionalFormatting sqref="J5:J10">
    <cfRule type="cellIs" dxfId="514" priority="218" stopIfTrue="1" operator="equal">
      <formula>$V$4</formula>
    </cfRule>
    <cfRule type="cellIs" dxfId="513" priority="219" stopIfTrue="1" operator="equal">
      <formula>$V$4</formula>
    </cfRule>
    <cfRule type="cellIs" dxfId="512" priority="220" stopIfTrue="1" operator="equal">
      <formula>$U$4</formula>
    </cfRule>
    <cfRule type="cellIs" dxfId="511" priority="221" stopIfTrue="1" operator="equal">
      <formula>$T$4</formula>
    </cfRule>
    <cfRule type="cellIs" dxfId="510" priority="222" stopIfTrue="1" operator="equal">
      <formula>$S$4</formula>
    </cfRule>
    <cfRule type="cellIs" dxfId="509" priority="223" stopIfTrue="1" operator="equal">
      <formula>$R$4</formula>
    </cfRule>
    <cfRule type="cellIs" dxfId="508" priority="224" stopIfTrue="1" operator="equal">
      <formula>$V$4</formula>
    </cfRule>
    <cfRule type="cellIs" dxfId="507" priority="225" stopIfTrue="1" operator="equal">
      <formula>$U$4</formula>
    </cfRule>
    <cfRule type="cellIs" dxfId="506" priority="226" stopIfTrue="1" operator="equal">
      <formula>$T$4</formula>
    </cfRule>
    <cfRule type="cellIs" dxfId="505" priority="227" stopIfTrue="1" operator="equal">
      <formula>$S$4</formula>
    </cfRule>
    <cfRule type="cellIs" dxfId="504" priority="228" stopIfTrue="1" operator="equal">
      <formula>$R$4</formula>
    </cfRule>
  </conditionalFormatting>
  <conditionalFormatting sqref="J31:J32">
    <cfRule type="cellIs" dxfId="503" priority="214" stopIfTrue="1" operator="equal">
      <formula>"VH"</formula>
    </cfRule>
  </conditionalFormatting>
  <conditionalFormatting sqref="J31:J32">
    <cfRule type="cellIs" dxfId="502" priority="215" stopIfTrue="1" operator="equal">
      <formula>#REF!</formula>
    </cfRule>
    <cfRule type="cellIs" dxfId="501" priority="216" stopIfTrue="1" operator="equal">
      <formula>#REF!</formula>
    </cfRule>
    <cfRule type="cellIs" dxfId="500" priority="217" stopIfTrue="1" operator="equal">
      <formula>#REF!</formula>
    </cfRule>
  </conditionalFormatting>
  <conditionalFormatting sqref="J31:J32">
    <cfRule type="cellIs" dxfId="499" priority="203" stopIfTrue="1" operator="equal">
      <formula>$V$4</formula>
    </cfRule>
    <cfRule type="cellIs" dxfId="498" priority="204" stopIfTrue="1" operator="equal">
      <formula>$V$4</formula>
    </cfRule>
    <cfRule type="cellIs" dxfId="497" priority="205" stopIfTrue="1" operator="equal">
      <formula>$U$4</formula>
    </cfRule>
    <cfRule type="cellIs" dxfId="496" priority="206" stopIfTrue="1" operator="equal">
      <formula>$T$4</formula>
    </cfRule>
    <cfRule type="cellIs" dxfId="495" priority="207" stopIfTrue="1" operator="equal">
      <formula>$S$4</formula>
    </cfRule>
    <cfRule type="cellIs" dxfId="494" priority="208" stopIfTrue="1" operator="equal">
      <formula>$R$4</formula>
    </cfRule>
    <cfRule type="cellIs" dxfId="493" priority="209" stopIfTrue="1" operator="equal">
      <formula>$V$4</formula>
    </cfRule>
    <cfRule type="cellIs" dxfId="492" priority="210" stopIfTrue="1" operator="equal">
      <formula>$U$4</formula>
    </cfRule>
    <cfRule type="cellIs" dxfId="491" priority="211" stopIfTrue="1" operator="equal">
      <formula>$T$4</formula>
    </cfRule>
    <cfRule type="cellIs" dxfId="490" priority="212" stopIfTrue="1" operator="equal">
      <formula>$S$4</formula>
    </cfRule>
    <cfRule type="cellIs" dxfId="489" priority="213" stopIfTrue="1" operator="equal">
      <formula>$R$4</formula>
    </cfRule>
  </conditionalFormatting>
  <conditionalFormatting sqref="J31:J32">
    <cfRule type="cellIs" dxfId="488" priority="192" operator="equal">
      <formula>$V$4</formula>
    </cfRule>
    <cfRule type="cellIs" dxfId="487" priority="193" operator="equal">
      <formula>$V$4</formula>
    </cfRule>
    <cfRule type="cellIs" dxfId="486" priority="194" operator="equal">
      <formula>$U$4</formula>
    </cfRule>
    <cfRule type="cellIs" dxfId="485" priority="195" operator="equal">
      <formula>$T$4</formula>
    </cfRule>
    <cfRule type="cellIs" dxfId="484" priority="196" operator="equal">
      <formula>$S$4</formula>
    </cfRule>
    <cfRule type="cellIs" dxfId="483" priority="197" operator="equal">
      <formula>$R$4</formula>
    </cfRule>
    <cfRule type="cellIs" dxfId="482" priority="198" operator="equal">
      <formula>$V$4</formula>
    </cfRule>
    <cfRule type="cellIs" dxfId="481" priority="199" operator="equal">
      <formula>$U$4</formula>
    </cfRule>
    <cfRule type="cellIs" dxfId="480" priority="200" operator="equal">
      <formula>$T$4</formula>
    </cfRule>
    <cfRule type="cellIs" dxfId="479" priority="201" operator="equal">
      <formula>$S$4</formula>
    </cfRule>
    <cfRule type="cellIs" dxfId="478" priority="202" operator="equal">
      <formula>$R$4</formula>
    </cfRule>
  </conditionalFormatting>
  <conditionalFormatting sqref="J31:J32">
    <cfRule type="cellIs" dxfId="477" priority="181" stopIfTrue="1" operator="equal">
      <formula>$V$4</formula>
    </cfRule>
    <cfRule type="cellIs" dxfId="476" priority="182" stopIfTrue="1" operator="equal">
      <formula>$V$4</formula>
    </cfRule>
    <cfRule type="cellIs" dxfId="475" priority="183" stopIfTrue="1" operator="equal">
      <formula>$U$4</formula>
    </cfRule>
    <cfRule type="cellIs" dxfId="474" priority="184" stopIfTrue="1" operator="equal">
      <formula>$T$4</formula>
    </cfRule>
    <cfRule type="cellIs" dxfId="473" priority="185" stopIfTrue="1" operator="equal">
      <formula>$S$4</formula>
    </cfRule>
    <cfRule type="cellIs" dxfId="472" priority="186" stopIfTrue="1" operator="equal">
      <formula>$R$4</formula>
    </cfRule>
    <cfRule type="cellIs" dxfId="471" priority="187" stopIfTrue="1" operator="equal">
      <formula>$V$4</formula>
    </cfRule>
    <cfRule type="cellIs" dxfId="470" priority="188" stopIfTrue="1" operator="equal">
      <formula>$U$4</formula>
    </cfRule>
    <cfRule type="cellIs" dxfId="469" priority="189" stopIfTrue="1" operator="equal">
      <formula>$T$4</formula>
    </cfRule>
    <cfRule type="cellIs" dxfId="468" priority="190" stopIfTrue="1" operator="equal">
      <formula>$S$4</formula>
    </cfRule>
    <cfRule type="cellIs" dxfId="467" priority="191" stopIfTrue="1" operator="equal">
      <formula>$R$4</formula>
    </cfRule>
  </conditionalFormatting>
  <conditionalFormatting sqref="J31:J32">
    <cfRule type="cellIs" dxfId="466" priority="170" stopIfTrue="1" operator="equal">
      <formula>$V$4</formula>
    </cfRule>
    <cfRule type="cellIs" dxfId="465" priority="171" stopIfTrue="1" operator="equal">
      <formula>$V$4</formula>
    </cfRule>
    <cfRule type="cellIs" dxfId="464" priority="172" stopIfTrue="1" operator="equal">
      <formula>$U$4</formula>
    </cfRule>
    <cfRule type="cellIs" dxfId="463" priority="173" stopIfTrue="1" operator="equal">
      <formula>$T$4</formula>
    </cfRule>
    <cfRule type="cellIs" dxfId="462" priority="174" stopIfTrue="1" operator="equal">
      <formula>$S$4</formula>
    </cfRule>
    <cfRule type="cellIs" dxfId="461" priority="175" stopIfTrue="1" operator="equal">
      <formula>$R$4</formula>
    </cfRule>
    <cfRule type="cellIs" dxfId="460" priority="176" stopIfTrue="1" operator="equal">
      <formula>$V$4</formula>
    </cfRule>
    <cfRule type="cellIs" dxfId="459" priority="177" stopIfTrue="1" operator="equal">
      <formula>$U$4</formula>
    </cfRule>
    <cfRule type="cellIs" dxfId="458" priority="178" stopIfTrue="1" operator="equal">
      <formula>$T$4</formula>
    </cfRule>
    <cfRule type="cellIs" dxfId="457" priority="179" stopIfTrue="1" operator="equal">
      <formula>$S$4</formula>
    </cfRule>
    <cfRule type="cellIs" dxfId="456" priority="180" stopIfTrue="1" operator="equal">
      <formula>$R$4</formula>
    </cfRule>
  </conditionalFormatting>
  <conditionalFormatting sqref="J28:J29">
    <cfRule type="cellIs" dxfId="455" priority="166" stopIfTrue="1" operator="equal">
      <formula>"VH"</formula>
    </cfRule>
  </conditionalFormatting>
  <conditionalFormatting sqref="J28:J29">
    <cfRule type="cellIs" dxfId="454" priority="167" stopIfTrue="1" operator="equal">
      <formula>#REF!</formula>
    </cfRule>
    <cfRule type="cellIs" dxfId="453" priority="168" stopIfTrue="1" operator="equal">
      <formula>#REF!</formula>
    </cfRule>
    <cfRule type="cellIs" dxfId="452" priority="169" stopIfTrue="1" operator="equal">
      <formula>#REF!</formula>
    </cfRule>
  </conditionalFormatting>
  <conditionalFormatting sqref="J28:J29">
    <cfRule type="cellIs" dxfId="451" priority="155" stopIfTrue="1" operator="equal">
      <formula>$V$4</formula>
    </cfRule>
    <cfRule type="cellIs" dxfId="450" priority="156" stopIfTrue="1" operator="equal">
      <formula>$V$4</formula>
    </cfRule>
    <cfRule type="cellIs" dxfId="449" priority="157" stopIfTrue="1" operator="equal">
      <formula>$U$4</formula>
    </cfRule>
    <cfRule type="cellIs" dxfId="448" priority="158" stopIfTrue="1" operator="equal">
      <formula>$T$4</formula>
    </cfRule>
    <cfRule type="cellIs" dxfId="447" priority="159" stopIfTrue="1" operator="equal">
      <formula>$S$4</formula>
    </cfRule>
    <cfRule type="cellIs" dxfId="446" priority="160" stopIfTrue="1" operator="equal">
      <formula>$R$4</formula>
    </cfRule>
    <cfRule type="cellIs" dxfId="445" priority="161" stopIfTrue="1" operator="equal">
      <formula>$V$4</formula>
    </cfRule>
    <cfRule type="cellIs" dxfId="444" priority="162" stopIfTrue="1" operator="equal">
      <formula>$U$4</formula>
    </cfRule>
    <cfRule type="cellIs" dxfId="443" priority="163" stopIfTrue="1" operator="equal">
      <formula>$T$4</formula>
    </cfRule>
    <cfRule type="cellIs" dxfId="442" priority="164" stopIfTrue="1" operator="equal">
      <formula>$S$4</formula>
    </cfRule>
    <cfRule type="cellIs" dxfId="441" priority="165" stopIfTrue="1" operator="equal">
      <formula>$R$4</formula>
    </cfRule>
  </conditionalFormatting>
  <conditionalFormatting sqref="J28:J29">
    <cfRule type="cellIs" dxfId="440" priority="144" operator="equal">
      <formula>$V$4</formula>
    </cfRule>
    <cfRule type="cellIs" dxfId="439" priority="145" operator="equal">
      <formula>$V$4</formula>
    </cfRule>
    <cfRule type="cellIs" dxfId="438" priority="146" operator="equal">
      <formula>$U$4</formula>
    </cfRule>
    <cfRule type="cellIs" dxfId="437" priority="147" operator="equal">
      <formula>$T$4</formula>
    </cfRule>
    <cfRule type="cellIs" dxfId="436" priority="148" operator="equal">
      <formula>$S$4</formula>
    </cfRule>
    <cfRule type="cellIs" dxfId="435" priority="149" operator="equal">
      <formula>$R$4</formula>
    </cfRule>
    <cfRule type="cellIs" dxfId="434" priority="150" operator="equal">
      <formula>$V$4</formula>
    </cfRule>
    <cfRule type="cellIs" dxfId="433" priority="151" operator="equal">
      <formula>$U$4</formula>
    </cfRule>
    <cfRule type="cellIs" dxfId="432" priority="152" operator="equal">
      <formula>$T$4</formula>
    </cfRule>
    <cfRule type="cellIs" dxfId="431" priority="153" operator="equal">
      <formula>$S$4</formula>
    </cfRule>
    <cfRule type="cellIs" dxfId="430" priority="154" operator="equal">
      <formula>$R$4</formula>
    </cfRule>
  </conditionalFormatting>
  <conditionalFormatting sqref="J28:J29">
    <cfRule type="cellIs" dxfId="429" priority="133" stopIfTrue="1" operator="equal">
      <formula>$V$4</formula>
    </cfRule>
    <cfRule type="cellIs" dxfId="428" priority="134" stopIfTrue="1" operator="equal">
      <formula>$V$4</formula>
    </cfRule>
    <cfRule type="cellIs" dxfId="427" priority="135" stopIfTrue="1" operator="equal">
      <formula>$U$4</formula>
    </cfRule>
    <cfRule type="cellIs" dxfId="426" priority="136" stopIfTrue="1" operator="equal">
      <formula>$T$4</formula>
    </cfRule>
    <cfRule type="cellIs" dxfId="425" priority="137" stopIfTrue="1" operator="equal">
      <formula>$S$4</formula>
    </cfRule>
    <cfRule type="cellIs" dxfId="424" priority="138" stopIfTrue="1" operator="equal">
      <formula>$R$4</formula>
    </cfRule>
    <cfRule type="cellIs" dxfId="423" priority="139" stopIfTrue="1" operator="equal">
      <formula>$V$4</formula>
    </cfRule>
    <cfRule type="cellIs" dxfId="422" priority="140" stopIfTrue="1" operator="equal">
      <formula>$U$4</formula>
    </cfRule>
    <cfRule type="cellIs" dxfId="421" priority="141" stopIfTrue="1" operator="equal">
      <formula>$T$4</formula>
    </cfRule>
    <cfRule type="cellIs" dxfId="420" priority="142" stopIfTrue="1" operator="equal">
      <formula>$S$4</formula>
    </cfRule>
    <cfRule type="cellIs" dxfId="419" priority="143" stopIfTrue="1" operator="equal">
      <formula>$R$4</formula>
    </cfRule>
  </conditionalFormatting>
  <conditionalFormatting sqref="J28:J29">
    <cfRule type="cellIs" dxfId="418" priority="122" stopIfTrue="1" operator="equal">
      <formula>$V$4</formula>
    </cfRule>
    <cfRule type="cellIs" dxfId="417" priority="123" stopIfTrue="1" operator="equal">
      <formula>$V$4</formula>
    </cfRule>
    <cfRule type="cellIs" dxfId="416" priority="124" stopIfTrue="1" operator="equal">
      <formula>$U$4</formula>
    </cfRule>
    <cfRule type="cellIs" dxfId="415" priority="125" stopIfTrue="1" operator="equal">
      <formula>$T$4</formula>
    </cfRule>
    <cfRule type="cellIs" dxfId="414" priority="126" stopIfTrue="1" operator="equal">
      <formula>$S$4</formula>
    </cfRule>
    <cfRule type="cellIs" dxfId="413" priority="127" stopIfTrue="1" operator="equal">
      <formula>$R$4</formula>
    </cfRule>
    <cfRule type="cellIs" dxfId="412" priority="128" stopIfTrue="1" operator="equal">
      <formula>$V$4</formula>
    </cfRule>
    <cfRule type="cellIs" dxfId="411" priority="129" stopIfTrue="1" operator="equal">
      <formula>$U$4</formula>
    </cfRule>
    <cfRule type="cellIs" dxfId="410" priority="130" stopIfTrue="1" operator="equal">
      <formula>$T$4</formula>
    </cfRule>
    <cfRule type="cellIs" dxfId="409" priority="131" stopIfTrue="1" operator="equal">
      <formula>$S$4</formula>
    </cfRule>
    <cfRule type="cellIs" dxfId="408" priority="132" stopIfTrue="1" operator="equal">
      <formula>$R$4</formula>
    </cfRule>
  </conditionalFormatting>
  <conditionalFormatting sqref="J21:J26">
    <cfRule type="cellIs" dxfId="407" priority="118" stopIfTrue="1" operator="equal">
      <formula>"VH"</formula>
    </cfRule>
  </conditionalFormatting>
  <conditionalFormatting sqref="J21:J26">
    <cfRule type="cellIs" dxfId="406" priority="119" stopIfTrue="1" operator="equal">
      <formula>#REF!</formula>
    </cfRule>
    <cfRule type="cellIs" dxfId="405" priority="120" stopIfTrue="1" operator="equal">
      <formula>#REF!</formula>
    </cfRule>
    <cfRule type="cellIs" dxfId="404" priority="121" stopIfTrue="1" operator="equal">
      <formula>#REF!</formula>
    </cfRule>
  </conditionalFormatting>
  <conditionalFormatting sqref="J21:J26">
    <cfRule type="cellIs" dxfId="403" priority="107" stopIfTrue="1" operator="equal">
      <formula>$V$4</formula>
    </cfRule>
    <cfRule type="cellIs" dxfId="402" priority="108" stopIfTrue="1" operator="equal">
      <formula>$V$4</formula>
    </cfRule>
    <cfRule type="cellIs" dxfId="401" priority="109" stopIfTrue="1" operator="equal">
      <formula>$U$4</formula>
    </cfRule>
    <cfRule type="cellIs" dxfId="400" priority="110" stopIfTrue="1" operator="equal">
      <formula>$T$4</formula>
    </cfRule>
    <cfRule type="cellIs" dxfId="399" priority="111" stopIfTrue="1" operator="equal">
      <formula>$S$4</formula>
    </cfRule>
    <cfRule type="cellIs" dxfId="398" priority="112" stopIfTrue="1" operator="equal">
      <formula>$R$4</formula>
    </cfRule>
    <cfRule type="cellIs" dxfId="397" priority="113" stopIfTrue="1" operator="equal">
      <formula>$V$4</formula>
    </cfRule>
    <cfRule type="cellIs" dxfId="396" priority="114" stopIfTrue="1" operator="equal">
      <formula>$U$4</formula>
    </cfRule>
    <cfRule type="cellIs" dxfId="395" priority="115" stopIfTrue="1" operator="equal">
      <formula>$T$4</formula>
    </cfRule>
    <cfRule type="cellIs" dxfId="394" priority="116" stopIfTrue="1" operator="equal">
      <formula>$S$4</formula>
    </cfRule>
    <cfRule type="cellIs" dxfId="393" priority="117" stopIfTrue="1" operator="equal">
      <formula>$R$4</formula>
    </cfRule>
  </conditionalFormatting>
  <conditionalFormatting sqref="J21:J26">
    <cfRule type="cellIs" dxfId="392" priority="96" operator="equal">
      <formula>$V$4</formula>
    </cfRule>
    <cfRule type="cellIs" dxfId="391" priority="97" operator="equal">
      <formula>$V$4</formula>
    </cfRule>
    <cfRule type="cellIs" dxfId="390" priority="98" operator="equal">
      <formula>$U$4</formula>
    </cfRule>
    <cfRule type="cellIs" dxfId="389" priority="99" operator="equal">
      <formula>$T$4</formula>
    </cfRule>
    <cfRule type="cellIs" dxfId="388" priority="100" operator="equal">
      <formula>$S$4</formula>
    </cfRule>
    <cfRule type="cellIs" dxfId="387" priority="101" operator="equal">
      <formula>$R$4</formula>
    </cfRule>
    <cfRule type="cellIs" dxfId="386" priority="102" operator="equal">
      <formula>$V$4</formula>
    </cfRule>
    <cfRule type="cellIs" dxfId="385" priority="103" operator="equal">
      <formula>$U$4</formula>
    </cfRule>
    <cfRule type="cellIs" dxfId="384" priority="104" operator="equal">
      <formula>$T$4</formula>
    </cfRule>
    <cfRule type="cellIs" dxfId="383" priority="105" operator="equal">
      <formula>$S$4</formula>
    </cfRule>
    <cfRule type="cellIs" dxfId="382" priority="106" operator="equal">
      <formula>$R$4</formula>
    </cfRule>
  </conditionalFormatting>
  <conditionalFormatting sqref="J21:J26">
    <cfRule type="cellIs" dxfId="381" priority="85" stopIfTrue="1" operator="equal">
      <formula>$V$4</formula>
    </cfRule>
    <cfRule type="cellIs" dxfId="380" priority="86" stopIfTrue="1" operator="equal">
      <formula>$V$4</formula>
    </cfRule>
    <cfRule type="cellIs" dxfId="379" priority="87" stopIfTrue="1" operator="equal">
      <formula>$U$4</formula>
    </cfRule>
    <cfRule type="cellIs" dxfId="378" priority="88" stopIfTrue="1" operator="equal">
      <formula>$T$4</formula>
    </cfRule>
    <cfRule type="cellIs" dxfId="377" priority="89" stopIfTrue="1" operator="equal">
      <formula>$S$4</formula>
    </cfRule>
    <cfRule type="cellIs" dxfId="376" priority="90" stopIfTrue="1" operator="equal">
      <formula>$R$4</formula>
    </cfRule>
    <cfRule type="cellIs" dxfId="375" priority="91" stopIfTrue="1" operator="equal">
      <formula>$V$4</formula>
    </cfRule>
    <cfRule type="cellIs" dxfId="374" priority="92" stopIfTrue="1" operator="equal">
      <formula>$U$4</formula>
    </cfRule>
    <cfRule type="cellIs" dxfId="373" priority="93" stopIfTrue="1" operator="equal">
      <formula>$T$4</formula>
    </cfRule>
    <cfRule type="cellIs" dxfId="372" priority="94" stopIfTrue="1" operator="equal">
      <formula>$S$4</formula>
    </cfRule>
    <cfRule type="cellIs" dxfId="371" priority="95" stopIfTrue="1" operator="equal">
      <formula>$R$4</formula>
    </cfRule>
  </conditionalFormatting>
  <conditionalFormatting sqref="J21:J26">
    <cfRule type="cellIs" dxfId="370" priority="74" stopIfTrue="1" operator="equal">
      <formula>$V$4</formula>
    </cfRule>
    <cfRule type="cellIs" dxfId="369" priority="75" stopIfTrue="1" operator="equal">
      <formula>$V$4</formula>
    </cfRule>
    <cfRule type="cellIs" dxfId="368" priority="76" stopIfTrue="1" operator="equal">
      <formula>$U$4</formula>
    </cfRule>
    <cfRule type="cellIs" dxfId="367" priority="77" stopIfTrue="1" operator="equal">
      <formula>$T$4</formula>
    </cfRule>
    <cfRule type="cellIs" dxfId="366" priority="78" stopIfTrue="1" operator="equal">
      <formula>$S$4</formula>
    </cfRule>
    <cfRule type="cellIs" dxfId="365" priority="79" stopIfTrue="1" operator="equal">
      <formula>$R$4</formula>
    </cfRule>
    <cfRule type="cellIs" dxfId="364" priority="80" stopIfTrue="1" operator="equal">
      <formula>$V$4</formula>
    </cfRule>
    <cfRule type="cellIs" dxfId="363" priority="81" stopIfTrue="1" operator="equal">
      <formula>$U$4</formula>
    </cfRule>
    <cfRule type="cellIs" dxfId="362" priority="82" stopIfTrue="1" operator="equal">
      <formula>$T$4</formula>
    </cfRule>
    <cfRule type="cellIs" dxfId="361" priority="83" stopIfTrue="1" operator="equal">
      <formula>$S$4</formula>
    </cfRule>
    <cfRule type="cellIs" dxfId="360" priority="84" stopIfTrue="1" operator="equal">
      <formula>$R$4</formula>
    </cfRule>
  </conditionalFormatting>
  <conditionalFormatting sqref="J12:J19">
    <cfRule type="cellIs" dxfId="359" priority="70" stopIfTrue="1" operator="equal">
      <formula>"VH"</formula>
    </cfRule>
  </conditionalFormatting>
  <conditionalFormatting sqref="J12:J19">
    <cfRule type="cellIs" dxfId="358" priority="71" stopIfTrue="1" operator="equal">
      <formula>#REF!</formula>
    </cfRule>
    <cfRule type="cellIs" dxfId="357" priority="72" stopIfTrue="1" operator="equal">
      <formula>#REF!</formula>
    </cfRule>
    <cfRule type="cellIs" dxfId="356" priority="73" stopIfTrue="1" operator="equal">
      <formula>#REF!</formula>
    </cfRule>
  </conditionalFormatting>
  <conditionalFormatting sqref="J12:J19">
    <cfRule type="cellIs" dxfId="355" priority="59" stopIfTrue="1" operator="equal">
      <formula>$V$4</formula>
    </cfRule>
    <cfRule type="cellIs" dxfId="354" priority="60" stopIfTrue="1" operator="equal">
      <formula>$V$4</formula>
    </cfRule>
    <cfRule type="cellIs" dxfId="353" priority="61" stopIfTrue="1" operator="equal">
      <formula>$U$4</formula>
    </cfRule>
    <cfRule type="cellIs" dxfId="352" priority="62" stopIfTrue="1" operator="equal">
      <formula>$T$4</formula>
    </cfRule>
    <cfRule type="cellIs" dxfId="351" priority="63" stopIfTrue="1" operator="equal">
      <formula>$S$4</formula>
    </cfRule>
    <cfRule type="cellIs" dxfId="350" priority="64" stopIfTrue="1" operator="equal">
      <formula>$R$4</formula>
    </cfRule>
    <cfRule type="cellIs" dxfId="349" priority="65" stopIfTrue="1" operator="equal">
      <formula>$V$4</formula>
    </cfRule>
    <cfRule type="cellIs" dxfId="348" priority="66" stopIfTrue="1" operator="equal">
      <formula>$U$4</formula>
    </cfRule>
    <cfRule type="cellIs" dxfId="347" priority="67" stopIfTrue="1" operator="equal">
      <formula>$T$4</formula>
    </cfRule>
    <cfRule type="cellIs" dxfId="346" priority="68" stopIfTrue="1" operator="equal">
      <formula>$S$4</formula>
    </cfRule>
    <cfRule type="cellIs" dxfId="345" priority="69" stopIfTrue="1" operator="equal">
      <formula>$R$4</formula>
    </cfRule>
  </conditionalFormatting>
  <conditionalFormatting sqref="J12:J19">
    <cfRule type="cellIs" dxfId="344" priority="48" operator="equal">
      <formula>$V$4</formula>
    </cfRule>
    <cfRule type="cellIs" dxfId="343" priority="49" operator="equal">
      <formula>$V$4</formula>
    </cfRule>
    <cfRule type="cellIs" dxfId="342" priority="50" operator="equal">
      <formula>$U$4</formula>
    </cfRule>
    <cfRule type="cellIs" dxfId="341" priority="51" operator="equal">
      <formula>$T$4</formula>
    </cfRule>
    <cfRule type="cellIs" dxfId="340" priority="52" operator="equal">
      <formula>$S$4</formula>
    </cfRule>
    <cfRule type="cellIs" dxfId="339" priority="53" operator="equal">
      <formula>$R$4</formula>
    </cfRule>
    <cfRule type="cellIs" dxfId="338" priority="54" operator="equal">
      <formula>$V$4</formula>
    </cfRule>
    <cfRule type="cellIs" dxfId="337" priority="55" operator="equal">
      <formula>$U$4</formula>
    </cfRule>
    <cfRule type="cellIs" dxfId="336" priority="56" operator="equal">
      <formula>$T$4</formula>
    </cfRule>
    <cfRule type="cellIs" dxfId="335" priority="57" operator="equal">
      <formula>$S$4</formula>
    </cfRule>
    <cfRule type="cellIs" dxfId="334" priority="58" operator="equal">
      <formula>$R$4</formula>
    </cfRule>
  </conditionalFormatting>
  <conditionalFormatting sqref="J12:J19">
    <cfRule type="cellIs" dxfId="333" priority="37" stopIfTrue="1" operator="equal">
      <formula>$V$4</formula>
    </cfRule>
    <cfRule type="cellIs" dxfId="332" priority="38" stopIfTrue="1" operator="equal">
      <formula>$V$4</formula>
    </cfRule>
    <cfRule type="cellIs" dxfId="331" priority="39" stopIfTrue="1" operator="equal">
      <formula>$U$4</formula>
    </cfRule>
    <cfRule type="cellIs" dxfId="330" priority="40" stopIfTrue="1" operator="equal">
      <formula>$T$4</formula>
    </cfRule>
    <cfRule type="cellIs" dxfId="329" priority="41" stopIfTrue="1" operator="equal">
      <formula>$S$4</formula>
    </cfRule>
    <cfRule type="cellIs" dxfId="328" priority="42" stopIfTrue="1" operator="equal">
      <formula>$R$4</formula>
    </cfRule>
    <cfRule type="cellIs" dxfId="327" priority="43" stopIfTrue="1" operator="equal">
      <formula>$V$4</formula>
    </cfRule>
    <cfRule type="cellIs" dxfId="326" priority="44" stopIfTrue="1" operator="equal">
      <formula>$U$4</formula>
    </cfRule>
    <cfRule type="cellIs" dxfId="325" priority="45" stopIfTrue="1" operator="equal">
      <formula>$T$4</formula>
    </cfRule>
    <cfRule type="cellIs" dxfId="324" priority="46" stopIfTrue="1" operator="equal">
      <formula>$S$4</formula>
    </cfRule>
    <cfRule type="cellIs" dxfId="323" priority="47" stopIfTrue="1" operator="equal">
      <formula>$R$4</formula>
    </cfRule>
  </conditionalFormatting>
  <conditionalFormatting sqref="J12:J19">
    <cfRule type="cellIs" dxfId="322" priority="26" stopIfTrue="1" operator="equal">
      <formula>$V$4</formula>
    </cfRule>
    <cfRule type="cellIs" dxfId="321" priority="27" stopIfTrue="1" operator="equal">
      <formula>$V$4</formula>
    </cfRule>
    <cfRule type="cellIs" dxfId="320" priority="28" stopIfTrue="1" operator="equal">
      <formula>$U$4</formula>
    </cfRule>
    <cfRule type="cellIs" dxfId="319" priority="29" stopIfTrue="1" operator="equal">
      <formula>$T$4</formula>
    </cfRule>
    <cfRule type="cellIs" dxfId="318" priority="30" stopIfTrue="1" operator="equal">
      <formula>$S$4</formula>
    </cfRule>
    <cfRule type="cellIs" dxfId="317" priority="31" stopIfTrue="1" operator="equal">
      <formula>$R$4</formula>
    </cfRule>
    <cfRule type="cellIs" dxfId="316" priority="32" stopIfTrue="1" operator="equal">
      <formula>$V$4</formula>
    </cfRule>
    <cfRule type="cellIs" dxfId="315" priority="33" stopIfTrue="1" operator="equal">
      <formula>$U$4</formula>
    </cfRule>
    <cfRule type="cellIs" dxfId="314" priority="34" stopIfTrue="1" operator="equal">
      <formula>$T$4</formula>
    </cfRule>
    <cfRule type="cellIs" dxfId="313" priority="35" stopIfTrue="1" operator="equal">
      <formula>$S$4</formula>
    </cfRule>
    <cfRule type="cellIs" dxfId="312" priority="36" stopIfTrue="1" operator="equal">
      <formula>$R$4</formula>
    </cfRule>
  </conditionalFormatting>
  <conditionalFormatting sqref="L5:L7">
    <cfRule type="cellIs" dxfId="311" priority="21" operator="equal">
      <formula>15</formula>
    </cfRule>
    <cfRule type="cellIs" dxfId="310" priority="22" operator="equal">
      <formula>11</formula>
    </cfRule>
    <cfRule type="cellIs" dxfId="309" priority="23" operator="equal">
      <formula>7</formula>
    </cfRule>
    <cfRule type="cellIs" dxfId="308" priority="24" stopIfTrue="1" operator="equal">
      <formula>5</formula>
    </cfRule>
    <cfRule type="cellIs" dxfId="307" priority="25" stopIfTrue="1" operator="equal">
      <formula>3</formula>
    </cfRule>
  </conditionalFormatting>
  <conditionalFormatting sqref="L12">
    <cfRule type="cellIs" dxfId="306" priority="16" operator="equal">
      <formula>15</formula>
    </cfRule>
    <cfRule type="cellIs" dxfId="305" priority="17" operator="equal">
      <formula>11</formula>
    </cfRule>
    <cfRule type="cellIs" dxfId="304" priority="18" operator="equal">
      <formula>7</formula>
    </cfRule>
    <cfRule type="cellIs" dxfId="303" priority="19" stopIfTrue="1" operator="equal">
      <formula>5</formula>
    </cfRule>
    <cfRule type="cellIs" dxfId="302" priority="20" stopIfTrue="1" operator="equal">
      <formula>3</formula>
    </cfRule>
  </conditionalFormatting>
  <conditionalFormatting sqref="L21">
    <cfRule type="cellIs" dxfId="301" priority="11" operator="equal">
      <formula>15</formula>
    </cfRule>
    <cfRule type="cellIs" dxfId="300" priority="12" operator="equal">
      <formula>11</formula>
    </cfRule>
    <cfRule type="cellIs" dxfId="299" priority="13" operator="equal">
      <formula>7</formula>
    </cfRule>
    <cfRule type="cellIs" dxfId="298" priority="14" stopIfTrue="1" operator="equal">
      <formula>5</formula>
    </cfRule>
    <cfRule type="cellIs" dxfId="297" priority="15" stopIfTrue="1" operator="equal">
      <formula>3</formula>
    </cfRule>
  </conditionalFormatting>
  <conditionalFormatting sqref="L28">
    <cfRule type="cellIs" dxfId="296" priority="6" operator="equal">
      <formula>15</formula>
    </cfRule>
    <cfRule type="cellIs" dxfId="295" priority="7" operator="equal">
      <formula>11</formula>
    </cfRule>
    <cfRule type="cellIs" dxfId="294" priority="8" operator="equal">
      <formula>7</formula>
    </cfRule>
    <cfRule type="cellIs" dxfId="293" priority="9" stopIfTrue="1" operator="equal">
      <formula>5</formula>
    </cfRule>
    <cfRule type="cellIs" dxfId="292" priority="10" stopIfTrue="1" operator="equal">
      <formula>3</formula>
    </cfRule>
  </conditionalFormatting>
  <conditionalFormatting sqref="L31">
    <cfRule type="cellIs" dxfId="291" priority="1" operator="equal">
      <formula>15</formula>
    </cfRule>
    <cfRule type="cellIs" dxfId="290" priority="2" operator="equal">
      <formula>11</formula>
    </cfRule>
    <cfRule type="cellIs" dxfId="289" priority="3" operator="equal">
      <formula>7</formula>
    </cfRule>
    <cfRule type="cellIs" dxfId="288" priority="4" stopIfTrue="1" operator="equal">
      <formula>5</formula>
    </cfRule>
    <cfRule type="cellIs" dxfId="287" priority="5" stopIfTrue="1" operator="equal">
      <formula>3</formula>
    </cfRule>
  </conditionalFormatting>
  <dataValidations count="1">
    <dataValidation type="list" showInputMessage="1" showErrorMessage="1" sqref="F28:F29 F5:F10 F12:F19 F31:F32 F21:F26">
      <formula1>$R$4:$W$4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V64"/>
  <sheetViews>
    <sheetView showGridLines="0" zoomScale="80" zoomScaleNormal="80" zoomScaleSheetLayoutView="100" workbookViewId="0">
      <pane ySplit="2" topLeftCell="A20" activePane="bottomLeft" state="frozen"/>
      <selection pane="bottomLeft" activeCell="G23" sqref="G23"/>
    </sheetView>
  </sheetViews>
  <sheetFormatPr defaultColWidth="9.1796875" defaultRowHeight="11.5" x14ac:dyDescent="0.25"/>
  <cols>
    <col min="1" max="1" width="3" style="41" customWidth="1"/>
    <col min="2" max="2" width="16.81640625" style="74" customWidth="1"/>
    <col min="3" max="3" width="50.1796875" style="74" customWidth="1"/>
    <col min="4" max="4" width="7.6328125" style="73" customWidth="1"/>
    <col min="5" max="5" width="5.1796875" style="73" customWidth="1"/>
    <col min="6" max="6" width="12.1796875" style="73" customWidth="1"/>
    <col min="7" max="7" width="43.81640625" style="73" customWidth="1"/>
    <col min="8" max="8" width="15.453125" style="73" customWidth="1"/>
    <col min="9" max="9" width="15.08984375" style="73" hidden="1" customWidth="1"/>
    <col min="10" max="10" width="38.26953125" style="73" hidden="1" customWidth="1"/>
    <col min="11" max="11" width="15.453125" style="73" hidden="1" customWidth="1"/>
    <col min="12" max="12" width="14.81640625" style="74" hidden="1" customWidth="1"/>
    <col min="13" max="13" width="14.81640625" style="94" customWidth="1"/>
    <col min="14" max="14" width="14.81640625" style="74" customWidth="1"/>
    <col min="15" max="15" width="10" style="74" bestFit="1" customWidth="1"/>
    <col min="16" max="16" width="18.54296875" style="41" customWidth="1"/>
    <col min="17" max="17" width="13.54296875" style="41" customWidth="1"/>
    <col min="18" max="18" width="11.453125" style="41" customWidth="1"/>
    <col min="19" max="19" width="11" style="41" customWidth="1"/>
    <col min="20" max="20" width="10.54296875" style="41" customWidth="1"/>
    <col min="21" max="21" width="12.54296875" style="41" customWidth="1"/>
    <col min="22" max="254" width="9.1796875" style="41" customWidth="1"/>
    <col min="255" max="16384" width="9.1796875" style="41"/>
  </cols>
  <sheetData>
    <row r="2" spans="2:22" ht="23" x14ac:dyDescent="0.25">
      <c r="B2" s="75" t="s">
        <v>0</v>
      </c>
      <c r="C2" s="75" t="s">
        <v>1</v>
      </c>
      <c r="D2" s="75" t="s">
        <v>2</v>
      </c>
      <c r="E2" s="75" t="s">
        <v>3</v>
      </c>
      <c r="F2" s="75" t="s">
        <v>4</v>
      </c>
      <c r="G2" s="75" t="s">
        <v>5</v>
      </c>
      <c r="H2" s="75" t="s">
        <v>6</v>
      </c>
      <c r="I2" s="135"/>
      <c r="J2" s="135"/>
      <c r="K2" s="135"/>
    </row>
    <row r="3" spans="2:22" ht="34.5" x14ac:dyDescent="0.25">
      <c r="B3" s="76" t="s">
        <v>7</v>
      </c>
      <c r="C3" s="76" t="s">
        <v>8</v>
      </c>
      <c r="D3" s="77">
        <v>0.35</v>
      </c>
      <c r="E3" s="78">
        <f>IFERROR(($P$8*100),"")</f>
        <v>0</v>
      </c>
      <c r="F3" s="79" t="s">
        <v>45</v>
      </c>
      <c r="G3" s="80"/>
      <c r="H3" s="81">
        <f>SUM(H4:H9)</f>
        <v>18</v>
      </c>
      <c r="I3" s="136"/>
      <c r="J3" s="136"/>
      <c r="K3" s="136"/>
      <c r="P3" s="82" t="s">
        <v>4</v>
      </c>
      <c r="Q3" s="83" t="s">
        <v>15</v>
      </c>
      <c r="R3" s="84" t="s">
        <v>16</v>
      </c>
      <c r="S3" s="85" t="s">
        <v>19</v>
      </c>
      <c r="T3" s="86" t="s">
        <v>17</v>
      </c>
      <c r="U3" s="87" t="s">
        <v>18</v>
      </c>
      <c r="V3" s="88" t="s">
        <v>86</v>
      </c>
    </row>
    <row r="4" spans="2:22" s="71" customFormat="1" ht="34.5" x14ac:dyDescent="0.25">
      <c r="B4" s="165"/>
      <c r="C4" s="62" t="s">
        <v>274</v>
      </c>
      <c r="D4" s="166"/>
      <c r="E4" s="178"/>
      <c r="F4" s="114" t="s">
        <v>15</v>
      </c>
      <c r="G4" s="119" t="s">
        <v>219</v>
      </c>
      <c r="H4" s="113">
        <f t="shared" ref="H4:H9" si="0">IF(F4="Very High",15,IF(F4="High",11,IF(F4="Medium",7,IF(F4="Low",5,IF(F4="Very Low",3,"Select a Rating")))))</f>
        <v>3</v>
      </c>
      <c r="I4" s="137" t="s">
        <v>15</v>
      </c>
      <c r="J4" s="137" t="s">
        <v>219</v>
      </c>
      <c r="K4" s="137"/>
      <c r="L4" s="94"/>
      <c r="M4" s="94"/>
      <c r="N4" s="94"/>
      <c r="O4" s="94"/>
      <c r="P4" s="120"/>
      <c r="Q4" s="120">
        <v>3</v>
      </c>
      <c r="R4" s="120">
        <v>5</v>
      </c>
      <c r="S4" s="120">
        <v>7</v>
      </c>
      <c r="T4" s="120">
        <v>11</v>
      </c>
      <c r="U4" s="120">
        <v>15</v>
      </c>
      <c r="V4" s="121"/>
    </row>
    <row r="5" spans="2:22" ht="23" x14ac:dyDescent="0.25">
      <c r="B5" s="165"/>
      <c r="C5" s="62" t="s">
        <v>85</v>
      </c>
      <c r="D5" s="166"/>
      <c r="E5" s="178"/>
      <c r="F5" s="89" t="s">
        <v>15</v>
      </c>
      <c r="G5" s="59" t="s">
        <v>375</v>
      </c>
      <c r="H5" s="90">
        <f t="shared" si="0"/>
        <v>3</v>
      </c>
      <c r="I5" s="138" t="s">
        <v>15</v>
      </c>
      <c r="J5" s="138" t="s">
        <v>320</v>
      </c>
      <c r="K5" s="138"/>
      <c r="O5" s="91"/>
      <c r="P5" s="40"/>
    </row>
    <row r="6" spans="2:22" s="71" customFormat="1" ht="57.5" x14ac:dyDescent="0.25">
      <c r="B6" s="165"/>
      <c r="C6" s="62" t="s">
        <v>58</v>
      </c>
      <c r="D6" s="166"/>
      <c r="E6" s="178"/>
      <c r="F6" s="64" t="s">
        <v>15</v>
      </c>
      <c r="G6" s="62" t="s">
        <v>376</v>
      </c>
      <c r="H6" s="113">
        <f t="shared" si="0"/>
        <v>3</v>
      </c>
      <c r="I6" s="137" t="s">
        <v>15</v>
      </c>
      <c r="J6" s="137" t="s">
        <v>321</v>
      </c>
      <c r="K6" s="137"/>
      <c r="L6" s="94"/>
      <c r="M6" s="94"/>
      <c r="N6" s="94"/>
      <c r="O6" s="69" t="s">
        <v>9</v>
      </c>
      <c r="P6" s="69">
        <f>15*COUNT($H$4:$H$9)</f>
        <v>90</v>
      </c>
    </row>
    <row r="7" spans="2:22" s="71" customFormat="1" ht="69" x14ac:dyDescent="0.25">
      <c r="B7" s="165"/>
      <c r="C7" s="62" t="s">
        <v>60</v>
      </c>
      <c r="D7" s="166"/>
      <c r="E7" s="178"/>
      <c r="F7" s="64" t="s">
        <v>15</v>
      </c>
      <c r="G7" s="62" t="s">
        <v>374</v>
      </c>
      <c r="H7" s="113">
        <f t="shared" si="0"/>
        <v>3</v>
      </c>
      <c r="I7" s="137" t="s">
        <v>86</v>
      </c>
      <c r="J7" s="137" t="s">
        <v>322</v>
      </c>
      <c r="K7" s="137"/>
      <c r="L7" s="94"/>
      <c r="M7" s="94"/>
      <c r="N7" s="94"/>
      <c r="O7" s="62" t="s">
        <v>10</v>
      </c>
      <c r="P7" s="69">
        <f>3*COUNT($H$4:$H$9)</f>
        <v>18</v>
      </c>
    </row>
    <row r="8" spans="2:22" s="71" customFormat="1" x14ac:dyDescent="0.25">
      <c r="B8" s="165"/>
      <c r="C8" s="62" t="s">
        <v>62</v>
      </c>
      <c r="D8" s="166"/>
      <c r="E8" s="178"/>
      <c r="F8" s="64" t="s">
        <v>15</v>
      </c>
      <c r="G8" s="69" t="s">
        <v>373</v>
      </c>
      <c r="H8" s="113">
        <f t="shared" si="0"/>
        <v>3</v>
      </c>
      <c r="I8" s="137" t="s">
        <v>15</v>
      </c>
      <c r="J8" s="137" t="s">
        <v>323</v>
      </c>
      <c r="K8" s="137"/>
      <c r="L8" s="94"/>
      <c r="M8" s="94"/>
      <c r="N8" s="94"/>
      <c r="O8" s="62" t="s">
        <v>11</v>
      </c>
      <c r="P8" s="115">
        <f>IFERROR((LN($H$3) - LN($P$7))/(LN($P$6) -LN($P$7)),"")</f>
        <v>0</v>
      </c>
      <c r="R8" s="67"/>
      <c r="S8" s="67"/>
    </row>
    <row r="9" spans="2:22" s="71" customFormat="1" ht="34.5" x14ac:dyDescent="0.25">
      <c r="B9" s="165"/>
      <c r="C9" s="62" t="s">
        <v>63</v>
      </c>
      <c r="D9" s="166"/>
      <c r="E9" s="178"/>
      <c r="F9" s="64" t="s">
        <v>15</v>
      </c>
      <c r="G9" s="62" t="s">
        <v>357</v>
      </c>
      <c r="H9" s="113">
        <f t="shared" si="0"/>
        <v>3</v>
      </c>
      <c r="I9" s="137" t="s">
        <v>16</v>
      </c>
      <c r="J9" s="137" t="s">
        <v>324</v>
      </c>
      <c r="K9" s="137"/>
      <c r="L9" s="94"/>
      <c r="M9" s="94"/>
      <c r="N9" s="94"/>
      <c r="O9" s="94"/>
      <c r="R9" s="66"/>
      <c r="S9" s="67"/>
    </row>
    <row r="10" spans="2:22" ht="34.5" x14ac:dyDescent="0.25">
      <c r="B10" s="76" t="s">
        <v>12</v>
      </c>
      <c r="C10" s="76" t="s">
        <v>8</v>
      </c>
      <c r="D10" s="77">
        <v>0.3</v>
      </c>
      <c r="E10" s="78">
        <f>IFERROR((P13*100),"")</f>
        <v>0</v>
      </c>
      <c r="F10" s="79" t="s">
        <v>45</v>
      </c>
      <c r="G10" s="80"/>
      <c r="H10" s="81">
        <f>SUM(H11:H18)</f>
        <v>24</v>
      </c>
      <c r="I10" s="136" t="s">
        <v>45</v>
      </c>
      <c r="J10" s="136"/>
      <c r="K10" s="136"/>
      <c r="O10" s="41"/>
      <c r="R10" s="40"/>
      <c r="S10" s="40"/>
    </row>
    <row r="11" spans="2:22" s="71" customFormat="1" ht="23" x14ac:dyDescent="0.25">
      <c r="B11" s="162"/>
      <c r="C11" s="62" t="s">
        <v>52</v>
      </c>
      <c r="D11" s="164"/>
      <c r="E11" s="179"/>
      <c r="F11" s="155" t="s">
        <v>15</v>
      </c>
      <c r="G11" s="62" t="s">
        <v>368</v>
      </c>
      <c r="H11" s="113">
        <f t="shared" ref="H11:H18" si="1">IF(F11="Very High",15,IF(F11="High",11,IF(F11="Medium",7,IF(F11="Low",5,IF(F11="Very Low",3,"Select a Rating")))))</f>
        <v>3</v>
      </c>
      <c r="I11" s="137" t="s">
        <v>15</v>
      </c>
      <c r="J11" s="137" t="s">
        <v>325</v>
      </c>
      <c r="K11" s="137"/>
      <c r="L11" s="94"/>
      <c r="M11" s="94"/>
      <c r="N11" s="94"/>
      <c r="O11" s="69" t="s">
        <v>9</v>
      </c>
      <c r="P11" s="69">
        <f>15*COUNT($H$11:$H$18)</f>
        <v>120</v>
      </c>
      <c r="R11" s="117"/>
      <c r="S11" s="67"/>
    </row>
    <row r="12" spans="2:22" x14ac:dyDescent="0.25">
      <c r="B12" s="162"/>
      <c r="C12" s="62" t="s">
        <v>55</v>
      </c>
      <c r="D12" s="164"/>
      <c r="E12" s="179"/>
      <c r="F12" s="89" t="s">
        <v>15</v>
      </c>
      <c r="G12" s="92" t="s">
        <v>350</v>
      </c>
      <c r="H12" s="90">
        <f t="shared" si="1"/>
        <v>3</v>
      </c>
      <c r="I12" s="138" t="s">
        <v>15</v>
      </c>
      <c r="J12" s="138" t="s">
        <v>326</v>
      </c>
      <c r="K12" s="138"/>
      <c r="O12" s="52" t="s">
        <v>10</v>
      </c>
      <c r="P12" s="61">
        <f>3*COUNT($H$11:$H$18)</f>
        <v>24</v>
      </c>
      <c r="R12" s="91"/>
      <c r="S12" s="40"/>
    </row>
    <row r="13" spans="2:22" s="71" customFormat="1" x14ac:dyDescent="0.25">
      <c r="B13" s="162"/>
      <c r="C13" s="62" t="s">
        <v>59</v>
      </c>
      <c r="D13" s="164"/>
      <c r="E13" s="179"/>
      <c r="F13" s="64" t="s">
        <v>15</v>
      </c>
      <c r="G13" s="69" t="s">
        <v>369</v>
      </c>
      <c r="H13" s="113">
        <f t="shared" si="1"/>
        <v>3</v>
      </c>
      <c r="I13" s="137" t="s">
        <v>15</v>
      </c>
      <c r="J13" s="137" t="s">
        <v>327</v>
      </c>
      <c r="K13" s="137"/>
      <c r="L13" s="94"/>
      <c r="M13" s="94"/>
      <c r="N13" s="94"/>
      <c r="O13" s="62" t="s">
        <v>11</v>
      </c>
      <c r="P13" s="115">
        <f>IFERROR((LN($H$10) - LN($P$12))/(LN($P$11) -LN($P$12)),"")</f>
        <v>0</v>
      </c>
      <c r="R13" s="117"/>
      <c r="S13" s="67"/>
    </row>
    <row r="14" spans="2:22" s="71" customFormat="1" x14ac:dyDescent="0.25">
      <c r="B14" s="162"/>
      <c r="C14" s="62" t="s">
        <v>61</v>
      </c>
      <c r="D14" s="164"/>
      <c r="E14" s="179"/>
      <c r="F14" s="64" t="s">
        <v>15</v>
      </c>
      <c r="G14" s="69" t="s">
        <v>370</v>
      </c>
      <c r="H14" s="113">
        <f t="shared" si="1"/>
        <v>3</v>
      </c>
      <c r="I14" s="137" t="s">
        <v>15</v>
      </c>
      <c r="J14" s="137" t="s">
        <v>326</v>
      </c>
      <c r="K14" s="137"/>
      <c r="L14" s="94"/>
      <c r="M14" s="94"/>
      <c r="N14" s="94"/>
      <c r="O14" s="117"/>
      <c r="P14" s="67"/>
      <c r="R14" s="117"/>
      <c r="S14" s="67"/>
    </row>
    <row r="15" spans="2:22" s="71" customFormat="1" x14ac:dyDescent="0.25">
      <c r="B15" s="162"/>
      <c r="C15" s="62" t="s">
        <v>220</v>
      </c>
      <c r="D15" s="164"/>
      <c r="E15" s="179"/>
      <c r="F15" s="64" t="s">
        <v>15</v>
      </c>
      <c r="G15" s="69" t="s">
        <v>370</v>
      </c>
      <c r="H15" s="113">
        <f t="shared" si="1"/>
        <v>3</v>
      </c>
      <c r="I15" s="137" t="s">
        <v>15</v>
      </c>
      <c r="J15" s="137" t="s">
        <v>326</v>
      </c>
      <c r="K15" s="137"/>
      <c r="L15" s="94"/>
      <c r="M15" s="94"/>
      <c r="N15" s="94"/>
      <c r="O15" s="94"/>
      <c r="R15" s="66"/>
      <c r="S15" s="67"/>
    </row>
    <row r="16" spans="2:22" x14ac:dyDescent="0.25">
      <c r="B16" s="162"/>
      <c r="C16" s="63" t="s">
        <v>207</v>
      </c>
      <c r="D16" s="164"/>
      <c r="E16" s="179"/>
      <c r="F16" s="89" t="s">
        <v>15</v>
      </c>
      <c r="G16" s="69" t="s">
        <v>351</v>
      </c>
      <c r="H16" s="90">
        <f t="shared" si="1"/>
        <v>3</v>
      </c>
      <c r="I16" s="138" t="s">
        <v>15</v>
      </c>
      <c r="J16" s="138" t="s">
        <v>328</v>
      </c>
      <c r="K16" s="138"/>
      <c r="L16" s="94"/>
      <c r="N16" s="94"/>
      <c r="O16" s="39"/>
      <c r="P16" s="95"/>
      <c r="R16" s="39"/>
      <c r="S16" s="95"/>
    </row>
    <row r="17" spans="2:19" s="71" customFormat="1" x14ac:dyDescent="0.25">
      <c r="B17" s="162"/>
      <c r="C17" s="63" t="s">
        <v>105</v>
      </c>
      <c r="D17" s="164"/>
      <c r="E17" s="179"/>
      <c r="F17" s="124" t="s">
        <v>15</v>
      </c>
      <c r="G17" s="69" t="s">
        <v>352</v>
      </c>
      <c r="H17" s="113">
        <f t="shared" si="1"/>
        <v>3</v>
      </c>
      <c r="I17" s="137" t="s">
        <v>15</v>
      </c>
      <c r="J17" s="137" t="s">
        <v>329</v>
      </c>
      <c r="K17" s="137"/>
      <c r="L17" s="94"/>
      <c r="M17" s="94"/>
      <c r="N17" s="94"/>
      <c r="O17" s="66"/>
      <c r="P17" s="116"/>
      <c r="R17" s="66"/>
      <c r="S17" s="116"/>
    </row>
    <row r="18" spans="2:19" ht="23" x14ac:dyDescent="0.25">
      <c r="B18" s="162"/>
      <c r="C18" s="63" t="s">
        <v>106</v>
      </c>
      <c r="D18" s="164"/>
      <c r="E18" s="179"/>
      <c r="F18" s="89" t="s">
        <v>15</v>
      </c>
      <c r="G18" s="59" t="s">
        <v>353</v>
      </c>
      <c r="H18" s="90">
        <f t="shared" si="1"/>
        <v>3</v>
      </c>
      <c r="I18" s="138" t="s">
        <v>18</v>
      </c>
      <c r="J18" s="138" t="s">
        <v>330</v>
      </c>
      <c r="K18" s="138"/>
      <c r="O18" s="39"/>
      <c r="P18" s="95"/>
      <c r="R18" s="39"/>
      <c r="S18" s="95"/>
    </row>
    <row r="19" spans="2:19" ht="34.5" x14ac:dyDescent="0.25">
      <c r="B19" s="76" t="s">
        <v>13</v>
      </c>
      <c r="C19" s="76" t="s">
        <v>8</v>
      </c>
      <c r="D19" s="77">
        <v>0.15</v>
      </c>
      <c r="E19" s="78">
        <f>IFERROR((P22*100),"")</f>
        <v>39.516203875061755</v>
      </c>
      <c r="F19" s="79" t="s">
        <v>45</v>
      </c>
      <c r="G19" s="80"/>
      <c r="H19" s="81">
        <f>SUM(H20:H25)</f>
        <v>34</v>
      </c>
      <c r="I19" s="136" t="s">
        <v>45</v>
      </c>
      <c r="J19" s="136"/>
      <c r="K19" s="136"/>
      <c r="O19" s="91"/>
      <c r="P19" s="40"/>
      <c r="R19" s="91"/>
      <c r="S19" s="40"/>
    </row>
    <row r="20" spans="2:19" s="71" customFormat="1" ht="23" x14ac:dyDescent="0.25">
      <c r="B20" s="162"/>
      <c r="C20" s="62" t="s">
        <v>94</v>
      </c>
      <c r="D20" s="164"/>
      <c r="E20" s="179"/>
      <c r="F20" s="155" t="s">
        <v>15</v>
      </c>
      <c r="G20" s="62" t="s">
        <v>371</v>
      </c>
      <c r="H20" s="113">
        <f t="shared" ref="H20:H25" si="2">IF(F20="Very High",15,IF(F20="High",11,IF(F20="Medium",7,IF(F20="Low",5,IF(F20="Very Low",3,"Select a Rating")))))</f>
        <v>3</v>
      </c>
      <c r="I20" s="137" t="s">
        <v>15</v>
      </c>
      <c r="J20" s="137" t="s">
        <v>331</v>
      </c>
      <c r="K20" s="137"/>
      <c r="L20" s="94"/>
      <c r="M20" s="94"/>
      <c r="N20" s="94"/>
      <c r="O20" s="69" t="s">
        <v>9</v>
      </c>
      <c r="P20" s="69">
        <f>15*COUNT($H$20:$H$25)</f>
        <v>90</v>
      </c>
      <c r="R20" s="67"/>
      <c r="S20" s="67"/>
    </row>
    <row r="21" spans="2:19" s="71" customFormat="1" x14ac:dyDescent="0.25">
      <c r="B21" s="162"/>
      <c r="C21" s="62" t="s">
        <v>202</v>
      </c>
      <c r="D21" s="164"/>
      <c r="E21" s="179"/>
      <c r="F21" s="155" t="s">
        <v>16</v>
      </c>
      <c r="G21" s="62" t="s">
        <v>391</v>
      </c>
      <c r="H21" s="113">
        <f t="shared" si="2"/>
        <v>5</v>
      </c>
      <c r="I21" s="137" t="s">
        <v>15</v>
      </c>
      <c r="J21" s="137" t="s">
        <v>332</v>
      </c>
      <c r="K21" s="137"/>
      <c r="L21" s="94"/>
      <c r="M21" s="94"/>
      <c r="N21" s="94"/>
      <c r="O21" s="62" t="s">
        <v>10</v>
      </c>
      <c r="P21" s="69">
        <f>3*COUNT($H$20:$H$25)</f>
        <v>18</v>
      </c>
      <c r="R21" s="66"/>
      <c r="S21" s="67"/>
    </row>
    <row r="22" spans="2:19" s="71" customFormat="1" ht="23" x14ac:dyDescent="0.25">
      <c r="B22" s="162"/>
      <c r="C22" s="62" t="s">
        <v>64</v>
      </c>
      <c r="D22" s="164"/>
      <c r="E22" s="179"/>
      <c r="F22" s="155" t="s">
        <v>15</v>
      </c>
      <c r="G22" s="62" t="s">
        <v>372</v>
      </c>
      <c r="H22" s="113">
        <f t="shared" si="2"/>
        <v>3</v>
      </c>
      <c r="I22" s="137" t="s">
        <v>15</v>
      </c>
      <c r="J22" s="137" t="s">
        <v>332</v>
      </c>
      <c r="K22" s="137"/>
      <c r="L22" s="94"/>
      <c r="M22" s="94"/>
      <c r="N22" s="94"/>
      <c r="O22" s="62" t="s">
        <v>11</v>
      </c>
      <c r="P22" s="115">
        <f>IFERROR((LN($H$19) - LN($P$21))/(LN($P$20) -LN($P$21)),"")</f>
        <v>0.39516203875061756</v>
      </c>
      <c r="R22" s="66"/>
      <c r="S22" s="116"/>
    </row>
    <row r="23" spans="2:19" s="71" customFormat="1" ht="161" x14ac:dyDescent="0.25">
      <c r="B23" s="162"/>
      <c r="C23" s="63" t="s">
        <v>107</v>
      </c>
      <c r="D23" s="164"/>
      <c r="E23" s="179"/>
      <c r="F23" s="114" t="s">
        <v>16</v>
      </c>
      <c r="G23" s="62" t="s">
        <v>398</v>
      </c>
      <c r="H23" s="113">
        <f t="shared" si="2"/>
        <v>5</v>
      </c>
      <c r="I23" s="137" t="s">
        <v>16</v>
      </c>
      <c r="J23" s="137" t="s">
        <v>333</v>
      </c>
      <c r="K23" s="137"/>
      <c r="L23" s="94"/>
      <c r="M23" s="94"/>
      <c r="N23" s="94"/>
      <c r="O23" s="66" t="s">
        <v>208</v>
      </c>
      <c r="P23" s="116"/>
      <c r="R23" s="66"/>
      <c r="S23" s="116"/>
    </row>
    <row r="24" spans="2:19" ht="138" x14ac:dyDescent="0.25">
      <c r="B24" s="162"/>
      <c r="C24" s="63" t="s">
        <v>99</v>
      </c>
      <c r="D24" s="164"/>
      <c r="E24" s="179"/>
      <c r="F24" s="89" t="s">
        <v>15</v>
      </c>
      <c r="G24" s="59" t="s">
        <v>318</v>
      </c>
      <c r="H24" s="90">
        <f t="shared" si="2"/>
        <v>3</v>
      </c>
      <c r="I24" s="138" t="s">
        <v>19</v>
      </c>
      <c r="J24" s="138" t="s">
        <v>334</v>
      </c>
      <c r="K24" s="138"/>
      <c r="O24" s="39"/>
      <c r="P24" s="95"/>
      <c r="R24" s="39"/>
      <c r="S24" s="95"/>
    </row>
    <row r="25" spans="2:19" s="71" customFormat="1" ht="46" x14ac:dyDescent="0.25">
      <c r="B25" s="162"/>
      <c r="C25" s="118" t="s">
        <v>194</v>
      </c>
      <c r="D25" s="164"/>
      <c r="E25" s="179"/>
      <c r="F25" s="155" t="s">
        <v>18</v>
      </c>
      <c r="G25" s="62" t="s">
        <v>378</v>
      </c>
      <c r="H25" s="113">
        <f t="shared" si="2"/>
        <v>15</v>
      </c>
      <c r="I25" s="137" t="s">
        <v>18</v>
      </c>
      <c r="J25" s="137" t="s">
        <v>335</v>
      </c>
      <c r="K25" s="137"/>
      <c r="L25" s="94"/>
      <c r="M25" s="94"/>
      <c r="N25" s="94"/>
      <c r="O25" s="66" t="s">
        <v>208</v>
      </c>
      <c r="P25" s="116"/>
      <c r="R25" s="66"/>
      <c r="S25" s="116"/>
    </row>
    <row r="26" spans="2:19" ht="34.5" x14ac:dyDescent="0.25">
      <c r="B26" s="76" t="s">
        <v>14</v>
      </c>
      <c r="C26" s="76" t="s">
        <v>8</v>
      </c>
      <c r="D26" s="77">
        <v>0.05</v>
      </c>
      <c r="E26" s="78">
        <f>IFERROR((P28*100),"")</f>
        <v>0</v>
      </c>
      <c r="F26" s="79" t="s">
        <v>45</v>
      </c>
      <c r="G26" s="80"/>
      <c r="H26" s="81">
        <f>SUM(H27:H28)</f>
        <v>6</v>
      </c>
      <c r="I26" s="136" t="s">
        <v>45</v>
      </c>
      <c r="J26" s="136"/>
      <c r="K26" s="136"/>
      <c r="O26" s="61" t="s">
        <v>9</v>
      </c>
      <c r="P26" s="61">
        <f>15*COUNT($H$27:$H$28)</f>
        <v>30</v>
      </c>
      <c r="R26" s="39"/>
      <c r="S26" s="40"/>
    </row>
    <row r="27" spans="2:19" s="71" customFormat="1" x14ac:dyDescent="0.25">
      <c r="B27" s="162"/>
      <c r="C27" s="62" t="s">
        <v>172</v>
      </c>
      <c r="D27" s="163"/>
      <c r="E27" s="163"/>
      <c r="F27" s="155" t="s">
        <v>15</v>
      </c>
      <c r="G27" s="115" t="s">
        <v>360</v>
      </c>
      <c r="H27" s="113">
        <f>IF(F27="Very High",15,IF(F27="High",11,IF(F27="Medium",7,IF(F27="Low",5,IF(F27="Very Low",3,"Select a Rating")))))</f>
        <v>3</v>
      </c>
      <c r="I27" s="137" t="s">
        <v>15</v>
      </c>
      <c r="J27" s="137" t="s">
        <v>336</v>
      </c>
      <c r="K27" s="137"/>
      <c r="L27" s="94"/>
      <c r="M27" s="94"/>
      <c r="N27" s="94"/>
      <c r="O27" s="62" t="s">
        <v>10</v>
      </c>
      <c r="P27" s="69">
        <f>3*COUNT($H$27:$H$28)</f>
        <v>6</v>
      </c>
      <c r="Q27" s="71" t="s">
        <v>208</v>
      </c>
      <c r="R27" s="67"/>
      <c r="S27" s="67"/>
    </row>
    <row r="28" spans="2:19" s="71" customFormat="1" x14ac:dyDescent="0.25">
      <c r="B28" s="162"/>
      <c r="C28" s="62" t="s">
        <v>56</v>
      </c>
      <c r="D28" s="163"/>
      <c r="E28" s="163"/>
      <c r="F28" s="64" t="s">
        <v>15</v>
      </c>
      <c r="G28" s="69" t="s">
        <v>359</v>
      </c>
      <c r="H28" s="113">
        <f>IF(F28="Very High",15,IF(F28="High",11,IF(F28="Medium",7,IF(F28="Low",5,IF(F28="Very Low",3,"Select a Rating")))))</f>
        <v>3</v>
      </c>
      <c r="I28" s="137" t="s">
        <v>15</v>
      </c>
      <c r="J28" s="137" t="s">
        <v>337</v>
      </c>
      <c r="K28" s="137"/>
      <c r="L28" s="94"/>
      <c r="M28" s="94"/>
      <c r="N28" s="94"/>
      <c r="O28" s="62" t="s">
        <v>11</v>
      </c>
      <c r="P28" s="115">
        <f>IFERROR((LN($H$26) - LN($P$27))/(LN($P$26) -LN($P$27)),"")</f>
        <v>0</v>
      </c>
      <c r="Q28" s="71" t="s">
        <v>208</v>
      </c>
      <c r="R28" s="66"/>
      <c r="S28" s="67"/>
    </row>
    <row r="29" spans="2:19" ht="35" thickBot="1" x14ac:dyDescent="0.3">
      <c r="B29" s="76" t="s">
        <v>20</v>
      </c>
      <c r="C29" s="76" t="s">
        <v>8</v>
      </c>
      <c r="D29" s="77">
        <v>0.15</v>
      </c>
      <c r="E29" s="78">
        <f>IFERROR((P32*100),"")</f>
        <v>52.645576063618215</v>
      </c>
      <c r="F29" s="79" t="s">
        <v>45</v>
      </c>
      <c r="G29" s="80"/>
      <c r="H29" s="81">
        <f>SUM(H30:H31)</f>
        <v>14</v>
      </c>
      <c r="I29" s="136" t="s">
        <v>45</v>
      </c>
      <c r="J29" s="136"/>
      <c r="K29" s="136"/>
      <c r="O29" s="39"/>
      <c r="P29" s="40"/>
      <c r="R29" s="39"/>
      <c r="S29" s="40"/>
    </row>
    <row r="30" spans="2:19" s="71" customFormat="1" ht="34.5" x14ac:dyDescent="0.25">
      <c r="B30" s="162"/>
      <c r="C30" s="62" t="s">
        <v>354</v>
      </c>
      <c r="D30" s="163"/>
      <c r="E30" s="163"/>
      <c r="F30" s="155" t="s">
        <v>19</v>
      </c>
      <c r="G30" s="62" t="s">
        <v>355</v>
      </c>
      <c r="H30" s="113">
        <f>IF(F30="Very High",15,IF(F30="High",11,IF(F30="Medium",7,IF(F30="Low",5,IF(F30="Very Low",3,"Select a Rating")))))</f>
        <v>7</v>
      </c>
      <c r="I30" s="137" t="s">
        <v>17</v>
      </c>
      <c r="J30" s="137" t="s">
        <v>338</v>
      </c>
      <c r="K30" s="137"/>
      <c r="L30" s="94"/>
      <c r="M30" s="94"/>
      <c r="N30" s="94"/>
      <c r="O30" s="129" t="s">
        <v>9</v>
      </c>
      <c r="P30" s="130">
        <f>15*COUNT($H$30:$H$31)</f>
        <v>30</v>
      </c>
      <c r="R30" s="67"/>
      <c r="S30" s="67"/>
    </row>
    <row r="31" spans="2:19" s="71" customFormat="1" ht="57.5" x14ac:dyDescent="0.25">
      <c r="B31" s="162"/>
      <c r="C31" s="62" t="s">
        <v>108</v>
      </c>
      <c r="D31" s="163"/>
      <c r="E31" s="163"/>
      <c r="F31" s="124" t="s">
        <v>19</v>
      </c>
      <c r="G31" s="62" t="s">
        <v>356</v>
      </c>
      <c r="H31" s="113">
        <f>IF(F31="Very High",15,IF(F31="High",11,IF(F31="Medium",7,IF(F31="Low",5,IF(F31="Very Low",3,"Select a Rating")))))</f>
        <v>7</v>
      </c>
      <c r="I31" s="137" t="s">
        <v>19</v>
      </c>
      <c r="J31" s="137" t="s">
        <v>339</v>
      </c>
      <c r="K31" s="137"/>
      <c r="L31" s="94"/>
      <c r="M31" s="94"/>
      <c r="N31" s="94"/>
      <c r="O31" s="131" t="s">
        <v>10</v>
      </c>
      <c r="P31" s="132">
        <f>3*COUNT($H$30:$H$31)</f>
        <v>6</v>
      </c>
      <c r="R31" s="66"/>
      <c r="S31" s="67"/>
    </row>
    <row r="32" spans="2:19" ht="12" thickBot="1" x14ac:dyDescent="0.3">
      <c r="O32" s="96" t="s">
        <v>11</v>
      </c>
      <c r="P32" s="97">
        <f>IFERROR((LN($H$29) - LN($P$31))/(LN($P$30) -LN($P$31)),"")</f>
        <v>0.52645576063618216</v>
      </c>
    </row>
    <row r="33" spans="2:15" ht="29.5" customHeight="1" x14ac:dyDescent="0.25">
      <c r="C33" s="76" t="s">
        <v>21</v>
      </c>
      <c r="D33" s="98">
        <f>IFERROR((D3*E3+D10*E10+D19*E19+D26*E26+D29*E29),"")</f>
        <v>13.824266990801995</v>
      </c>
      <c r="E33" s="53" t="str">
        <f>IF(D33&lt;=15,C38,IF(D33&lt;=32,C39,IF(D33&lt;=53,C40,IF(D33&lt;=81,C41,IF(D33&lt;=100,C42,"")))))</f>
        <v>No Significant (Very Low) Risk</v>
      </c>
      <c r="F33" s="53" t="str">
        <f>IF(E33=C38,D38,IF(E33=C39,D39,IF(E33=C40,D40,IF(E33=C41,D41,IF(E33=C42,D42,"")))))</f>
        <v>Not Required</v>
      </c>
    </row>
    <row r="34" spans="2:15" x14ac:dyDescent="0.25">
      <c r="C34" s="73"/>
    </row>
    <row r="35" spans="2:15" x14ac:dyDescent="0.25">
      <c r="B35" s="41"/>
      <c r="C35" s="41"/>
      <c r="D35" s="99"/>
      <c r="E35" s="41"/>
    </row>
    <row r="36" spans="2:15" ht="12" thickBot="1" x14ac:dyDescent="0.3">
      <c r="B36" s="41"/>
      <c r="C36" s="41"/>
      <c r="D36" s="41"/>
    </row>
    <row r="37" spans="2:15" ht="46.5" thickBot="1" x14ac:dyDescent="0.3">
      <c r="B37" s="100" t="s">
        <v>22</v>
      </c>
      <c r="C37" s="100" t="s">
        <v>23</v>
      </c>
      <c r="D37" s="100" t="s">
        <v>67</v>
      </c>
    </row>
    <row r="38" spans="2:15" x14ac:dyDescent="0.25">
      <c r="B38" s="61" t="s">
        <v>30</v>
      </c>
      <c r="C38" s="61" t="s">
        <v>35</v>
      </c>
      <c r="D38" s="61" t="s">
        <v>29</v>
      </c>
    </row>
    <row r="39" spans="2:15" x14ac:dyDescent="0.25">
      <c r="B39" s="61" t="s">
        <v>31</v>
      </c>
      <c r="C39" s="41" t="s">
        <v>25</v>
      </c>
      <c r="D39" s="61" t="s">
        <v>26</v>
      </c>
    </row>
    <row r="40" spans="2:15" x14ac:dyDescent="0.25">
      <c r="B40" s="61" t="s">
        <v>32</v>
      </c>
      <c r="C40" s="61" t="s">
        <v>24</v>
      </c>
      <c r="D40" s="61" t="s">
        <v>28</v>
      </c>
    </row>
    <row r="41" spans="2:15" x14ac:dyDescent="0.25">
      <c r="B41" s="61" t="s">
        <v>33</v>
      </c>
      <c r="C41" s="61" t="s">
        <v>27</v>
      </c>
      <c r="D41" s="61" t="s">
        <v>149</v>
      </c>
    </row>
    <row r="42" spans="2:15" x14ac:dyDescent="0.25">
      <c r="B42" s="61" t="s">
        <v>36</v>
      </c>
      <c r="C42" s="61" t="s">
        <v>34</v>
      </c>
      <c r="D42" s="61" t="s">
        <v>149</v>
      </c>
      <c r="F42" s="41"/>
      <c r="G42" s="41"/>
      <c r="H42" s="41"/>
      <c r="I42" s="41"/>
      <c r="J42" s="41"/>
      <c r="K42" s="41"/>
      <c r="L42" s="41"/>
      <c r="M42" s="71"/>
      <c r="N42" s="41"/>
      <c r="O42" s="41"/>
    </row>
    <row r="49" spans="13:13" s="41" customFormat="1" x14ac:dyDescent="0.25">
      <c r="M49" s="71"/>
    </row>
    <row r="50" spans="13:13" s="41" customFormat="1" x14ac:dyDescent="0.25">
      <c r="M50" s="71"/>
    </row>
    <row r="51" spans="13:13" s="41" customFormat="1" x14ac:dyDescent="0.25">
      <c r="M51" s="71"/>
    </row>
    <row r="52" spans="13:13" s="41" customFormat="1" x14ac:dyDescent="0.25">
      <c r="M52" s="71"/>
    </row>
    <row r="53" spans="13:13" s="41" customFormat="1" x14ac:dyDescent="0.25">
      <c r="M53" s="71"/>
    </row>
    <row r="54" spans="13:13" s="41" customFormat="1" x14ac:dyDescent="0.25">
      <c r="M54" s="71"/>
    </row>
    <row r="55" spans="13:13" s="41" customFormat="1" x14ac:dyDescent="0.25">
      <c r="M55" s="71"/>
    </row>
    <row r="56" spans="13:13" s="41" customFormat="1" x14ac:dyDescent="0.25">
      <c r="M56" s="71"/>
    </row>
    <row r="57" spans="13:13" s="41" customFormat="1" x14ac:dyDescent="0.25">
      <c r="M57" s="71"/>
    </row>
    <row r="58" spans="13:13" s="41" customFormat="1" x14ac:dyDescent="0.25">
      <c r="M58" s="71"/>
    </row>
    <row r="59" spans="13:13" s="41" customFormat="1" x14ac:dyDescent="0.25">
      <c r="M59" s="71"/>
    </row>
    <row r="60" spans="13:13" s="41" customFormat="1" x14ac:dyDescent="0.25">
      <c r="M60" s="71"/>
    </row>
    <row r="61" spans="13:13" s="41" customFormat="1" x14ac:dyDescent="0.25">
      <c r="M61" s="71"/>
    </row>
    <row r="62" spans="13:13" s="41" customFormat="1" x14ac:dyDescent="0.25">
      <c r="M62" s="71"/>
    </row>
    <row r="63" spans="13:13" s="41" customFormat="1" x14ac:dyDescent="0.25">
      <c r="M63" s="71"/>
    </row>
    <row r="64" spans="13:13" s="41" customFormat="1" x14ac:dyDescent="0.25">
      <c r="M64" s="71"/>
    </row>
  </sheetData>
  <sheetProtection selectLockedCells="1"/>
  <mergeCells count="15">
    <mergeCell ref="D4:D9"/>
    <mergeCell ref="E4:E9"/>
    <mergeCell ref="B30:B31"/>
    <mergeCell ref="D30:D31"/>
    <mergeCell ref="E30:E31"/>
    <mergeCell ref="B27:B28"/>
    <mergeCell ref="D27:D28"/>
    <mergeCell ref="E27:E28"/>
    <mergeCell ref="B4:B9"/>
    <mergeCell ref="B11:B18"/>
    <mergeCell ref="B20:B25"/>
    <mergeCell ref="D11:D18"/>
    <mergeCell ref="E11:E18"/>
    <mergeCell ref="D20:D25"/>
    <mergeCell ref="E20:E25"/>
  </mergeCells>
  <conditionalFormatting sqref="F27:F28 F5:F9 F11:F18 F30:F31 F20:F25">
    <cfRule type="cellIs" dxfId="286" priority="1078" stopIfTrue="1" operator="equal">
      <formula>"VH"</formula>
    </cfRule>
  </conditionalFormatting>
  <conditionalFormatting sqref="F27:F28 F5:F9 F11:F18 F30:F31 F20:F25">
    <cfRule type="cellIs" dxfId="285" priority="1091" stopIfTrue="1" operator="equal">
      <formula>#REF!</formula>
    </cfRule>
    <cfRule type="cellIs" dxfId="284" priority="1092" stopIfTrue="1" operator="equal">
      <formula>#REF!</formula>
    </cfRule>
    <cfRule type="cellIs" dxfId="283" priority="1093" stopIfTrue="1" operator="equal">
      <formula>#REF!</formula>
    </cfRule>
  </conditionalFormatting>
  <conditionalFormatting sqref="F5:F9 F11:F18 F30:F31 F20:F25">
    <cfRule type="cellIs" dxfId="282" priority="1067" stopIfTrue="1" operator="equal">
      <formula>$U$3</formula>
    </cfRule>
    <cfRule type="cellIs" dxfId="281" priority="1068" stopIfTrue="1" operator="equal">
      <formula>$U$3</formula>
    </cfRule>
    <cfRule type="cellIs" dxfId="280" priority="1069" stopIfTrue="1" operator="equal">
      <formula>$T$3</formula>
    </cfRule>
    <cfRule type="cellIs" dxfId="279" priority="1070" stopIfTrue="1" operator="equal">
      <formula>$S$3</formula>
    </cfRule>
    <cfRule type="cellIs" dxfId="278" priority="1071" stopIfTrue="1" operator="equal">
      <formula>$R$3</formula>
    </cfRule>
    <cfRule type="cellIs" dxfId="277" priority="1072" stopIfTrue="1" operator="equal">
      <formula>$Q$3</formula>
    </cfRule>
    <cfRule type="cellIs" dxfId="276" priority="1073" stopIfTrue="1" operator="equal">
      <formula>$U$3</formula>
    </cfRule>
    <cfRule type="cellIs" dxfId="275" priority="1074" stopIfTrue="1" operator="equal">
      <formula>$T$3</formula>
    </cfRule>
    <cfRule type="cellIs" dxfId="274" priority="1075" stopIfTrue="1" operator="equal">
      <formula>$S$3</formula>
    </cfRule>
    <cfRule type="cellIs" dxfId="273" priority="1076" stopIfTrue="1" operator="equal">
      <formula>$R$3</formula>
    </cfRule>
    <cfRule type="cellIs" dxfId="272" priority="1077" stopIfTrue="1" operator="equal">
      <formula>$Q$3</formula>
    </cfRule>
  </conditionalFormatting>
  <conditionalFormatting sqref="F5:F9 F11:F18 F30:F31 F20:F25">
    <cfRule type="cellIs" dxfId="271" priority="1056" operator="equal">
      <formula>$U$3</formula>
    </cfRule>
    <cfRule type="cellIs" dxfId="270" priority="1057" operator="equal">
      <formula>$U$3</formula>
    </cfRule>
    <cfRule type="cellIs" dxfId="269" priority="1058" operator="equal">
      <formula>$T$3</formula>
    </cfRule>
    <cfRule type="cellIs" dxfId="268" priority="1059" operator="equal">
      <formula>$S$3</formula>
    </cfRule>
    <cfRule type="cellIs" dxfId="267" priority="1060" operator="equal">
      <formula>$R$3</formula>
    </cfRule>
    <cfRule type="cellIs" dxfId="266" priority="1061" operator="equal">
      <formula>$Q$3</formula>
    </cfRule>
    <cfRule type="cellIs" dxfId="265" priority="1062" operator="equal">
      <formula>$U$3</formula>
    </cfRule>
    <cfRule type="cellIs" dxfId="264" priority="1063" operator="equal">
      <formula>$T$3</formula>
    </cfRule>
    <cfRule type="cellIs" dxfId="263" priority="1064" operator="equal">
      <formula>$S$3</formula>
    </cfRule>
    <cfRule type="cellIs" dxfId="262" priority="1065" operator="equal">
      <formula>$R$3</formula>
    </cfRule>
    <cfRule type="cellIs" dxfId="261" priority="1066" operator="equal">
      <formula>$Q$3</formula>
    </cfRule>
  </conditionalFormatting>
  <conditionalFormatting sqref="F27:F28">
    <cfRule type="cellIs" dxfId="260" priority="1020" operator="equal">
      <formula>$U$3</formula>
    </cfRule>
    <cfRule type="cellIs" dxfId="259" priority="1021" operator="equal">
      <formula>$U$3</formula>
    </cfRule>
    <cfRule type="cellIs" dxfId="258" priority="1022" operator="equal">
      <formula>$T$3</formula>
    </cfRule>
    <cfRule type="cellIs" dxfId="257" priority="1023" operator="equal">
      <formula>$S$3</formula>
    </cfRule>
    <cfRule type="cellIs" dxfId="256" priority="1024" operator="equal">
      <formula>$R$3</formula>
    </cfRule>
    <cfRule type="cellIs" dxfId="255" priority="1025" operator="equal">
      <formula>$Q$3</formula>
    </cfRule>
    <cfRule type="cellIs" dxfId="254" priority="1026" operator="equal">
      <formula>$U$3</formula>
    </cfRule>
    <cfRule type="cellIs" dxfId="253" priority="1027" operator="equal">
      <formula>$T$3</formula>
    </cfRule>
    <cfRule type="cellIs" dxfId="252" priority="1028" operator="equal">
      <formula>$S$3</formula>
    </cfRule>
    <cfRule type="cellIs" dxfId="251" priority="1029" operator="equal">
      <formula>$R$3</formula>
    </cfRule>
    <cfRule type="cellIs" dxfId="250" priority="1030" operator="equal">
      <formula>$Q$3</formula>
    </cfRule>
  </conditionalFormatting>
  <conditionalFormatting sqref="F5:F9">
    <cfRule type="cellIs" dxfId="249" priority="1008" stopIfTrue="1" operator="equal">
      <formula>$U$3</formula>
    </cfRule>
    <cfRule type="cellIs" dxfId="248" priority="1009" stopIfTrue="1" operator="equal">
      <formula>$U$3</formula>
    </cfRule>
    <cfRule type="cellIs" dxfId="247" priority="1010" stopIfTrue="1" operator="equal">
      <formula>$T$3</formula>
    </cfRule>
    <cfRule type="cellIs" dxfId="246" priority="1011" stopIfTrue="1" operator="equal">
      <formula>$S$3</formula>
    </cfRule>
    <cfRule type="cellIs" dxfId="245" priority="1012" stopIfTrue="1" operator="equal">
      <formula>$R$3</formula>
    </cfRule>
    <cfRule type="cellIs" dxfId="244" priority="1013" stopIfTrue="1" operator="equal">
      <formula>$Q$3</formula>
    </cfRule>
    <cfRule type="cellIs" dxfId="243" priority="1014" stopIfTrue="1" operator="equal">
      <formula>$U$3</formula>
    </cfRule>
    <cfRule type="cellIs" dxfId="242" priority="1015" stopIfTrue="1" operator="equal">
      <formula>$T$3</formula>
    </cfRule>
    <cfRule type="cellIs" dxfId="241" priority="1016" stopIfTrue="1" operator="equal">
      <formula>$S$3</formula>
    </cfRule>
    <cfRule type="cellIs" dxfId="240" priority="1017" stopIfTrue="1" operator="equal">
      <formula>$R$3</formula>
    </cfRule>
    <cfRule type="cellIs" dxfId="239" priority="1018" stopIfTrue="1" operator="equal">
      <formula>$Q$3</formula>
    </cfRule>
  </conditionalFormatting>
  <conditionalFormatting sqref="F5:F9">
    <cfRule type="cellIs" dxfId="238" priority="794" stopIfTrue="1" operator="equal">
      <formula>$U$3</formula>
    </cfRule>
    <cfRule type="cellIs" dxfId="237" priority="795" stopIfTrue="1" operator="equal">
      <formula>$U$3</formula>
    </cfRule>
    <cfRule type="cellIs" dxfId="236" priority="796" stopIfTrue="1" operator="equal">
      <formula>$T$3</formula>
    </cfRule>
    <cfRule type="cellIs" dxfId="235" priority="797" stopIfTrue="1" operator="equal">
      <formula>$S$3</formula>
    </cfRule>
    <cfRule type="cellIs" dxfId="234" priority="798" stopIfTrue="1" operator="equal">
      <formula>$R$3</formula>
    </cfRule>
    <cfRule type="cellIs" dxfId="233" priority="799" stopIfTrue="1" operator="equal">
      <formula>$Q$3</formula>
    </cfRule>
    <cfRule type="cellIs" dxfId="232" priority="800" stopIfTrue="1" operator="equal">
      <formula>$U$3</formula>
    </cfRule>
    <cfRule type="cellIs" dxfId="231" priority="801" stopIfTrue="1" operator="equal">
      <formula>$T$3</formula>
    </cfRule>
    <cfRule type="cellIs" dxfId="230" priority="802" stopIfTrue="1" operator="equal">
      <formula>$S$3</formula>
    </cfRule>
    <cfRule type="cellIs" dxfId="229" priority="803" stopIfTrue="1" operator="equal">
      <formula>$R$3</formula>
    </cfRule>
    <cfRule type="cellIs" dxfId="228" priority="804" stopIfTrue="1" operator="equal">
      <formula>$Q$3</formula>
    </cfRule>
  </conditionalFormatting>
  <conditionalFormatting sqref="H5:K9 H11:K18 H20:K25 H30:K31">
    <cfRule type="cellIs" dxfId="227" priority="774" operator="equal">
      <formula>15</formula>
    </cfRule>
    <cfRule type="cellIs" dxfId="226" priority="775" operator="equal">
      <formula>11</formula>
    </cfRule>
    <cfRule type="cellIs" dxfId="225" priority="776" operator="equal">
      <formula>7</formula>
    </cfRule>
    <cfRule type="cellIs" dxfId="224" priority="777" stopIfTrue="1" operator="equal">
      <formula>5</formula>
    </cfRule>
    <cfRule type="cellIs" dxfId="223" priority="778" stopIfTrue="1" operator="equal">
      <formula>3</formula>
    </cfRule>
  </conditionalFormatting>
  <conditionalFormatting sqref="F27:F28">
    <cfRule type="cellIs" dxfId="222" priority="677" stopIfTrue="1" operator="equal">
      <formula>$U$3</formula>
    </cfRule>
    <cfRule type="cellIs" dxfId="221" priority="678" stopIfTrue="1" operator="equal">
      <formula>$U$3</formula>
    </cfRule>
    <cfRule type="cellIs" dxfId="220" priority="679" stopIfTrue="1" operator="equal">
      <formula>$T$3</formula>
    </cfRule>
    <cfRule type="cellIs" dxfId="219" priority="680" stopIfTrue="1" operator="equal">
      <formula>$S$3</formula>
    </cfRule>
    <cfRule type="cellIs" dxfId="218" priority="681" stopIfTrue="1" operator="equal">
      <formula>$R$3</formula>
    </cfRule>
    <cfRule type="cellIs" dxfId="217" priority="682" stopIfTrue="1" operator="equal">
      <formula>$Q$3</formula>
    </cfRule>
    <cfRule type="cellIs" dxfId="216" priority="683" stopIfTrue="1" operator="equal">
      <formula>$U$3</formula>
    </cfRule>
    <cfRule type="cellIs" dxfId="215" priority="684" stopIfTrue="1" operator="equal">
      <formula>$T$3</formula>
    </cfRule>
    <cfRule type="cellIs" dxfId="214" priority="685" stopIfTrue="1" operator="equal">
      <formula>$S$3</formula>
    </cfRule>
    <cfRule type="cellIs" dxfId="213" priority="686" stopIfTrue="1" operator="equal">
      <formula>$R$3</formula>
    </cfRule>
    <cfRule type="cellIs" dxfId="212" priority="687" stopIfTrue="1" operator="equal">
      <formula>$Q$3</formula>
    </cfRule>
  </conditionalFormatting>
  <conditionalFormatting sqref="F27:F28">
    <cfRule type="cellIs" dxfId="211" priority="666" operator="equal">
      <formula>$U$3</formula>
    </cfRule>
    <cfRule type="cellIs" dxfId="210" priority="667" operator="equal">
      <formula>$U$3</formula>
    </cfRule>
    <cfRule type="cellIs" dxfId="209" priority="668" operator="equal">
      <formula>$T$3</formula>
    </cfRule>
    <cfRule type="cellIs" dxfId="208" priority="669" operator="equal">
      <formula>$S$3</formula>
    </cfRule>
    <cfRule type="cellIs" dxfId="207" priority="670" operator="equal">
      <formula>$R$3</formula>
    </cfRule>
    <cfRule type="cellIs" dxfId="206" priority="671" operator="equal">
      <formula>$Q$3</formula>
    </cfRule>
    <cfRule type="cellIs" dxfId="205" priority="672" operator="equal">
      <formula>$U$3</formula>
    </cfRule>
    <cfRule type="cellIs" dxfId="204" priority="673" operator="equal">
      <formula>$T$3</formula>
    </cfRule>
    <cfRule type="cellIs" dxfId="203" priority="674" operator="equal">
      <formula>$S$3</formula>
    </cfRule>
    <cfRule type="cellIs" dxfId="202" priority="675" operator="equal">
      <formula>$R$3</formula>
    </cfRule>
    <cfRule type="cellIs" dxfId="201" priority="676" operator="equal">
      <formula>$Q$3</formula>
    </cfRule>
  </conditionalFormatting>
  <conditionalFormatting sqref="F27:F28">
    <cfRule type="cellIs" dxfId="200" priority="655" stopIfTrue="1" operator="equal">
      <formula>$U$3</formula>
    </cfRule>
    <cfRule type="cellIs" dxfId="199" priority="656" stopIfTrue="1" operator="equal">
      <formula>$U$3</formula>
    </cfRule>
    <cfRule type="cellIs" dxfId="198" priority="657" stopIfTrue="1" operator="equal">
      <formula>$T$3</formula>
    </cfRule>
    <cfRule type="cellIs" dxfId="197" priority="658" stopIfTrue="1" operator="equal">
      <formula>$S$3</formula>
    </cfRule>
    <cfRule type="cellIs" dxfId="196" priority="659" stopIfTrue="1" operator="equal">
      <formula>$R$3</formula>
    </cfRule>
    <cfRule type="cellIs" dxfId="195" priority="660" stopIfTrue="1" operator="equal">
      <formula>$Q$3</formula>
    </cfRule>
    <cfRule type="cellIs" dxfId="194" priority="661" stopIfTrue="1" operator="equal">
      <formula>$U$3</formula>
    </cfRule>
    <cfRule type="cellIs" dxfId="193" priority="662" stopIfTrue="1" operator="equal">
      <formula>$T$3</formula>
    </cfRule>
    <cfRule type="cellIs" dxfId="192" priority="663" stopIfTrue="1" operator="equal">
      <formula>$S$3</formula>
    </cfRule>
    <cfRule type="cellIs" dxfId="191" priority="664" stopIfTrue="1" operator="equal">
      <formula>$R$3</formula>
    </cfRule>
    <cfRule type="cellIs" dxfId="190" priority="665" stopIfTrue="1" operator="equal">
      <formula>$Q$3</formula>
    </cfRule>
  </conditionalFormatting>
  <conditionalFormatting sqref="F27:F28">
    <cfRule type="cellIs" dxfId="189" priority="541" stopIfTrue="1" operator="equal">
      <formula>$U$3</formula>
    </cfRule>
    <cfRule type="cellIs" dxfId="188" priority="542" stopIfTrue="1" operator="equal">
      <formula>$U$3</formula>
    </cfRule>
    <cfRule type="cellIs" dxfId="187" priority="543" stopIfTrue="1" operator="equal">
      <formula>$T$3</formula>
    </cfRule>
    <cfRule type="cellIs" dxfId="186" priority="544" stopIfTrue="1" operator="equal">
      <formula>$S$3</formula>
    </cfRule>
    <cfRule type="cellIs" dxfId="185" priority="545" stopIfTrue="1" operator="equal">
      <formula>$R$3</formula>
    </cfRule>
    <cfRule type="cellIs" dxfId="184" priority="546" stopIfTrue="1" operator="equal">
      <formula>$Q$3</formula>
    </cfRule>
    <cfRule type="cellIs" dxfId="183" priority="547" stopIfTrue="1" operator="equal">
      <formula>$U$3</formula>
    </cfRule>
    <cfRule type="cellIs" dxfId="182" priority="548" stopIfTrue="1" operator="equal">
      <formula>$T$3</formula>
    </cfRule>
    <cfRule type="cellIs" dxfId="181" priority="549" stopIfTrue="1" operator="equal">
      <formula>$S$3</formula>
    </cfRule>
    <cfRule type="cellIs" dxfId="180" priority="550" stopIfTrue="1" operator="equal">
      <formula>$R$3</formula>
    </cfRule>
    <cfRule type="cellIs" dxfId="179" priority="551" stopIfTrue="1" operator="equal">
      <formula>$Q$3</formula>
    </cfRule>
  </conditionalFormatting>
  <conditionalFormatting sqref="F27:F28">
    <cfRule type="cellIs" dxfId="178" priority="530" operator="equal">
      <formula>$U$3</formula>
    </cfRule>
    <cfRule type="cellIs" dxfId="177" priority="531" operator="equal">
      <formula>$U$3</formula>
    </cfRule>
    <cfRule type="cellIs" dxfId="176" priority="532" operator="equal">
      <formula>$T$3</formula>
    </cfRule>
    <cfRule type="cellIs" dxfId="175" priority="533" operator="equal">
      <formula>$S$3</formula>
    </cfRule>
    <cfRule type="cellIs" dxfId="174" priority="534" operator="equal">
      <formula>$R$3</formula>
    </cfRule>
    <cfRule type="cellIs" dxfId="173" priority="535" operator="equal">
      <formula>$Q$3</formula>
    </cfRule>
    <cfRule type="cellIs" dxfId="172" priority="536" operator="equal">
      <formula>$U$3</formula>
    </cfRule>
    <cfRule type="cellIs" dxfId="171" priority="537" operator="equal">
      <formula>$T$3</formula>
    </cfRule>
    <cfRule type="cellIs" dxfId="170" priority="538" operator="equal">
      <formula>$S$3</formula>
    </cfRule>
    <cfRule type="cellIs" dxfId="169" priority="539" operator="equal">
      <formula>$R$3</formula>
    </cfRule>
    <cfRule type="cellIs" dxfId="168" priority="540" operator="equal">
      <formula>$Q$3</formula>
    </cfRule>
  </conditionalFormatting>
  <conditionalFormatting sqref="F27:F28">
    <cfRule type="cellIs" dxfId="167" priority="519" stopIfTrue="1" operator="equal">
      <formula>$U$3</formula>
    </cfRule>
    <cfRule type="cellIs" dxfId="166" priority="520" stopIfTrue="1" operator="equal">
      <formula>$U$3</formula>
    </cfRule>
    <cfRule type="cellIs" dxfId="165" priority="521" stopIfTrue="1" operator="equal">
      <formula>$T$3</formula>
    </cfRule>
    <cfRule type="cellIs" dxfId="164" priority="522" stopIfTrue="1" operator="equal">
      <formula>$S$3</formula>
    </cfRule>
    <cfRule type="cellIs" dxfId="163" priority="523" stopIfTrue="1" operator="equal">
      <formula>$R$3</formula>
    </cfRule>
    <cfRule type="cellIs" dxfId="162" priority="524" stopIfTrue="1" operator="equal">
      <formula>$Q$3</formula>
    </cfRule>
    <cfRule type="cellIs" dxfId="161" priority="525" stopIfTrue="1" operator="equal">
      <formula>$U$3</formula>
    </cfRule>
    <cfRule type="cellIs" dxfId="160" priority="526" stopIfTrue="1" operator="equal">
      <formula>$T$3</formula>
    </cfRule>
    <cfRule type="cellIs" dxfId="159" priority="527" stopIfTrue="1" operator="equal">
      <formula>$S$3</formula>
    </cfRule>
    <cfRule type="cellIs" dxfId="158" priority="528" stopIfTrue="1" operator="equal">
      <formula>$R$3</formula>
    </cfRule>
    <cfRule type="cellIs" dxfId="157" priority="529" stopIfTrue="1" operator="equal">
      <formula>$Q$3</formula>
    </cfRule>
  </conditionalFormatting>
  <conditionalFormatting sqref="F27:F28">
    <cfRule type="cellIs" dxfId="156" priority="405" stopIfTrue="1" operator="equal">
      <formula>$U$3</formula>
    </cfRule>
    <cfRule type="cellIs" dxfId="155" priority="406" stopIfTrue="1" operator="equal">
      <formula>$U$3</formula>
    </cfRule>
    <cfRule type="cellIs" dxfId="154" priority="407" stopIfTrue="1" operator="equal">
      <formula>$T$3</formula>
    </cfRule>
    <cfRule type="cellIs" dxfId="153" priority="408" stopIfTrue="1" operator="equal">
      <formula>$S$3</formula>
    </cfRule>
    <cfRule type="cellIs" dxfId="152" priority="409" stopIfTrue="1" operator="equal">
      <formula>$R$3</formula>
    </cfRule>
    <cfRule type="cellIs" dxfId="151" priority="410" stopIfTrue="1" operator="equal">
      <formula>$Q$3</formula>
    </cfRule>
    <cfRule type="cellIs" dxfId="150" priority="411" stopIfTrue="1" operator="equal">
      <formula>$U$3</formula>
    </cfRule>
    <cfRule type="cellIs" dxfId="149" priority="412" stopIfTrue="1" operator="equal">
      <formula>$T$3</formula>
    </cfRule>
    <cfRule type="cellIs" dxfId="148" priority="413" stopIfTrue="1" operator="equal">
      <formula>$S$3</formula>
    </cfRule>
    <cfRule type="cellIs" dxfId="147" priority="414" stopIfTrue="1" operator="equal">
      <formula>$R$3</formula>
    </cfRule>
    <cfRule type="cellIs" dxfId="146" priority="415" stopIfTrue="1" operator="equal">
      <formula>$Q$3</formula>
    </cfRule>
  </conditionalFormatting>
  <conditionalFormatting sqref="F27:F28">
    <cfRule type="cellIs" dxfId="145" priority="394" operator="equal">
      <formula>$U$3</formula>
    </cfRule>
    <cfRule type="cellIs" dxfId="144" priority="395" operator="equal">
      <formula>$U$3</formula>
    </cfRule>
    <cfRule type="cellIs" dxfId="143" priority="396" operator="equal">
      <formula>$T$3</formula>
    </cfRule>
    <cfRule type="cellIs" dxfId="142" priority="397" operator="equal">
      <formula>$S$3</formula>
    </cfRule>
    <cfRule type="cellIs" dxfId="141" priority="398" operator="equal">
      <formula>$R$3</formula>
    </cfRule>
    <cfRule type="cellIs" dxfId="140" priority="399" operator="equal">
      <formula>$Q$3</formula>
    </cfRule>
    <cfRule type="cellIs" dxfId="139" priority="400" operator="equal">
      <formula>$U$3</formula>
    </cfRule>
    <cfRule type="cellIs" dxfId="138" priority="401" operator="equal">
      <formula>$T$3</formula>
    </cfRule>
    <cfRule type="cellIs" dxfId="137" priority="402" operator="equal">
      <formula>$S$3</formula>
    </cfRule>
    <cfRule type="cellIs" dxfId="136" priority="403" operator="equal">
      <formula>$R$3</formula>
    </cfRule>
    <cfRule type="cellIs" dxfId="135" priority="404" operator="equal">
      <formula>$Q$3</formula>
    </cfRule>
  </conditionalFormatting>
  <conditionalFormatting sqref="F27:F28">
    <cfRule type="cellIs" dxfId="134" priority="383" stopIfTrue="1" operator="equal">
      <formula>$U$3</formula>
    </cfRule>
    <cfRule type="cellIs" dxfId="133" priority="384" stopIfTrue="1" operator="equal">
      <formula>$U$3</formula>
    </cfRule>
    <cfRule type="cellIs" dxfId="132" priority="385" stopIfTrue="1" operator="equal">
      <formula>$T$3</formula>
    </cfRule>
    <cfRule type="cellIs" dxfId="131" priority="386" stopIfTrue="1" operator="equal">
      <formula>$S$3</formula>
    </cfRule>
    <cfRule type="cellIs" dxfId="130" priority="387" stopIfTrue="1" operator="equal">
      <formula>$R$3</formula>
    </cfRule>
    <cfRule type="cellIs" dxfId="129" priority="388" stopIfTrue="1" operator="equal">
      <formula>$Q$3</formula>
    </cfRule>
    <cfRule type="cellIs" dxfId="128" priority="389" stopIfTrue="1" operator="equal">
      <formula>$U$3</formula>
    </cfRule>
    <cfRule type="cellIs" dxfId="127" priority="390" stopIfTrue="1" operator="equal">
      <formula>$T$3</formula>
    </cfRule>
    <cfRule type="cellIs" dxfId="126" priority="391" stopIfTrue="1" operator="equal">
      <formula>$S$3</formula>
    </cfRule>
    <cfRule type="cellIs" dxfId="125" priority="392" stopIfTrue="1" operator="equal">
      <formula>$R$3</formula>
    </cfRule>
    <cfRule type="cellIs" dxfId="124" priority="393" stopIfTrue="1" operator="equal">
      <formula>$Q$3</formula>
    </cfRule>
  </conditionalFormatting>
  <conditionalFormatting sqref="F27:F28">
    <cfRule type="cellIs" dxfId="123" priority="269" stopIfTrue="1" operator="equal">
      <formula>$U$3</formula>
    </cfRule>
    <cfRule type="cellIs" dxfId="122" priority="270" stopIfTrue="1" operator="equal">
      <formula>$U$3</formula>
    </cfRule>
    <cfRule type="cellIs" dxfId="121" priority="271" stopIfTrue="1" operator="equal">
      <formula>$T$3</formula>
    </cfRule>
    <cfRule type="cellIs" dxfId="120" priority="272" stopIfTrue="1" operator="equal">
      <formula>$S$3</formula>
    </cfRule>
    <cfRule type="cellIs" dxfId="119" priority="273" stopIfTrue="1" operator="equal">
      <formula>$R$3</formula>
    </cfRule>
    <cfRule type="cellIs" dxfId="118" priority="274" stopIfTrue="1" operator="equal">
      <formula>$Q$3</formula>
    </cfRule>
    <cfRule type="cellIs" dxfId="117" priority="275" stopIfTrue="1" operator="equal">
      <formula>$U$3</formula>
    </cfRule>
    <cfRule type="cellIs" dxfId="116" priority="276" stopIfTrue="1" operator="equal">
      <formula>$T$3</formula>
    </cfRule>
    <cfRule type="cellIs" dxfId="115" priority="277" stopIfTrue="1" operator="equal">
      <formula>$S$3</formula>
    </cfRule>
    <cfRule type="cellIs" dxfId="114" priority="278" stopIfTrue="1" operator="equal">
      <formula>$R$3</formula>
    </cfRule>
    <cfRule type="cellIs" dxfId="113" priority="279" stopIfTrue="1" operator="equal">
      <formula>$Q$3</formula>
    </cfRule>
  </conditionalFormatting>
  <conditionalFormatting sqref="F27:F28">
    <cfRule type="cellIs" dxfId="112" priority="258" operator="equal">
      <formula>$U$3</formula>
    </cfRule>
    <cfRule type="cellIs" dxfId="111" priority="259" operator="equal">
      <formula>$U$3</formula>
    </cfRule>
    <cfRule type="cellIs" dxfId="110" priority="260" operator="equal">
      <formula>$T$3</formula>
    </cfRule>
    <cfRule type="cellIs" dxfId="109" priority="261" operator="equal">
      <formula>$S$3</formula>
    </cfRule>
    <cfRule type="cellIs" dxfId="108" priority="262" operator="equal">
      <formula>$R$3</formula>
    </cfRule>
    <cfRule type="cellIs" dxfId="107" priority="263" operator="equal">
      <formula>$Q$3</formula>
    </cfRule>
    <cfRule type="cellIs" dxfId="106" priority="264" operator="equal">
      <formula>$U$3</formula>
    </cfRule>
    <cfRule type="cellIs" dxfId="105" priority="265" operator="equal">
      <formula>$T$3</formula>
    </cfRule>
    <cfRule type="cellIs" dxfId="104" priority="266" operator="equal">
      <formula>$S$3</formula>
    </cfRule>
    <cfRule type="cellIs" dxfId="103" priority="267" operator="equal">
      <formula>$R$3</formula>
    </cfRule>
    <cfRule type="cellIs" dxfId="102" priority="268" operator="equal">
      <formula>$Q$3</formula>
    </cfRule>
  </conditionalFormatting>
  <conditionalFormatting sqref="F27:F28">
    <cfRule type="cellIs" dxfId="101" priority="247" stopIfTrue="1" operator="equal">
      <formula>$U$3</formula>
    </cfRule>
    <cfRule type="cellIs" dxfId="100" priority="248" stopIfTrue="1" operator="equal">
      <formula>$U$3</formula>
    </cfRule>
    <cfRule type="cellIs" dxfId="99" priority="249" stopIfTrue="1" operator="equal">
      <formula>$T$3</formula>
    </cfRule>
    <cfRule type="cellIs" dxfId="98" priority="250" stopIfTrue="1" operator="equal">
      <formula>$S$3</formula>
    </cfRule>
    <cfRule type="cellIs" dxfId="97" priority="251" stopIfTrue="1" operator="equal">
      <formula>$R$3</formula>
    </cfRule>
    <cfRule type="cellIs" dxfId="96" priority="252" stopIfTrue="1" operator="equal">
      <formula>$Q$3</formula>
    </cfRule>
    <cfRule type="cellIs" dxfId="95" priority="253" stopIfTrue="1" operator="equal">
      <formula>$U$3</formula>
    </cfRule>
    <cfRule type="cellIs" dxfId="94" priority="254" stopIfTrue="1" operator="equal">
      <formula>$T$3</formula>
    </cfRule>
    <cfRule type="cellIs" dxfId="93" priority="255" stopIfTrue="1" operator="equal">
      <formula>$S$3</formula>
    </cfRule>
    <cfRule type="cellIs" dxfId="92" priority="256" stopIfTrue="1" operator="equal">
      <formula>$R$3</formula>
    </cfRule>
    <cfRule type="cellIs" dxfId="91" priority="257" stopIfTrue="1" operator="equal">
      <formula>$Q$3</formula>
    </cfRule>
  </conditionalFormatting>
  <conditionalFormatting sqref="F27:F28">
    <cfRule type="cellIs" dxfId="90" priority="133" stopIfTrue="1" operator="equal">
      <formula>$U$3</formula>
    </cfRule>
    <cfRule type="cellIs" dxfId="89" priority="134" stopIfTrue="1" operator="equal">
      <formula>$U$3</formula>
    </cfRule>
    <cfRule type="cellIs" dxfId="88" priority="135" stopIfTrue="1" operator="equal">
      <formula>$T$3</formula>
    </cfRule>
    <cfRule type="cellIs" dxfId="87" priority="136" stopIfTrue="1" operator="equal">
      <formula>$S$3</formula>
    </cfRule>
    <cfRule type="cellIs" dxfId="86" priority="137" stopIfTrue="1" operator="equal">
      <formula>$R$3</formula>
    </cfRule>
    <cfRule type="cellIs" dxfId="85" priority="138" stopIfTrue="1" operator="equal">
      <formula>$Q$3</formula>
    </cfRule>
    <cfRule type="cellIs" dxfId="84" priority="139" stopIfTrue="1" operator="equal">
      <formula>$U$3</formula>
    </cfRule>
    <cfRule type="cellIs" dxfId="83" priority="140" stopIfTrue="1" operator="equal">
      <formula>$T$3</formula>
    </cfRule>
    <cfRule type="cellIs" dxfId="82" priority="141" stopIfTrue="1" operator="equal">
      <formula>$S$3</formula>
    </cfRule>
    <cfRule type="cellIs" dxfId="81" priority="142" stopIfTrue="1" operator="equal">
      <formula>$R$3</formula>
    </cfRule>
    <cfRule type="cellIs" dxfId="80" priority="143" stopIfTrue="1" operator="equal">
      <formula>$Q$3</formula>
    </cfRule>
  </conditionalFormatting>
  <conditionalFormatting sqref="F27:F28">
    <cfRule type="cellIs" dxfId="79" priority="122" operator="equal">
      <formula>$U$3</formula>
    </cfRule>
    <cfRule type="cellIs" dxfId="78" priority="123" operator="equal">
      <formula>$U$3</formula>
    </cfRule>
    <cfRule type="cellIs" dxfId="77" priority="124" operator="equal">
      <formula>$T$3</formula>
    </cfRule>
    <cfRule type="cellIs" dxfId="76" priority="125" operator="equal">
      <formula>$S$3</formula>
    </cfRule>
    <cfRule type="cellIs" dxfId="75" priority="126" operator="equal">
      <formula>$R$3</formula>
    </cfRule>
    <cfRule type="cellIs" dxfId="74" priority="127" operator="equal">
      <formula>$Q$3</formula>
    </cfRule>
    <cfRule type="cellIs" dxfId="73" priority="128" operator="equal">
      <formula>$U$3</formula>
    </cfRule>
    <cfRule type="cellIs" dxfId="72" priority="129" operator="equal">
      <formula>$T$3</formula>
    </cfRule>
    <cfRule type="cellIs" dxfId="71" priority="130" operator="equal">
      <formula>$S$3</formula>
    </cfRule>
    <cfRule type="cellIs" dxfId="70" priority="131" operator="equal">
      <formula>$R$3</formula>
    </cfRule>
    <cfRule type="cellIs" dxfId="69" priority="132" operator="equal">
      <formula>$Q$3</formula>
    </cfRule>
  </conditionalFormatting>
  <conditionalFormatting sqref="F27:F28">
    <cfRule type="cellIs" dxfId="68" priority="111" stopIfTrue="1" operator="equal">
      <formula>$U$3</formula>
    </cfRule>
    <cfRule type="cellIs" dxfId="67" priority="112" stopIfTrue="1" operator="equal">
      <formula>$U$3</formula>
    </cfRule>
    <cfRule type="cellIs" dxfId="66" priority="113" stopIfTrue="1" operator="equal">
      <formula>$T$3</formula>
    </cfRule>
    <cfRule type="cellIs" dxfId="65" priority="114" stopIfTrue="1" operator="equal">
      <formula>$S$3</formula>
    </cfRule>
    <cfRule type="cellIs" dxfId="64" priority="115" stopIfTrue="1" operator="equal">
      <formula>$R$3</formula>
    </cfRule>
    <cfRule type="cellIs" dxfId="63" priority="116" stopIfTrue="1" operator="equal">
      <formula>$Q$3</formula>
    </cfRule>
    <cfRule type="cellIs" dxfId="62" priority="117" stopIfTrue="1" operator="equal">
      <formula>$U$3</formula>
    </cfRule>
    <cfRule type="cellIs" dxfId="61" priority="118" stopIfTrue="1" operator="equal">
      <formula>$T$3</formula>
    </cfRule>
    <cfRule type="cellIs" dxfId="60" priority="119" stopIfTrue="1" operator="equal">
      <formula>$S$3</formula>
    </cfRule>
    <cfRule type="cellIs" dxfId="59" priority="120" stopIfTrue="1" operator="equal">
      <formula>$R$3</formula>
    </cfRule>
    <cfRule type="cellIs" dxfId="58" priority="121" stopIfTrue="1" operator="equal">
      <formula>$Q$3</formula>
    </cfRule>
  </conditionalFormatting>
  <conditionalFormatting sqref="H27:K28">
    <cfRule type="cellIs" dxfId="57" priority="59" operator="equal">
      <formula>15</formula>
    </cfRule>
    <cfRule type="cellIs" dxfId="56" priority="60" operator="equal">
      <formula>11</formula>
    </cfRule>
    <cfRule type="cellIs" dxfId="55" priority="61" operator="equal">
      <formula>7</formula>
    </cfRule>
    <cfRule type="cellIs" dxfId="54" priority="62" stopIfTrue="1" operator="equal">
      <formula>5</formula>
    </cfRule>
    <cfRule type="cellIs" dxfId="53" priority="63" stopIfTrue="1" operator="equal">
      <formula>3</formula>
    </cfRule>
  </conditionalFormatting>
  <conditionalFormatting sqref="F4">
    <cfRule type="cellIs" dxfId="52" priority="50" stopIfTrue="1" operator="equal">
      <formula>"VH"</formula>
    </cfRule>
  </conditionalFormatting>
  <conditionalFormatting sqref="F4">
    <cfRule type="cellIs" dxfId="51" priority="51" stopIfTrue="1" operator="equal">
      <formula>#REF!</formula>
    </cfRule>
    <cfRule type="cellIs" dxfId="50" priority="52" stopIfTrue="1" operator="equal">
      <formula>#REF!</formula>
    </cfRule>
    <cfRule type="cellIs" dxfId="49" priority="53" stopIfTrue="1" operator="equal">
      <formula>#REF!</formula>
    </cfRule>
  </conditionalFormatting>
  <conditionalFormatting sqref="F4">
    <cfRule type="cellIs" dxfId="48" priority="39" stopIfTrue="1" operator="equal">
      <formula>$U$3</formula>
    </cfRule>
    <cfRule type="cellIs" dxfId="47" priority="40" stopIfTrue="1" operator="equal">
      <formula>$U$3</formula>
    </cfRule>
    <cfRule type="cellIs" dxfId="46" priority="41" stopIfTrue="1" operator="equal">
      <formula>$T$3</formula>
    </cfRule>
    <cfRule type="cellIs" dxfId="45" priority="42" stopIfTrue="1" operator="equal">
      <formula>$S$3</formula>
    </cfRule>
    <cfRule type="cellIs" dxfId="44" priority="43" stopIfTrue="1" operator="equal">
      <formula>$R$3</formula>
    </cfRule>
    <cfRule type="cellIs" dxfId="43" priority="44" stopIfTrue="1" operator="equal">
      <formula>$Q$3</formula>
    </cfRule>
    <cfRule type="cellIs" dxfId="42" priority="45" stopIfTrue="1" operator="equal">
      <formula>$U$3</formula>
    </cfRule>
    <cfRule type="cellIs" dxfId="41" priority="46" stopIfTrue="1" operator="equal">
      <formula>$T$3</formula>
    </cfRule>
    <cfRule type="cellIs" dxfId="40" priority="47" stopIfTrue="1" operator="equal">
      <formula>$S$3</formula>
    </cfRule>
    <cfRule type="cellIs" dxfId="39" priority="48" stopIfTrue="1" operator="equal">
      <formula>$R$3</formula>
    </cfRule>
    <cfRule type="cellIs" dxfId="38" priority="49" stopIfTrue="1" operator="equal">
      <formula>$Q$3</formula>
    </cfRule>
  </conditionalFormatting>
  <conditionalFormatting sqref="F4">
    <cfRule type="cellIs" dxfId="37" priority="28" operator="equal">
      <formula>$U$3</formula>
    </cfRule>
    <cfRule type="cellIs" dxfId="36" priority="29" operator="equal">
      <formula>$U$3</formula>
    </cfRule>
    <cfRule type="cellIs" dxfId="35" priority="30" operator="equal">
      <formula>$T$3</formula>
    </cfRule>
    <cfRule type="cellIs" dxfId="34" priority="31" operator="equal">
      <formula>$S$3</formula>
    </cfRule>
    <cfRule type="cellIs" dxfId="33" priority="32" operator="equal">
      <formula>$R$3</formula>
    </cfRule>
    <cfRule type="cellIs" dxfId="32" priority="33" operator="equal">
      <formula>$Q$3</formula>
    </cfRule>
    <cfRule type="cellIs" dxfId="31" priority="34" operator="equal">
      <formula>$U$3</formula>
    </cfRule>
    <cfRule type="cellIs" dxfId="30" priority="35" operator="equal">
      <formula>$T$3</formula>
    </cfRule>
    <cfRule type="cellIs" dxfId="29" priority="36" operator="equal">
      <formula>$S$3</formula>
    </cfRule>
    <cfRule type="cellIs" dxfId="28" priority="37" operator="equal">
      <formula>$R$3</formula>
    </cfRule>
    <cfRule type="cellIs" dxfId="27" priority="38" operator="equal">
      <formula>$Q$3</formula>
    </cfRule>
  </conditionalFormatting>
  <conditionalFormatting sqref="F4">
    <cfRule type="cellIs" dxfId="26" priority="17" stopIfTrue="1" operator="equal">
      <formula>$U$3</formula>
    </cfRule>
    <cfRule type="cellIs" dxfId="25" priority="18" stopIfTrue="1" operator="equal">
      <formula>$U$3</formula>
    </cfRule>
    <cfRule type="cellIs" dxfId="24" priority="19" stopIfTrue="1" operator="equal">
      <formula>$T$3</formula>
    </cfRule>
    <cfRule type="cellIs" dxfId="23" priority="20" stopIfTrue="1" operator="equal">
      <formula>$S$3</formula>
    </cfRule>
    <cfRule type="cellIs" dxfId="22" priority="21" stopIfTrue="1" operator="equal">
      <formula>$R$3</formula>
    </cfRule>
    <cfRule type="cellIs" dxfId="21" priority="22" stopIfTrue="1" operator="equal">
      <formula>$Q$3</formula>
    </cfRule>
    <cfRule type="cellIs" dxfId="20" priority="23" stopIfTrue="1" operator="equal">
      <formula>$U$3</formula>
    </cfRule>
    <cfRule type="cellIs" dxfId="19" priority="24" stopIfTrue="1" operator="equal">
      <formula>$T$3</formula>
    </cfRule>
    <cfRule type="cellIs" dxfId="18" priority="25" stopIfTrue="1" operator="equal">
      <formula>$S$3</formula>
    </cfRule>
    <cfRule type="cellIs" dxfId="17" priority="26" stopIfTrue="1" operator="equal">
      <formula>$R$3</formula>
    </cfRule>
    <cfRule type="cellIs" dxfId="16" priority="27" stopIfTrue="1" operator="equal">
      <formula>$Q$3</formula>
    </cfRule>
  </conditionalFormatting>
  <conditionalFormatting sqref="F4">
    <cfRule type="cellIs" dxfId="15" priority="6" stopIfTrue="1" operator="equal">
      <formula>$U$3</formula>
    </cfRule>
    <cfRule type="cellIs" dxfId="14" priority="7" stopIfTrue="1" operator="equal">
      <formula>$U$3</formula>
    </cfRule>
    <cfRule type="cellIs" dxfId="13" priority="8" stopIfTrue="1" operator="equal">
      <formula>$T$3</formula>
    </cfRule>
    <cfRule type="cellIs" dxfId="12" priority="9" stopIfTrue="1" operator="equal">
      <formula>$S$3</formula>
    </cfRule>
    <cfRule type="cellIs" dxfId="11" priority="10" stopIfTrue="1" operator="equal">
      <formula>$R$3</formula>
    </cfRule>
    <cfRule type="cellIs" dxfId="10" priority="11" stopIfTrue="1" operator="equal">
      <formula>$Q$3</formula>
    </cfRule>
    <cfRule type="cellIs" dxfId="9" priority="12" stopIfTrue="1" operator="equal">
      <formula>$U$3</formula>
    </cfRule>
    <cfRule type="cellIs" dxfId="8" priority="13" stopIfTrue="1" operator="equal">
      <formula>$T$3</formula>
    </cfRule>
    <cfRule type="cellIs" dxfId="7" priority="14" stopIfTrue="1" operator="equal">
      <formula>$S$3</formula>
    </cfRule>
    <cfRule type="cellIs" dxfId="6" priority="15" stopIfTrue="1" operator="equal">
      <formula>$R$3</formula>
    </cfRule>
    <cfRule type="cellIs" dxfId="5" priority="16" stopIfTrue="1" operator="equal">
      <formula>$Q$3</formula>
    </cfRule>
  </conditionalFormatting>
  <conditionalFormatting sqref="H4:K4">
    <cfRule type="cellIs" dxfId="4" priority="1" operator="equal">
      <formula>15</formula>
    </cfRule>
    <cfRule type="cellIs" dxfId="3" priority="2" operator="equal">
      <formula>11</formula>
    </cfRule>
    <cfRule type="cellIs" dxfId="2" priority="3" operator="equal">
      <formula>7</formula>
    </cfRule>
    <cfRule type="cellIs" dxfId="1" priority="4" stopIfTrue="1" operator="equal">
      <formula>5</formula>
    </cfRule>
    <cfRule type="cellIs" dxfId="0" priority="5" stopIfTrue="1" operator="equal">
      <formula>3</formula>
    </cfRule>
  </conditionalFormatting>
  <dataValidations count="1">
    <dataValidation type="list" showInputMessage="1" showErrorMessage="1" sqref="F27:F28 F4:F9 F11:F18 F30:F31 F20:F25">
      <formula1>$Q$3:$V$3</formula1>
    </dataValidation>
  </dataValidations>
  <pageMargins left="0.23622047244094491" right="0.23622047244094491" top="0.74803149606299213" bottom="0.74803149606299213" header="0.31496062992125984" footer="0.31496062992125984"/>
  <pageSetup scale="60" orientation="landscape" r:id="rId1"/>
  <headerFooter alignWithMargins="0">
    <oddHeader>&amp;A</oddHeader>
    <oddFooter>Page &amp;P of &amp;N</oddFooter>
  </headerFooter>
  <ignoredErrors>
    <ignoredError sqref="H5:H9 H11:H14 H27:H28 H30:H31 H20:H22 H15" emptyCellReference="1"/>
    <ignoredError sqref="H26" formula="1" emptyCellReference="1"/>
    <ignoredError sqref="D33 F33 E19 P19 P22 E3 E32:E33 E11:E14 E27:E28 P30:P31 E20:E22 E30:E31 E15" unlocked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44"/>
  <sheetViews>
    <sheetView zoomScale="70" zoomScaleNormal="70" workbookViewId="0">
      <pane ySplit="2" topLeftCell="A4" activePane="bottomLeft" state="frozen"/>
      <selection pane="bottomLeft" activeCell="B4" sqref="B4"/>
    </sheetView>
  </sheetViews>
  <sheetFormatPr defaultColWidth="29.1796875" defaultRowHeight="11.5" x14ac:dyDescent="0.25"/>
  <cols>
    <col min="1" max="1" width="23.81640625" style="74" customWidth="1"/>
    <col min="2" max="4" width="22.36328125" style="74" customWidth="1"/>
    <col min="5" max="5" width="53.54296875" style="41" customWidth="1"/>
    <col min="6" max="6" width="65.6328125" style="41" bestFit="1" customWidth="1"/>
    <col min="7" max="7" width="38.36328125" style="41" hidden="1" customWidth="1"/>
    <col min="8" max="8" width="14.453125" style="41" bestFit="1" customWidth="1"/>
    <col min="9" max="9" width="41.54296875" style="41" bestFit="1" customWidth="1"/>
    <col min="10" max="10" width="24.81640625" style="41" customWidth="1"/>
    <col min="11" max="13" width="29.1796875" style="41"/>
    <col min="14" max="14" width="29.1796875" style="39"/>
    <col min="15" max="42" width="29.1796875" style="40"/>
    <col min="43" max="16384" width="29.1796875" style="41"/>
  </cols>
  <sheetData>
    <row r="1" spans="1:43" ht="35.5" customHeight="1" thickBot="1" x14ac:dyDescent="0.3">
      <c r="A1" s="38" t="s">
        <v>0</v>
      </c>
      <c r="B1" s="181" t="s">
        <v>1</v>
      </c>
      <c r="C1" s="182"/>
      <c r="D1" s="182"/>
      <c r="E1" s="183"/>
      <c r="F1" s="183"/>
      <c r="G1" s="183"/>
      <c r="H1" s="184"/>
      <c r="I1" s="180" t="s">
        <v>51</v>
      </c>
      <c r="J1" s="180"/>
      <c r="K1" s="180"/>
      <c r="L1" s="180"/>
      <c r="M1" s="180"/>
      <c r="N1" s="39" t="s">
        <v>302</v>
      </c>
    </row>
    <row r="2" spans="1:43" ht="33" customHeight="1" x14ac:dyDescent="0.25">
      <c r="A2" s="42" t="s">
        <v>7</v>
      </c>
      <c r="B2" s="43" t="s">
        <v>65</v>
      </c>
      <c r="C2" s="103" t="s">
        <v>278</v>
      </c>
      <c r="D2" s="103" t="s">
        <v>279</v>
      </c>
      <c r="E2" s="44" t="s">
        <v>37</v>
      </c>
      <c r="F2" s="44" t="s">
        <v>38</v>
      </c>
      <c r="G2" s="44" t="s">
        <v>39</v>
      </c>
      <c r="H2" s="44" t="s">
        <v>66</v>
      </c>
      <c r="I2" s="45" t="s">
        <v>15</v>
      </c>
      <c r="J2" s="46" t="s">
        <v>16</v>
      </c>
      <c r="K2" s="47" t="s">
        <v>19</v>
      </c>
      <c r="L2" s="48" t="s">
        <v>17</v>
      </c>
      <c r="M2" s="49" t="s">
        <v>18</v>
      </c>
    </row>
    <row r="3" spans="1:43" ht="211" customHeight="1" x14ac:dyDescent="0.25">
      <c r="A3" s="50"/>
      <c r="B3" s="51" t="s">
        <v>232</v>
      </c>
      <c r="C3" s="104" t="s">
        <v>280</v>
      </c>
      <c r="D3" s="104" t="s">
        <v>296</v>
      </c>
      <c r="E3" s="51" t="s">
        <v>150</v>
      </c>
      <c r="F3" s="52" t="s">
        <v>204</v>
      </c>
      <c r="G3" s="53" t="s">
        <v>68</v>
      </c>
      <c r="H3" s="54" t="s">
        <v>50</v>
      </c>
      <c r="I3" s="52" t="s">
        <v>205</v>
      </c>
      <c r="J3" s="52"/>
      <c r="K3" s="52"/>
      <c r="L3" s="52"/>
      <c r="M3" s="52" t="s">
        <v>206</v>
      </c>
      <c r="N3" s="39" t="s">
        <v>208</v>
      </c>
    </row>
    <row r="4" spans="1:43" ht="211" customHeight="1" x14ac:dyDescent="0.25">
      <c r="A4" s="50"/>
      <c r="B4" s="51" t="s">
        <v>85</v>
      </c>
      <c r="C4" s="104" t="s">
        <v>281</v>
      </c>
      <c r="D4" s="104" t="s">
        <v>295</v>
      </c>
      <c r="E4" s="51" t="s">
        <v>209</v>
      </c>
      <c r="F4" s="52" t="s">
        <v>210</v>
      </c>
      <c r="G4" s="53" t="s">
        <v>68</v>
      </c>
      <c r="H4" s="54" t="s">
        <v>47</v>
      </c>
      <c r="I4" s="52" t="s">
        <v>183</v>
      </c>
      <c r="J4" s="52" t="s">
        <v>182</v>
      </c>
      <c r="K4" s="52" t="s">
        <v>184</v>
      </c>
      <c r="L4" s="52" t="s">
        <v>185</v>
      </c>
      <c r="M4" s="52" t="s">
        <v>186</v>
      </c>
      <c r="N4" s="39" t="s">
        <v>208</v>
      </c>
    </row>
    <row r="5" spans="1:43" ht="72.650000000000006" customHeight="1" x14ac:dyDescent="0.25">
      <c r="A5" s="55"/>
      <c r="B5" s="56" t="s">
        <v>79</v>
      </c>
      <c r="C5" s="104" t="s">
        <v>283</v>
      </c>
      <c r="D5" s="104" t="s">
        <v>307</v>
      </c>
      <c r="E5" s="51" t="s">
        <v>233</v>
      </c>
      <c r="F5" s="51" t="s">
        <v>234</v>
      </c>
      <c r="G5" s="53" t="s">
        <v>68</v>
      </c>
      <c r="H5" s="54" t="s">
        <v>49</v>
      </c>
      <c r="I5" s="51" t="s">
        <v>162</v>
      </c>
      <c r="J5" s="51" t="s">
        <v>163</v>
      </c>
      <c r="K5" s="51" t="s">
        <v>164</v>
      </c>
      <c r="L5" s="51" t="s">
        <v>165</v>
      </c>
      <c r="M5" s="51" t="s">
        <v>166</v>
      </c>
      <c r="N5" s="39" t="s">
        <v>208</v>
      </c>
    </row>
    <row r="6" spans="1:43" ht="105" customHeight="1" x14ac:dyDescent="0.25">
      <c r="A6" s="55"/>
      <c r="B6" s="56" t="s">
        <v>60</v>
      </c>
      <c r="C6" s="104" t="s">
        <v>282</v>
      </c>
      <c r="D6" s="104" t="s">
        <v>304</v>
      </c>
      <c r="E6" s="51" t="s">
        <v>235</v>
      </c>
      <c r="F6" s="51" t="s">
        <v>236</v>
      </c>
      <c r="G6" s="53" t="s">
        <v>69</v>
      </c>
      <c r="H6" s="54" t="s">
        <v>47</v>
      </c>
      <c r="I6" s="51" t="s">
        <v>311</v>
      </c>
      <c r="J6" s="51" t="s">
        <v>173</v>
      </c>
      <c r="K6" s="51" t="s">
        <v>174</v>
      </c>
      <c r="L6" s="51" t="s">
        <v>175</v>
      </c>
      <c r="M6" s="51" t="s">
        <v>176</v>
      </c>
      <c r="N6" s="39" t="s">
        <v>208</v>
      </c>
    </row>
    <row r="7" spans="1:43" ht="72.650000000000006" customHeight="1" x14ac:dyDescent="0.25">
      <c r="A7" s="55"/>
      <c r="B7" s="56" t="s">
        <v>62</v>
      </c>
      <c r="C7" s="104" t="s">
        <v>305</v>
      </c>
      <c r="D7" s="104" t="s">
        <v>306</v>
      </c>
      <c r="E7" s="51" t="s">
        <v>237</v>
      </c>
      <c r="F7" s="51" t="s">
        <v>238</v>
      </c>
      <c r="G7" s="53" t="s">
        <v>70</v>
      </c>
      <c r="H7" s="54" t="s">
        <v>48</v>
      </c>
      <c r="I7" s="51" t="s">
        <v>80</v>
      </c>
      <c r="J7" s="51" t="s">
        <v>81</v>
      </c>
      <c r="K7" s="51" t="s">
        <v>82</v>
      </c>
      <c r="L7" s="51" t="s">
        <v>83</v>
      </c>
      <c r="M7" s="51" t="s">
        <v>84</v>
      </c>
      <c r="N7" s="39" t="s">
        <v>208</v>
      </c>
    </row>
    <row r="8" spans="1:43" ht="72.650000000000006" customHeight="1" x14ac:dyDescent="0.25">
      <c r="A8" s="55"/>
      <c r="B8" s="56" t="s">
        <v>63</v>
      </c>
      <c r="C8" s="104" t="s">
        <v>284</v>
      </c>
      <c r="D8" s="104" t="s">
        <v>285</v>
      </c>
      <c r="E8" s="51" t="s">
        <v>40</v>
      </c>
      <c r="F8" s="51" t="s">
        <v>221</v>
      </c>
      <c r="G8" s="53" t="s">
        <v>71</v>
      </c>
      <c r="H8" s="54" t="s">
        <v>49</v>
      </c>
      <c r="I8" s="51" t="s">
        <v>226</v>
      </c>
      <c r="J8" s="51" t="s">
        <v>222</v>
      </c>
      <c r="K8" s="57" t="s">
        <v>223</v>
      </c>
      <c r="L8" s="51" t="s">
        <v>224</v>
      </c>
      <c r="M8" s="51" t="s">
        <v>225</v>
      </c>
      <c r="N8" s="39" t="s">
        <v>208</v>
      </c>
    </row>
    <row r="9" spans="1:43" ht="32.5" customHeight="1" x14ac:dyDescent="0.25">
      <c r="A9" s="42" t="s">
        <v>12</v>
      </c>
      <c r="B9" s="43" t="s">
        <v>8</v>
      </c>
      <c r="C9" s="43"/>
      <c r="D9" s="43"/>
      <c r="E9" s="44" t="s">
        <v>37</v>
      </c>
      <c r="F9" s="44" t="s">
        <v>38</v>
      </c>
      <c r="G9" s="44" t="s">
        <v>39</v>
      </c>
      <c r="H9" s="44" t="s">
        <v>46</v>
      </c>
      <c r="I9" s="45" t="s">
        <v>15</v>
      </c>
      <c r="J9" s="46" t="s">
        <v>16</v>
      </c>
      <c r="K9" s="47" t="s">
        <v>19</v>
      </c>
      <c r="L9" s="48" t="s">
        <v>17</v>
      </c>
      <c r="M9" s="49" t="s">
        <v>18</v>
      </c>
    </row>
    <row r="10" spans="1:43" s="71" customFormat="1" ht="72.650000000000006" customHeight="1" x14ac:dyDescent="0.25">
      <c r="A10" s="156"/>
      <c r="B10" s="62" t="s">
        <v>52</v>
      </c>
      <c r="C10" s="104" t="s">
        <v>280</v>
      </c>
      <c r="D10" s="104" t="s">
        <v>296</v>
      </c>
      <c r="E10" s="62" t="s">
        <v>239</v>
      </c>
      <c r="F10" s="118" t="s">
        <v>193</v>
      </c>
      <c r="G10" s="155" t="s">
        <v>41</v>
      </c>
      <c r="H10" s="157" t="s">
        <v>49</v>
      </c>
      <c r="I10" s="62" t="s">
        <v>341</v>
      </c>
      <c r="J10" s="62" t="s">
        <v>342</v>
      </c>
      <c r="K10" s="62" t="s">
        <v>343</v>
      </c>
      <c r="L10" s="62" t="s">
        <v>344</v>
      </c>
      <c r="M10" s="62" t="s">
        <v>345</v>
      </c>
      <c r="N10" s="66" t="s">
        <v>346</v>
      </c>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row>
    <row r="11" spans="1:43" ht="128.25" customHeight="1" x14ac:dyDescent="0.25">
      <c r="A11" s="60"/>
      <c r="B11" s="59" t="s">
        <v>55</v>
      </c>
      <c r="C11" s="105" t="s">
        <v>286</v>
      </c>
      <c r="D11" s="105" t="s">
        <v>287</v>
      </c>
      <c r="E11" s="52" t="s">
        <v>240</v>
      </c>
      <c r="F11" s="51" t="s">
        <v>188</v>
      </c>
      <c r="G11" s="53" t="s">
        <v>41</v>
      </c>
      <c r="H11" s="54" t="s">
        <v>49</v>
      </c>
      <c r="I11" s="52" t="s">
        <v>187</v>
      </c>
      <c r="J11" s="52" t="s">
        <v>189</v>
      </c>
      <c r="K11" s="52" t="s">
        <v>190</v>
      </c>
      <c r="L11" s="52" t="s">
        <v>191</v>
      </c>
      <c r="M11" s="52" t="s">
        <v>192</v>
      </c>
      <c r="N11" s="39" t="s">
        <v>208</v>
      </c>
    </row>
    <row r="12" spans="1:43" ht="128.25" customHeight="1" x14ac:dyDescent="0.25">
      <c r="A12" s="60"/>
      <c r="B12" s="59" t="s">
        <v>59</v>
      </c>
      <c r="C12" s="105" t="s">
        <v>288</v>
      </c>
      <c r="D12" s="105" t="s">
        <v>303</v>
      </c>
      <c r="E12" s="52" t="s">
        <v>42</v>
      </c>
      <c r="F12" s="51" t="s">
        <v>241</v>
      </c>
      <c r="G12" s="53" t="s">
        <v>72</v>
      </c>
      <c r="H12" s="54" t="s">
        <v>78</v>
      </c>
      <c r="I12" s="52" t="s">
        <v>177</v>
      </c>
      <c r="J12" s="52" t="s">
        <v>178</v>
      </c>
      <c r="K12" s="52" t="s">
        <v>179</v>
      </c>
      <c r="L12" s="52" t="s">
        <v>180</v>
      </c>
      <c r="M12" s="52" t="s">
        <v>181</v>
      </c>
      <c r="N12" s="39" t="s">
        <v>208</v>
      </c>
    </row>
    <row r="13" spans="1:43" s="69" customFormat="1" ht="72.650000000000006" customHeight="1" x14ac:dyDescent="0.25">
      <c r="A13" s="62"/>
      <c r="B13" s="63" t="s">
        <v>61</v>
      </c>
      <c r="C13" s="106" t="s">
        <v>153</v>
      </c>
      <c r="D13" s="106" t="s">
        <v>289</v>
      </c>
      <c r="E13" s="63" t="s">
        <v>152</v>
      </c>
      <c r="F13" s="63" t="s">
        <v>154</v>
      </c>
      <c r="G13" s="64" t="s">
        <v>153</v>
      </c>
      <c r="H13" s="65" t="s">
        <v>49</v>
      </c>
      <c r="I13" s="63" t="s">
        <v>155</v>
      </c>
      <c r="J13" s="63">
        <v>1</v>
      </c>
      <c r="K13" s="63">
        <v>2</v>
      </c>
      <c r="L13" s="63">
        <v>3</v>
      </c>
      <c r="M13" s="63" t="s">
        <v>156</v>
      </c>
      <c r="N13" s="66" t="s">
        <v>208</v>
      </c>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8"/>
    </row>
    <row r="14" spans="1:43" s="69" customFormat="1" ht="72.650000000000006" customHeight="1" x14ac:dyDescent="0.25">
      <c r="A14" s="62"/>
      <c r="B14" s="63" t="s">
        <v>157</v>
      </c>
      <c r="C14" s="106" t="s">
        <v>151</v>
      </c>
      <c r="D14" s="106" t="s">
        <v>289</v>
      </c>
      <c r="E14" s="63" t="s">
        <v>158</v>
      </c>
      <c r="F14" s="63" t="s">
        <v>159</v>
      </c>
      <c r="G14" s="64" t="s">
        <v>151</v>
      </c>
      <c r="H14" s="65" t="s">
        <v>160</v>
      </c>
      <c r="I14" s="63" t="s">
        <v>155</v>
      </c>
      <c r="J14" s="63">
        <v>1</v>
      </c>
      <c r="K14" s="63">
        <v>2</v>
      </c>
      <c r="L14" s="63">
        <v>3</v>
      </c>
      <c r="M14" s="63" t="s">
        <v>156</v>
      </c>
      <c r="N14" s="66" t="s">
        <v>208</v>
      </c>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8"/>
    </row>
    <row r="15" spans="1:43" s="69" customFormat="1" ht="72.650000000000006" customHeight="1" x14ac:dyDescent="0.25">
      <c r="A15" s="62"/>
      <c r="B15" s="63" t="s">
        <v>87</v>
      </c>
      <c r="C15" s="106" t="s">
        <v>284</v>
      </c>
      <c r="D15" s="106" t="s">
        <v>285</v>
      </c>
      <c r="E15" s="63" t="s">
        <v>103</v>
      </c>
      <c r="F15" s="63" t="s">
        <v>196</v>
      </c>
      <c r="G15" s="64" t="s">
        <v>73</v>
      </c>
      <c r="H15" s="65" t="s">
        <v>95</v>
      </c>
      <c r="I15" s="63" t="s">
        <v>92</v>
      </c>
      <c r="J15" s="63"/>
      <c r="K15" s="63"/>
      <c r="L15" s="63"/>
      <c r="M15" s="63" t="s">
        <v>90</v>
      </c>
      <c r="N15" s="66" t="s">
        <v>208</v>
      </c>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8"/>
    </row>
    <row r="16" spans="1:43" s="69" customFormat="1" ht="159.5" customHeight="1" x14ac:dyDescent="0.25">
      <c r="A16" s="62"/>
      <c r="B16" s="63" t="s">
        <v>105</v>
      </c>
      <c r="C16" s="106" t="s">
        <v>76</v>
      </c>
      <c r="D16" s="106" t="s">
        <v>290</v>
      </c>
      <c r="E16" s="63" t="s">
        <v>242</v>
      </c>
      <c r="F16" s="63" t="s">
        <v>88</v>
      </c>
      <c r="G16" s="140" t="s">
        <v>73</v>
      </c>
      <c r="H16" s="65" t="s">
        <v>95</v>
      </c>
      <c r="I16" s="63" t="s">
        <v>92</v>
      </c>
      <c r="J16" s="63"/>
      <c r="K16" s="63"/>
      <c r="L16" s="63"/>
      <c r="M16" s="63" t="s">
        <v>90</v>
      </c>
      <c r="N16" s="66" t="s">
        <v>208</v>
      </c>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8"/>
    </row>
    <row r="17" spans="1:250" s="69" customFormat="1" ht="93" customHeight="1" x14ac:dyDescent="0.25">
      <c r="B17" s="63" t="s">
        <v>106</v>
      </c>
      <c r="C17" s="106" t="s">
        <v>291</v>
      </c>
      <c r="D17" s="106" t="s">
        <v>317</v>
      </c>
      <c r="E17" s="70" t="s">
        <v>243</v>
      </c>
      <c r="F17" s="63" t="s">
        <v>89</v>
      </c>
      <c r="G17" s="64" t="s">
        <v>97</v>
      </c>
      <c r="H17" s="65" t="s">
        <v>96</v>
      </c>
      <c r="I17" s="63" t="s">
        <v>92</v>
      </c>
      <c r="J17" s="63"/>
      <c r="K17" s="63"/>
      <c r="L17" s="63"/>
      <c r="M17" s="63" t="s">
        <v>90</v>
      </c>
      <c r="N17" s="66" t="s">
        <v>208</v>
      </c>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8"/>
    </row>
    <row r="18" spans="1:250" ht="44" customHeight="1" x14ac:dyDescent="0.25">
      <c r="A18" s="42" t="s">
        <v>13</v>
      </c>
      <c r="B18" s="43" t="s">
        <v>65</v>
      </c>
      <c r="C18" s="43"/>
      <c r="D18" s="43"/>
      <c r="E18" s="44" t="s">
        <v>37</v>
      </c>
      <c r="F18" s="44" t="s">
        <v>38</v>
      </c>
      <c r="G18" s="44" t="s">
        <v>39</v>
      </c>
      <c r="H18" s="44" t="s">
        <v>46</v>
      </c>
      <c r="I18" s="45" t="s">
        <v>15</v>
      </c>
      <c r="J18" s="46" t="s">
        <v>16</v>
      </c>
      <c r="K18" s="47" t="s">
        <v>19</v>
      </c>
      <c r="L18" s="48" t="s">
        <v>17</v>
      </c>
      <c r="M18" s="49" t="s">
        <v>18</v>
      </c>
    </row>
    <row r="19" spans="1:250" s="71" customFormat="1" ht="72.650000000000006" customHeight="1" x14ac:dyDescent="0.25">
      <c r="A19" s="158"/>
      <c r="B19" s="118" t="s">
        <v>94</v>
      </c>
      <c r="C19" s="106" t="s">
        <v>292</v>
      </c>
      <c r="D19" s="106" t="s">
        <v>293</v>
      </c>
      <c r="E19" s="118" t="s">
        <v>244</v>
      </c>
      <c r="F19" s="118" t="s">
        <v>197</v>
      </c>
      <c r="G19" s="155" t="s">
        <v>74</v>
      </c>
      <c r="H19" s="155" t="s">
        <v>49</v>
      </c>
      <c r="I19" s="118" t="s">
        <v>386</v>
      </c>
      <c r="J19" s="118" t="s">
        <v>387</v>
      </c>
      <c r="K19" s="118" t="s">
        <v>388</v>
      </c>
      <c r="L19" s="118" t="s">
        <v>389</v>
      </c>
      <c r="M19" s="118" t="s">
        <v>390</v>
      </c>
      <c r="N19" s="66"/>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row>
    <row r="20" spans="1:250" s="71" customFormat="1" ht="213" customHeight="1" x14ac:dyDescent="0.25">
      <c r="A20" s="158"/>
      <c r="B20" s="118" t="s">
        <v>199</v>
      </c>
      <c r="C20" s="106" t="s">
        <v>292</v>
      </c>
      <c r="D20" s="106" t="s">
        <v>293</v>
      </c>
      <c r="E20" s="118" t="s">
        <v>245</v>
      </c>
      <c r="F20" s="118" t="s">
        <v>200</v>
      </c>
      <c r="G20" s="155" t="s">
        <v>201</v>
      </c>
      <c r="H20" s="155" t="s">
        <v>49</v>
      </c>
      <c r="I20" s="118" t="s">
        <v>386</v>
      </c>
      <c r="J20" s="118" t="s">
        <v>387</v>
      </c>
      <c r="K20" s="118" t="s">
        <v>388</v>
      </c>
      <c r="L20" s="118" t="s">
        <v>389</v>
      </c>
      <c r="M20" s="118" t="s">
        <v>390</v>
      </c>
      <c r="N20" s="66"/>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row>
    <row r="21" spans="1:250" s="71" customFormat="1" ht="103.5" x14ac:dyDescent="0.25">
      <c r="A21" s="156"/>
      <c r="B21" s="118" t="s">
        <v>64</v>
      </c>
      <c r="C21" s="106" t="s">
        <v>292</v>
      </c>
      <c r="D21" s="106" t="s">
        <v>293</v>
      </c>
      <c r="E21" s="118" t="s">
        <v>246</v>
      </c>
      <c r="F21" s="118" t="s">
        <v>198</v>
      </c>
      <c r="G21" s="155" t="s">
        <v>75</v>
      </c>
      <c r="H21" s="155" t="s">
        <v>49</v>
      </c>
      <c r="I21" s="118" t="s">
        <v>386</v>
      </c>
      <c r="J21" s="118" t="s">
        <v>387</v>
      </c>
      <c r="K21" s="118" t="s">
        <v>388</v>
      </c>
      <c r="L21" s="118" t="s">
        <v>389</v>
      </c>
      <c r="M21" s="118" t="s">
        <v>390</v>
      </c>
      <c r="N21" s="66"/>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row>
    <row r="22" spans="1:250" ht="115" x14ac:dyDescent="0.25">
      <c r="A22" s="58"/>
      <c r="B22" s="56" t="s">
        <v>107</v>
      </c>
      <c r="C22" s="106" t="s">
        <v>97</v>
      </c>
      <c r="D22" s="106" t="s">
        <v>297</v>
      </c>
      <c r="E22" s="51" t="s">
        <v>247</v>
      </c>
      <c r="F22" s="51" t="s">
        <v>248</v>
      </c>
      <c r="G22" s="53" t="s">
        <v>98</v>
      </c>
      <c r="H22" s="53"/>
      <c r="I22" s="51" t="s">
        <v>249</v>
      </c>
      <c r="J22" s="51" t="s">
        <v>93</v>
      </c>
      <c r="K22" s="51" t="s">
        <v>91</v>
      </c>
      <c r="L22" s="51" t="s">
        <v>254</v>
      </c>
      <c r="M22" s="51" t="s">
        <v>104</v>
      </c>
      <c r="N22" s="39" t="s">
        <v>208</v>
      </c>
    </row>
    <row r="23" spans="1:250" s="72" customFormat="1" ht="84" customHeight="1" x14ac:dyDescent="0.25">
      <c r="A23" s="62"/>
      <c r="B23" s="63" t="s">
        <v>99</v>
      </c>
      <c r="C23" s="106" t="s">
        <v>294</v>
      </c>
      <c r="D23" s="106" t="s">
        <v>316</v>
      </c>
      <c r="E23" s="63" t="s">
        <v>100</v>
      </c>
      <c r="F23" s="63" t="s">
        <v>250</v>
      </c>
      <c r="G23" s="65" t="s">
        <v>97</v>
      </c>
      <c r="H23" s="63"/>
      <c r="I23" s="63" t="s">
        <v>252</v>
      </c>
      <c r="J23" s="63"/>
      <c r="K23" s="63" t="s">
        <v>253</v>
      </c>
      <c r="L23" s="63"/>
      <c r="M23" s="63" t="s">
        <v>251</v>
      </c>
      <c r="N23" s="66" t="s">
        <v>161</v>
      </c>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row>
    <row r="24" spans="1:250" s="71" customFormat="1" ht="34.5" x14ac:dyDescent="0.25">
      <c r="A24" s="156"/>
      <c r="B24" s="118" t="s">
        <v>194</v>
      </c>
      <c r="C24" s="106" t="s">
        <v>97</v>
      </c>
      <c r="D24" s="106" t="s">
        <v>297</v>
      </c>
      <c r="E24" s="118" t="s">
        <v>195</v>
      </c>
      <c r="F24" s="118" t="s">
        <v>277</v>
      </c>
      <c r="G24" s="155" t="s">
        <v>101</v>
      </c>
      <c r="H24" s="155" t="s">
        <v>77</v>
      </c>
      <c r="I24" s="118" t="s">
        <v>361</v>
      </c>
      <c r="J24" s="118" t="s">
        <v>362</v>
      </c>
      <c r="K24" s="118" t="s">
        <v>377</v>
      </c>
      <c r="L24" s="118" t="s">
        <v>363</v>
      </c>
      <c r="M24" s="118" t="s">
        <v>364</v>
      </c>
      <c r="N24" s="66" t="s">
        <v>208</v>
      </c>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row>
    <row r="25" spans="1:250" ht="37" customHeight="1" x14ac:dyDescent="0.25">
      <c r="A25" s="42" t="s">
        <v>14</v>
      </c>
      <c r="B25" s="43" t="s">
        <v>65</v>
      </c>
      <c r="C25" s="43"/>
      <c r="D25" s="43"/>
      <c r="E25" s="44" t="s">
        <v>37</v>
      </c>
      <c r="F25" s="44" t="s">
        <v>38</v>
      </c>
      <c r="G25" s="44" t="s">
        <v>39</v>
      </c>
      <c r="H25" s="44" t="s">
        <v>46</v>
      </c>
      <c r="I25" s="45" t="s">
        <v>15</v>
      </c>
      <c r="J25" s="46" t="s">
        <v>16</v>
      </c>
      <c r="K25" s="47" t="s">
        <v>19</v>
      </c>
      <c r="L25" s="48" t="s">
        <v>17</v>
      </c>
      <c r="M25" s="49" t="s">
        <v>18</v>
      </c>
    </row>
    <row r="26" spans="1:250" s="71" customFormat="1" ht="72.650000000000006" customHeight="1" x14ac:dyDescent="0.25">
      <c r="A26" s="159"/>
      <c r="B26" s="118" t="s">
        <v>53</v>
      </c>
      <c r="C26" s="106" t="s">
        <v>284</v>
      </c>
      <c r="D26" s="106" t="s">
        <v>285</v>
      </c>
      <c r="E26" s="191" t="s">
        <v>43</v>
      </c>
      <c r="F26" s="191" t="s">
        <v>358</v>
      </c>
      <c r="G26" s="155" t="s">
        <v>44</v>
      </c>
      <c r="H26" s="157" t="s">
        <v>47</v>
      </c>
      <c r="I26" s="118" t="s">
        <v>365</v>
      </c>
      <c r="J26" s="118" t="s">
        <v>383</v>
      </c>
      <c r="K26" s="127" t="s">
        <v>384</v>
      </c>
      <c r="L26" s="118" t="s">
        <v>385</v>
      </c>
      <c r="M26" s="118" t="s">
        <v>366</v>
      </c>
      <c r="N26" s="66" t="s">
        <v>208</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row>
    <row r="27" spans="1:250" ht="72.650000000000006" customHeight="1" x14ac:dyDescent="0.25">
      <c r="A27" s="55"/>
      <c r="B27" s="56" t="s">
        <v>56</v>
      </c>
      <c r="C27" s="104" t="s">
        <v>284</v>
      </c>
      <c r="D27" s="104" t="s">
        <v>285</v>
      </c>
      <c r="E27" s="192"/>
      <c r="F27" s="192"/>
      <c r="G27" s="53"/>
      <c r="H27" s="54" t="s">
        <v>50</v>
      </c>
      <c r="I27" s="51" t="s">
        <v>167</v>
      </c>
      <c r="J27" s="51" t="s">
        <v>168</v>
      </c>
      <c r="K27" s="57" t="s">
        <v>169</v>
      </c>
      <c r="L27" s="51" t="s">
        <v>170</v>
      </c>
      <c r="M27" s="51" t="s">
        <v>171</v>
      </c>
      <c r="N27" s="39" t="s">
        <v>208</v>
      </c>
    </row>
    <row r="28" spans="1:250" ht="31.5" customHeight="1" x14ac:dyDescent="0.25">
      <c r="A28" s="42" t="s">
        <v>20</v>
      </c>
      <c r="B28" s="43" t="s">
        <v>65</v>
      </c>
      <c r="C28" s="43"/>
      <c r="D28" s="43"/>
      <c r="E28" s="44" t="s">
        <v>37</v>
      </c>
      <c r="F28" s="44" t="s">
        <v>38</v>
      </c>
      <c r="G28" s="44" t="s">
        <v>39</v>
      </c>
      <c r="H28" s="44" t="s">
        <v>46</v>
      </c>
      <c r="I28" s="45" t="s">
        <v>15</v>
      </c>
      <c r="J28" s="46" t="s">
        <v>16</v>
      </c>
      <c r="K28" s="47" t="s">
        <v>19</v>
      </c>
      <c r="L28" s="48" t="s">
        <v>17</v>
      </c>
      <c r="M28" s="49" t="s">
        <v>18</v>
      </c>
    </row>
    <row r="29" spans="1:250" s="71" customFormat="1" ht="94" customHeight="1" x14ac:dyDescent="0.25">
      <c r="A29" s="126"/>
      <c r="B29" s="118" t="s">
        <v>354</v>
      </c>
      <c r="C29" s="104" t="s">
        <v>76</v>
      </c>
      <c r="D29" s="104" t="s">
        <v>290</v>
      </c>
      <c r="E29" s="185" t="s">
        <v>211</v>
      </c>
      <c r="F29" s="185" t="s">
        <v>379</v>
      </c>
      <c r="G29" s="133"/>
      <c r="H29" s="188" t="s">
        <v>47</v>
      </c>
      <c r="I29" s="118" t="s">
        <v>380</v>
      </c>
      <c r="J29" s="118" t="s">
        <v>213</v>
      </c>
      <c r="K29" s="127" t="s">
        <v>214</v>
      </c>
      <c r="L29" s="118" t="s">
        <v>215</v>
      </c>
      <c r="M29" s="118" t="s">
        <v>216</v>
      </c>
      <c r="N29" s="66"/>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row>
    <row r="30" spans="1:250" s="71" customFormat="1" ht="94" hidden="1" customHeight="1" x14ac:dyDescent="0.25">
      <c r="A30" s="126"/>
      <c r="B30" s="118" t="s">
        <v>54</v>
      </c>
      <c r="C30" s="104" t="s">
        <v>76</v>
      </c>
      <c r="D30" s="104" t="s">
        <v>290</v>
      </c>
      <c r="E30" s="186"/>
      <c r="F30" s="186"/>
      <c r="G30" s="124" t="s">
        <v>76</v>
      </c>
      <c r="H30" s="189"/>
      <c r="I30" s="118" t="s">
        <v>212</v>
      </c>
      <c r="J30" s="118" t="s">
        <v>213</v>
      </c>
      <c r="K30" s="127" t="s">
        <v>214</v>
      </c>
      <c r="L30" s="118" t="s">
        <v>215</v>
      </c>
      <c r="M30" s="118" t="s">
        <v>216</v>
      </c>
      <c r="N30" s="66" t="s">
        <v>208</v>
      </c>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row>
    <row r="31" spans="1:250" s="71" customFormat="1" ht="72.650000000000006" customHeight="1" x14ac:dyDescent="0.25">
      <c r="A31" s="128"/>
      <c r="B31" s="118" t="s">
        <v>108</v>
      </c>
      <c r="C31" s="104" t="s">
        <v>76</v>
      </c>
      <c r="D31" s="104" t="s">
        <v>290</v>
      </c>
      <c r="E31" s="187"/>
      <c r="F31" s="187"/>
      <c r="G31" s="124"/>
      <c r="H31" s="190"/>
      <c r="I31" s="118" t="s">
        <v>216</v>
      </c>
      <c r="J31" s="118" t="s">
        <v>215</v>
      </c>
      <c r="K31" s="127" t="s">
        <v>214</v>
      </c>
      <c r="L31" s="118" t="s">
        <v>217</v>
      </c>
      <c r="M31" s="118" t="s">
        <v>218</v>
      </c>
      <c r="N31" s="66" t="s">
        <v>208</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row>
    <row r="32" spans="1:250" s="73" customFormat="1" ht="43.5" customHeight="1" x14ac:dyDescent="0.25">
      <c r="A32" s="41"/>
      <c r="E32" s="41"/>
      <c r="F32" s="41"/>
      <c r="G32" s="41"/>
      <c r="H32" s="41"/>
      <c r="I32" s="41"/>
      <c r="J32" s="41"/>
      <c r="K32" s="41"/>
      <c r="L32" s="41"/>
      <c r="M32" s="41"/>
      <c r="N32" s="39"/>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c r="EA32" s="41"/>
      <c r="EB32" s="41"/>
      <c r="EC32" s="41"/>
      <c r="ED32" s="41"/>
      <c r="EE32" s="41"/>
      <c r="EF32" s="41"/>
      <c r="EG32" s="41"/>
      <c r="EH32" s="41"/>
      <c r="EI32" s="41"/>
      <c r="EJ32" s="41"/>
      <c r="EK32" s="41"/>
      <c r="EL32" s="41"/>
      <c r="EM32" s="41"/>
      <c r="EN32" s="41"/>
      <c r="EO32" s="41"/>
      <c r="EP32" s="41"/>
      <c r="EQ32" s="41"/>
      <c r="ER32" s="41"/>
      <c r="ES32" s="41"/>
      <c r="ET32" s="41"/>
      <c r="EU32" s="41"/>
      <c r="EV32" s="41"/>
      <c r="EW32" s="41"/>
      <c r="EX32" s="41"/>
      <c r="EY32" s="41"/>
      <c r="EZ32" s="41"/>
      <c r="FA32" s="41"/>
      <c r="FB32" s="41"/>
      <c r="FC32" s="41"/>
      <c r="FD32" s="41"/>
      <c r="FE32" s="41"/>
      <c r="FF32" s="41"/>
      <c r="FG32" s="41"/>
      <c r="FH32" s="41"/>
      <c r="FI32" s="41"/>
      <c r="FJ32" s="41"/>
      <c r="FK32" s="41"/>
      <c r="FL32" s="41"/>
      <c r="FM32" s="41"/>
      <c r="FN32" s="41"/>
      <c r="FO32" s="41"/>
      <c r="FP32" s="41"/>
      <c r="FQ32" s="41"/>
      <c r="FR32" s="41"/>
      <c r="FS32" s="41"/>
      <c r="FT32" s="41"/>
      <c r="FU32" s="41"/>
      <c r="FV32" s="41"/>
      <c r="FW32" s="41"/>
      <c r="FX32" s="41"/>
      <c r="FY32" s="41"/>
      <c r="FZ32" s="41"/>
      <c r="GA32" s="41"/>
      <c r="GB32" s="41"/>
      <c r="GC32" s="41"/>
      <c r="GD32" s="41"/>
      <c r="GE32" s="41"/>
      <c r="GF32" s="41"/>
      <c r="GG32" s="41"/>
      <c r="GH32" s="41"/>
      <c r="GI32" s="41"/>
      <c r="GJ32" s="41"/>
      <c r="GK32" s="41"/>
      <c r="GL32" s="41"/>
      <c r="GM32" s="41"/>
      <c r="GN32" s="41"/>
      <c r="GO32" s="41"/>
      <c r="GP32" s="41"/>
      <c r="GQ32" s="41"/>
      <c r="GR32" s="41"/>
      <c r="GS32" s="41"/>
      <c r="GT32" s="41"/>
      <c r="GU32" s="41"/>
      <c r="GV32" s="41"/>
      <c r="GW32" s="41"/>
      <c r="GX32" s="41"/>
      <c r="GY32" s="41"/>
      <c r="GZ32" s="41"/>
      <c r="HA32" s="41"/>
      <c r="HB32" s="41"/>
      <c r="HC32" s="41"/>
      <c r="HD32" s="41"/>
      <c r="HE32" s="41"/>
      <c r="HF32" s="41"/>
      <c r="HG32" s="41"/>
      <c r="HH32" s="41"/>
      <c r="HI32" s="41"/>
      <c r="HJ32" s="41"/>
      <c r="HK32" s="41"/>
      <c r="HL32" s="41"/>
      <c r="HM32" s="41"/>
      <c r="HN32" s="41"/>
      <c r="HO32" s="41"/>
      <c r="HP32" s="41"/>
      <c r="HQ32" s="41"/>
      <c r="HR32" s="41"/>
      <c r="HS32" s="41"/>
      <c r="HT32" s="41"/>
      <c r="HU32" s="41"/>
      <c r="HV32" s="41"/>
      <c r="HW32" s="41"/>
      <c r="HX32" s="41"/>
      <c r="HY32" s="41"/>
      <c r="HZ32" s="41"/>
      <c r="IA32" s="41"/>
      <c r="IB32" s="41"/>
      <c r="IC32" s="41"/>
      <c r="ID32" s="41"/>
      <c r="IE32" s="41"/>
      <c r="IF32" s="41"/>
      <c r="IG32" s="41"/>
      <c r="IH32" s="41"/>
      <c r="II32" s="41"/>
      <c r="IJ32" s="41"/>
      <c r="IK32" s="41"/>
      <c r="IL32" s="41"/>
      <c r="IM32" s="41"/>
      <c r="IN32" s="41"/>
      <c r="IO32" s="41"/>
      <c r="IP32" s="41"/>
    </row>
    <row r="33" spans="1:250" s="73" customFormat="1" x14ac:dyDescent="0.25">
      <c r="A33" s="41"/>
      <c r="B33" s="41"/>
      <c r="C33" s="41"/>
      <c r="D33" s="41"/>
      <c r="E33" s="41"/>
      <c r="F33" s="41"/>
      <c r="G33" s="41"/>
      <c r="H33" s="41"/>
      <c r="I33" s="41"/>
      <c r="J33" s="41"/>
      <c r="K33" s="41"/>
      <c r="L33" s="41"/>
      <c r="M33" s="41"/>
      <c r="N33" s="39"/>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c r="DX33" s="41"/>
      <c r="DY33" s="41"/>
      <c r="DZ33" s="41"/>
      <c r="EA33" s="41"/>
      <c r="EB33" s="41"/>
      <c r="EC33" s="41"/>
      <c r="ED33" s="41"/>
      <c r="EE33" s="41"/>
      <c r="EF33" s="41"/>
      <c r="EG33" s="41"/>
      <c r="EH33" s="41"/>
      <c r="EI33" s="41"/>
      <c r="EJ33" s="41"/>
      <c r="EK33" s="41"/>
      <c r="EL33" s="41"/>
      <c r="EM33" s="41"/>
      <c r="EN33" s="41"/>
      <c r="EO33" s="41"/>
      <c r="EP33" s="41"/>
      <c r="EQ33" s="41"/>
      <c r="ER33" s="41"/>
      <c r="ES33" s="41"/>
      <c r="ET33" s="41"/>
      <c r="EU33" s="41"/>
      <c r="EV33" s="41"/>
      <c r="EW33" s="41"/>
      <c r="EX33" s="41"/>
      <c r="EY33" s="41"/>
      <c r="EZ33" s="41"/>
      <c r="FA33" s="41"/>
      <c r="FB33" s="41"/>
      <c r="FC33" s="41"/>
      <c r="FD33" s="41"/>
      <c r="FE33" s="41"/>
      <c r="FF33" s="41"/>
      <c r="FG33" s="41"/>
      <c r="FH33" s="41"/>
      <c r="FI33" s="41"/>
      <c r="FJ33" s="41"/>
      <c r="FK33" s="41"/>
      <c r="FL33" s="41"/>
      <c r="FM33" s="41"/>
      <c r="FN33" s="41"/>
      <c r="FO33" s="41"/>
      <c r="FP33" s="41"/>
      <c r="FQ33" s="41"/>
      <c r="FR33" s="41"/>
      <c r="FS33" s="41"/>
      <c r="FT33" s="41"/>
      <c r="FU33" s="41"/>
      <c r="FV33" s="41"/>
      <c r="FW33" s="41"/>
      <c r="FX33" s="41"/>
      <c r="FY33" s="41"/>
      <c r="FZ33" s="41"/>
      <c r="GA33" s="41"/>
      <c r="GB33" s="41"/>
      <c r="GC33" s="41"/>
      <c r="GD33" s="41"/>
      <c r="GE33" s="41"/>
      <c r="GF33" s="41"/>
      <c r="GG33" s="41"/>
      <c r="GH33" s="41"/>
      <c r="GI33" s="41"/>
      <c r="GJ33" s="41"/>
      <c r="GK33" s="41"/>
      <c r="GL33" s="41"/>
      <c r="GM33" s="41"/>
      <c r="GN33" s="41"/>
      <c r="GO33" s="41"/>
      <c r="GP33" s="41"/>
      <c r="GQ33" s="41"/>
      <c r="GR33" s="41"/>
      <c r="GS33" s="41"/>
      <c r="GT33" s="41"/>
      <c r="GU33" s="41"/>
      <c r="GV33" s="41"/>
      <c r="GW33" s="41"/>
      <c r="GX33" s="41"/>
      <c r="GY33" s="41"/>
      <c r="GZ33" s="41"/>
      <c r="HA33" s="41"/>
      <c r="HB33" s="41"/>
      <c r="HC33" s="41"/>
      <c r="HD33" s="41"/>
      <c r="HE33" s="41"/>
      <c r="HF33" s="41"/>
      <c r="HG33" s="41"/>
      <c r="HH33" s="41"/>
      <c r="HI33" s="41"/>
      <c r="HJ33" s="41"/>
      <c r="HK33" s="41"/>
      <c r="HL33" s="41"/>
      <c r="HM33" s="41"/>
      <c r="HN33" s="41"/>
      <c r="HO33" s="41"/>
      <c r="HP33" s="41"/>
      <c r="HQ33" s="41"/>
      <c r="HR33" s="41"/>
      <c r="HS33" s="41"/>
      <c r="HT33" s="41"/>
      <c r="HU33" s="41"/>
      <c r="HV33" s="41"/>
      <c r="HW33" s="41"/>
      <c r="HX33" s="41"/>
      <c r="HY33" s="41"/>
      <c r="HZ33" s="41"/>
      <c r="IA33" s="41"/>
      <c r="IB33" s="41"/>
      <c r="IC33" s="41"/>
      <c r="ID33" s="41"/>
      <c r="IE33" s="41"/>
      <c r="IF33" s="41"/>
      <c r="IG33" s="41"/>
      <c r="IH33" s="41"/>
      <c r="II33" s="41"/>
      <c r="IJ33" s="41"/>
      <c r="IK33" s="41"/>
      <c r="IL33" s="41"/>
      <c r="IM33" s="41"/>
      <c r="IN33" s="41"/>
      <c r="IO33" s="41"/>
      <c r="IP33" s="41"/>
    </row>
    <row r="34" spans="1:250" s="73" customFormat="1" x14ac:dyDescent="0.25">
      <c r="A34" s="41"/>
      <c r="B34" s="41"/>
      <c r="C34" s="41"/>
      <c r="D34" s="41"/>
      <c r="E34" s="41"/>
      <c r="F34" s="41"/>
      <c r="G34" s="41"/>
      <c r="H34" s="41"/>
      <c r="I34" s="41"/>
      <c r="J34" s="41"/>
      <c r="K34" s="41"/>
      <c r="L34" s="41"/>
      <c r="M34" s="41"/>
      <c r="N34" s="39"/>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c r="GP34" s="41"/>
      <c r="GQ34" s="41"/>
      <c r="GR34" s="41"/>
      <c r="GS34" s="41"/>
      <c r="GT34" s="41"/>
      <c r="GU34" s="41"/>
      <c r="GV34" s="41"/>
      <c r="GW34" s="41"/>
      <c r="GX34" s="41"/>
      <c r="GY34" s="41"/>
      <c r="GZ34" s="41"/>
      <c r="HA34" s="41"/>
      <c r="HB34" s="41"/>
      <c r="HC34" s="41"/>
      <c r="HD34" s="41"/>
      <c r="HE34" s="41"/>
      <c r="HF34" s="41"/>
      <c r="HG34" s="41"/>
      <c r="HH34" s="41"/>
      <c r="HI34" s="41"/>
      <c r="HJ34" s="41"/>
      <c r="HK34" s="41"/>
      <c r="HL34" s="41"/>
      <c r="HM34" s="41"/>
      <c r="HN34" s="41"/>
      <c r="HO34" s="41"/>
      <c r="HP34" s="41"/>
      <c r="HQ34" s="41"/>
      <c r="HR34" s="41"/>
      <c r="HS34" s="41"/>
      <c r="HT34" s="41"/>
      <c r="HU34" s="41"/>
      <c r="HV34" s="41"/>
      <c r="HW34" s="41"/>
      <c r="HX34" s="41"/>
      <c r="HY34" s="41"/>
      <c r="HZ34" s="41"/>
      <c r="IA34" s="41"/>
      <c r="IB34" s="41"/>
      <c r="IC34" s="41"/>
      <c r="ID34" s="41"/>
      <c r="IE34" s="41"/>
      <c r="IF34" s="41"/>
      <c r="IG34" s="41"/>
      <c r="IH34" s="41"/>
      <c r="II34" s="41"/>
      <c r="IJ34" s="41"/>
      <c r="IK34" s="41"/>
      <c r="IL34" s="41"/>
      <c r="IM34" s="41"/>
      <c r="IN34" s="41"/>
      <c r="IO34" s="41"/>
      <c r="IP34" s="41"/>
    </row>
    <row r="35" spans="1:250" s="73" customFormat="1" x14ac:dyDescent="0.25">
      <c r="A35" s="41"/>
      <c r="B35" s="41"/>
      <c r="C35" s="41"/>
      <c r="D35" s="41"/>
      <c r="E35" s="41"/>
      <c r="F35" s="41"/>
      <c r="G35" s="41"/>
      <c r="H35" s="41"/>
      <c r="I35" s="41"/>
      <c r="J35" s="41"/>
      <c r="K35" s="41"/>
      <c r="L35" s="41"/>
      <c r="M35" s="41"/>
      <c r="N35" s="39"/>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c r="GI35" s="41"/>
      <c r="GJ35" s="41"/>
      <c r="GK35" s="41"/>
      <c r="GL35" s="41"/>
      <c r="GM35" s="41"/>
      <c r="GN35" s="41"/>
      <c r="GO35" s="41"/>
      <c r="GP35" s="41"/>
      <c r="GQ35" s="41"/>
      <c r="GR35" s="41"/>
      <c r="GS35" s="41"/>
      <c r="GT35" s="41"/>
      <c r="GU35" s="41"/>
      <c r="GV35" s="41"/>
      <c r="GW35" s="41"/>
      <c r="GX35" s="41"/>
      <c r="GY35" s="41"/>
      <c r="GZ35" s="41"/>
      <c r="HA35" s="41"/>
      <c r="HB35" s="41"/>
      <c r="HC35" s="41"/>
      <c r="HD35" s="41"/>
      <c r="HE35" s="41"/>
      <c r="HF35" s="41"/>
      <c r="HG35" s="41"/>
      <c r="HH35" s="41"/>
      <c r="HI35" s="41"/>
      <c r="HJ35" s="41"/>
      <c r="HK35" s="41"/>
      <c r="HL35" s="41"/>
      <c r="HM35" s="41"/>
      <c r="HN35" s="41"/>
      <c r="HO35" s="41"/>
      <c r="HP35" s="41"/>
      <c r="HQ35" s="41"/>
      <c r="HR35" s="41"/>
      <c r="HS35" s="41"/>
      <c r="HT35" s="41"/>
      <c r="HU35" s="41"/>
      <c r="HV35" s="41"/>
      <c r="HW35" s="41"/>
      <c r="HX35" s="41"/>
      <c r="HY35" s="41"/>
      <c r="HZ35" s="41"/>
      <c r="IA35" s="41"/>
      <c r="IB35" s="41"/>
      <c r="IC35" s="41"/>
      <c r="ID35" s="41"/>
      <c r="IE35" s="41"/>
      <c r="IF35" s="41"/>
      <c r="IG35" s="41"/>
      <c r="IH35" s="41"/>
      <c r="II35" s="41"/>
      <c r="IJ35" s="41"/>
      <c r="IK35" s="41"/>
      <c r="IL35" s="41"/>
      <c r="IM35" s="41"/>
      <c r="IN35" s="41"/>
      <c r="IO35" s="41"/>
      <c r="IP35" s="41"/>
    </row>
    <row r="36" spans="1:250" s="73" customFormat="1" x14ac:dyDescent="0.25">
      <c r="A36" s="41"/>
      <c r="B36" s="41"/>
      <c r="C36" s="41"/>
      <c r="D36" s="41"/>
      <c r="E36" s="41"/>
      <c r="F36" s="41"/>
      <c r="G36" s="41"/>
      <c r="H36" s="41"/>
      <c r="I36" s="41"/>
      <c r="J36" s="41"/>
      <c r="K36" s="41"/>
      <c r="L36" s="41"/>
      <c r="M36" s="41"/>
      <c r="N36" s="39"/>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c r="DX36" s="41"/>
      <c r="DY36" s="41"/>
      <c r="DZ36" s="41"/>
      <c r="EA36" s="41"/>
      <c r="EB36" s="41"/>
      <c r="EC36" s="41"/>
      <c r="ED36" s="41"/>
      <c r="EE36" s="41"/>
      <c r="EF36" s="41"/>
      <c r="EG36" s="41"/>
      <c r="EH36" s="41"/>
      <c r="EI36" s="41"/>
      <c r="EJ36" s="41"/>
      <c r="EK36" s="41"/>
      <c r="EL36" s="41"/>
      <c r="EM36" s="41"/>
      <c r="EN36" s="41"/>
      <c r="EO36" s="41"/>
      <c r="EP36" s="41"/>
      <c r="EQ36" s="41"/>
      <c r="ER36" s="41"/>
      <c r="ES36" s="41"/>
      <c r="ET36" s="41"/>
      <c r="EU36" s="41"/>
      <c r="EV36" s="41"/>
      <c r="EW36" s="41"/>
      <c r="EX36" s="41"/>
      <c r="EY36" s="41"/>
      <c r="EZ36" s="41"/>
      <c r="FA36" s="41"/>
      <c r="FB36" s="41"/>
      <c r="FC36" s="41"/>
      <c r="FD36" s="41"/>
      <c r="FE36" s="41"/>
      <c r="FF36" s="41"/>
      <c r="FG36" s="41"/>
      <c r="FH36" s="41"/>
      <c r="FI36" s="41"/>
      <c r="FJ36" s="41"/>
      <c r="FK36" s="41"/>
      <c r="FL36" s="41"/>
      <c r="FM36" s="41"/>
      <c r="FN36" s="41"/>
      <c r="FO36" s="41"/>
      <c r="FP36" s="41"/>
      <c r="FQ36" s="41"/>
      <c r="FR36" s="41"/>
      <c r="FS36" s="41"/>
      <c r="FT36" s="41"/>
      <c r="FU36" s="41"/>
      <c r="FV36" s="41"/>
      <c r="FW36" s="41"/>
      <c r="FX36" s="41"/>
      <c r="FY36" s="41"/>
      <c r="FZ36" s="41"/>
      <c r="GA36" s="41"/>
      <c r="GB36" s="41"/>
      <c r="GC36" s="41"/>
      <c r="GD36" s="41"/>
      <c r="GE36" s="41"/>
      <c r="GF36" s="41"/>
      <c r="GG36" s="41"/>
      <c r="GH36" s="41"/>
      <c r="GI36" s="41"/>
      <c r="GJ36" s="41"/>
      <c r="GK36" s="41"/>
      <c r="GL36" s="41"/>
      <c r="GM36" s="41"/>
      <c r="GN36" s="41"/>
      <c r="GO36" s="41"/>
      <c r="GP36" s="41"/>
      <c r="GQ36" s="41"/>
      <c r="GR36" s="41"/>
      <c r="GS36" s="41"/>
      <c r="GT36" s="41"/>
      <c r="GU36" s="41"/>
      <c r="GV36" s="41"/>
      <c r="GW36" s="41"/>
      <c r="GX36" s="41"/>
      <c r="GY36" s="41"/>
      <c r="GZ36" s="41"/>
      <c r="HA36" s="41"/>
      <c r="HB36" s="41"/>
      <c r="HC36" s="41"/>
      <c r="HD36" s="41"/>
      <c r="HE36" s="41"/>
      <c r="HF36" s="41"/>
      <c r="HG36" s="41"/>
      <c r="HH36" s="41"/>
      <c r="HI36" s="41"/>
      <c r="HJ36" s="41"/>
      <c r="HK36" s="41"/>
      <c r="HL36" s="41"/>
      <c r="HM36" s="41"/>
      <c r="HN36" s="41"/>
      <c r="HO36" s="41"/>
      <c r="HP36" s="41"/>
      <c r="HQ36" s="41"/>
      <c r="HR36" s="41"/>
      <c r="HS36" s="41"/>
      <c r="HT36" s="41"/>
      <c r="HU36" s="41"/>
      <c r="HV36" s="41"/>
      <c r="HW36" s="41"/>
      <c r="HX36" s="41"/>
      <c r="HY36" s="41"/>
      <c r="HZ36" s="41"/>
      <c r="IA36" s="41"/>
      <c r="IB36" s="41"/>
      <c r="IC36" s="41"/>
      <c r="ID36" s="41"/>
      <c r="IE36" s="41"/>
      <c r="IF36" s="41"/>
      <c r="IG36" s="41"/>
      <c r="IH36" s="41"/>
      <c r="II36" s="41"/>
      <c r="IJ36" s="41"/>
      <c r="IK36" s="41"/>
      <c r="IL36" s="41"/>
      <c r="IM36" s="41"/>
      <c r="IN36" s="41"/>
      <c r="IO36" s="41"/>
      <c r="IP36" s="41"/>
    </row>
    <row r="37" spans="1:250" s="73" customFormat="1" x14ac:dyDescent="0.25">
      <c r="A37" s="41"/>
      <c r="B37" s="41"/>
      <c r="C37" s="41"/>
      <c r="D37" s="41"/>
      <c r="E37" s="41"/>
      <c r="F37" s="41"/>
      <c r="G37" s="41"/>
      <c r="H37" s="41"/>
      <c r="I37" s="41"/>
      <c r="J37" s="41"/>
      <c r="K37" s="41"/>
      <c r="L37" s="41"/>
      <c r="M37" s="41"/>
      <c r="N37" s="39"/>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c r="DX37" s="41"/>
      <c r="DY37" s="41"/>
      <c r="DZ37" s="41"/>
      <c r="EA37" s="41"/>
      <c r="EB37" s="41"/>
      <c r="EC37" s="41"/>
      <c r="ED37" s="41"/>
      <c r="EE37" s="41"/>
      <c r="EF37" s="41"/>
      <c r="EG37" s="41"/>
      <c r="EH37" s="41"/>
      <c r="EI37" s="41"/>
      <c r="EJ37" s="41"/>
      <c r="EK37" s="41"/>
      <c r="EL37" s="41"/>
      <c r="EM37" s="41"/>
      <c r="EN37" s="41"/>
      <c r="EO37" s="41"/>
      <c r="EP37" s="41"/>
      <c r="EQ37" s="41"/>
      <c r="ER37" s="41"/>
      <c r="ES37" s="41"/>
      <c r="ET37" s="41"/>
      <c r="EU37" s="41"/>
      <c r="EV37" s="41"/>
      <c r="EW37" s="41"/>
      <c r="EX37" s="41"/>
      <c r="EY37" s="41"/>
      <c r="EZ37" s="41"/>
      <c r="FA37" s="41"/>
      <c r="FB37" s="41"/>
      <c r="FC37" s="41"/>
      <c r="FD37" s="41"/>
      <c r="FE37" s="41"/>
      <c r="FF37" s="41"/>
      <c r="FG37" s="41"/>
      <c r="FH37" s="41"/>
      <c r="FI37" s="41"/>
      <c r="FJ37" s="41"/>
      <c r="FK37" s="41"/>
      <c r="FL37" s="41"/>
      <c r="FM37" s="41"/>
      <c r="FN37" s="41"/>
      <c r="FO37" s="41"/>
      <c r="FP37" s="41"/>
      <c r="FQ37" s="41"/>
      <c r="FR37" s="41"/>
      <c r="FS37" s="41"/>
      <c r="FT37" s="41"/>
      <c r="FU37" s="41"/>
      <c r="FV37" s="41"/>
      <c r="FW37" s="41"/>
      <c r="FX37" s="41"/>
      <c r="FY37" s="41"/>
      <c r="FZ37" s="41"/>
      <c r="GA37" s="41"/>
      <c r="GB37" s="41"/>
      <c r="GC37" s="41"/>
      <c r="GD37" s="41"/>
      <c r="GE37" s="41"/>
      <c r="GF37" s="41"/>
      <c r="GG37" s="41"/>
      <c r="GH37" s="41"/>
      <c r="GI37" s="41"/>
      <c r="GJ37" s="41"/>
      <c r="GK37" s="41"/>
      <c r="GL37" s="41"/>
      <c r="GM37" s="41"/>
      <c r="GN37" s="41"/>
      <c r="GO37" s="41"/>
      <c r="GP37" s="41"/>
      <c r="GQ37" s="41"/>
      <c r="GR37" s="41"/>
      <c r="GS37" s="41"/>
      <c r="GT37" s="41"/>
      <c r="GU37" s="41"/>
      <c r="GV37" s="41"/>
      <c r="GW37" s="41"/>
      <c r="GX37" s="41"/>
      <c r="GY37" s="41"/>
      <c r="GZ37" s="41"/>
      <c r="HA37" s="41"/>
      <c r="HB37" s="41"/>
      <c r="HC37" s="41"/>
      <c r="HD37" s="41"/>
      <c r="HE37" s="41"/>
      <c r="HF37" s="41"/>
      <c r="HG37" s="41"/>
      <c r="HH37" s="41"/>
      <c r="HI37" s="41"/>
      <c r="HJ37" s="41"/>
      <c r="HK37" s="41"/>
      <c r="HL37" s="41"/>
      <c r="HM37" s="41"/>
      <c r="HN37" s="41"/>
      <c r="HO37" s="41"/>
      <c r="HP37" s="41"/>
      <c r="HQ37" s="41"/>
      <c r="HR37" s="41"/>
      <c r="HS37" s="41"/>
      <c r="HT37" s="41"/>
      <c r="HU37" s="41"/>
      <c r="HV37" s="41"/>
      <c r="HW37" s="41"/>
      <c r="HX37" s="41"/>
      <c r="HY37" s="41"/>
      <c r="HZ37" s="41"/>
      <c r="IA37" s="41"/>
      <c r="IB37" s="41"/>
      <c r="IC37" s="41"/>
      <c r="ID37" s="41"/>
      <c r="IE37" s="41"/>
      <c r="IF37" s="41"/>
      <c r="IG37" s="41"/>
      <c r="IH37" s="41"/>
      <c r="II37" s="41"/>
      <c r="IJ37" s="41"/>
      <c r="IK37" s="41"/>
      <c r="IL37" s="41"/>
      <c r="IM37" s="41"/>
      <c r="IN37" s="41"/>
      <c r="IO37" s="41"/>
      <c r="IP37" s="41"/>
    </row>
    <row r="38" spans="1:250" s="73" customFormat="1" x14ac:dyDescent="0.25">
      <c r="A38" s="41"/>
      <c r="B38" s="41"/>
      <c r="C38" s="41"/>
      <c r="D38" s="41"/>
      <c r="E38" s="41"/>
      <c r="F38" s="41"/>
      <c r="G38" s="41"/>
      <c r="H38" s="41"/>
      <c r="I38" s="41"/>
      <c r="J38" s="41"/>
      <c r="K38" s="41"/>
      <c r="L38" s="41"/>
      <c r="M38" s="41"/>
      <c r="N38" s="39"/>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c r="DX38" s="41"/>
      <c r="DY38" s="41"/>
      <c r="DZ38" s="41"/>
      <c r="EA38" s="41"/>
      <c r="EB38" s="41"/>
      <c r="EC38" s="41"/>
      <c r="ED38" s="41"/>
      <c r="EE38" s="41"/>
      <c r="EF38" s="41"/>
      <c r="EG38" s="41"/>
      <c r="EH38" s="41"/>
      <c r="EI38" s="41"/>
      <c r="EJ38" s="41"/>
      <c r="EK38" s="41"/>
      <c r="EL38" s="41"/>
      <c r="EM38" s="41"/>
      <c r="EN38" s="41"/>
      <c r="EO38" s="41"/>
      <c r="EP38" s="41"/>
      <c r="EQ38" s="41"/>
      <c r="ER38" s="41"/>
      <c r="ES38" s="41"/>
      <c r="ET38" s="41"/>
      <c r="EU38" s="41"/>
      <c r="EV38" s="41"/>
      <c r="EW38" s="41"/>
      <c r="EX38" s="41"/>
      <c r="EY38" s="41"/>
      <c r="EZ38" s="41"/>
      <c r="FA38" s="41"/>
      <c r="FB38" s="41"/>
      <c r="FC38" s="41"/>
      <c r="FD38" s="41"/>
      <c r="FE38" s="41"/>
      <c r="FF38" s="41"/>
      <c r="FG38" s="41"/>
      <c r="FH38" s="41"/>
      <c r="FI38" s="41"/>
      <c r="FJ38" s="41"/>
      <c r="FK38" s="41"/>
      <c r="FL38" s="41"/>
      <c r="FM38" s="41"/>
      <c r="FN38" s="41"/>
      <c r="FO38" s="41"/>
      <c r="FP38" s="41"/>
      <c r="FQ38" s="41"/>
      <c r="FR38" s="41"/>
      <c r="FS38" s="41"/>
      <c r="FT38" s="41"/>
      <c r="FU38" s="41"/>
      <c r="FV38" s="41"/>
      <c r="FW38" s="41"/>
      <c r="FX38" s="41"/>
      <c r="FY38" s="41"/>
      <c r="FZ38" s="41"/>
      <c r="GA38" s="41"/>
      <c r="GB38" s="41"/>
      <c r="GC38" s="41"/>
      <c r="GD38" s="41"/>
      <c r="GE38" s="41"/>
      <c r="GF38" s="41"/>
      <c r="GG38" s="41"/>
      <c r="GH38" s="41"/>
      <c r="GI38" s="41"/>
      <c r="GJ38" s="41"/>
      <c r="GK38" s="41"/>
      <c r="GL38" s="41"/>
      <c r="GM38" s="41"/>
      <c r="GN38" s="41"/>
      <c r="GO38" s="41"/>
      <c r="GP38" s="41"/>
      <c r="GQ38" s="41"/>
      <c r="GR38" s="41"/>
      <c r="GS38" s="41"/>
      <c r="GT38" s="41"/>
      <c r="GU38" s="41"/>
      <c r="GV38" s="41"/>
      <c r="GW38" s="41"/>
      <c r="GX38" s="41"/>
      <c r="GY38" s="41"/>
      <c r="GZ38" s="41"/>
      <c r="HA38" s="41"/>
      <c r="HB38" s="41"/>
      <c r="HC38" s="41"/>
      <c r="HD38" s="41"/>
      <c r="HE38" s="41"/>
      <c r="HF38" s="41"/>
      <c r="HG38" s="41"/>
      <c r="HH38" s="41"/>
      <c r="HI38" s="41"/>
      <c r="HJ38" s="41"/>
      <c r="HK38" s="41"/>
      <c r="HL38" s="41"/>
      <c r="HM38" s="41"/>
      <c r="HN38" s="41"/>
      <c r="HO38" s="41"/>
      <c r="HP38" s="41"/>
      <c r="HQ38" s="41"/>
      <c r="HR38" s="41"/>
      <c r="HS38" s="41"/>
      <c r="HT38" s="41"/>
      <c r="HU38" s="41"/>
      <c r="HV38" s="41"/>
      <c r="HW38" s="41"/>
      <c r="HX38" s="41"/>
      <c r="HY38" s="41"/>
      <c r="HZ38" s="41"/>
      <c r="IA38" s="41"/>
      <c r="IB38" s="41"/>
      <c r="IC38" s="41"/>
      <c r="ID38" s="41"/>
      <c r="IE38" s="41"/>
      <c r="IF38" s="41"/>
      <c r="IG38" s="41"/>
      <c r="IH38" s="41"/>
      <c r="II38" s="41"/>
      <c r="IJ38" s="41"/>
      <c r="IK38" s="41"/>
      <c r="IL38" s="41"/>
      <c r="IM38" s="41"/>
      <c r="IN38" s="41"/>
      <c r="IO38" s="41"/>
      <c r="IP38" s="41"/>
    </row>
    <row r="39" spans="1:250" s="73" customFormat="1" x14ac:dyDescent="0.25">
      <c r="A39" s="41"/>
      <c r="B39" s="41"/>
      <c r="C39" s="41"/>
      <c r="D39" s="41"/>
      <c r="E39" s="41"/>
      <c r="F39" s="41"/>
      <c r="G39" s="41"/>
      <c r="H39" s="41"/>
      <c r="I39" s="41"/>
      <c r="J39" s="41"/>
      <c r="K39" s="41"/>
      <c r="L39" s="41"/>
      <c r="M39" s="41"/>
      <c r="N39" s="39"/>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c r="DX39" s="41"/>
      <c r="DY39" s="41"/>
      <c r="DZ39" s="41"/>
      <c r="EA39" s="41"/>
      <c r="EB39" s="41"/>
      <c r="EC39" s="41"/>
      <c r="ED39" s="41"/>
      <c r="EE39" s="41"/>
      <c r="EF39" s="41"/>
      <c r="EG39" s="41"/>
      <c r="EH39" s="41"/>
      <c r="EI39" s="41"/>
      <c r="EJ39" s="41"/>
      <c r="EK39" s="41"/>
      <c r="EL39" s="41"/>
      <c r="EM39" s="41"/>
      <c r="EN39" s="41"/>
      <c r="EO39" s="41"/>
      <c r="EP39" s="41"/>
      <c r="EQ39" s="41"/>
      <c r="ER39" s="41"/>
      <c r="ES39" s="41"/>
      <c r="ET39" s="41"/>
      <c r="EU39" s="41"/>
      <c r="EV39" s="41"/>
      <c r="EW39" s="41"/>
      <c r="EX39" s="41"/>
      <c r="EY39" s="41"/>
      <c r="EZ39" s="41"/>
      <c r="FA39" s="41"/>
      <c r="FB39" s="41"/>
      <c r="FC39" s="41"/>
      <c r="FD39" s="41"/>
      <c r="FE39" s="41"/>
      <c r="FF39" s="41"/>
      <c r="FG39" s="41"/>
      <c r="FH39" s="41"/>
      <c r="FI39" s="41"/>
      <c r="FJ39" s="41"/>
      <c r="FK39" s="41"/>
      <c r="FL39" s="41"/>
      <c r="FM39" s="41"/>
      <c r="FN39" s="41"/>
      <c r="FO39" s="41"/>
      <c r="FP39" s="41"/>
      <c r="FQ39" s="41"/>
      <c r="FR39" s="41"/>
      <c r="FS39" s="41"/>
      <c r="FT39" s="41"/>
      <c r="FU39" s="41"/>
      <c r="FV39" s="41"/>
      <c r="FW39" s="41"/>
      <c r="FX39" s="41"/>
      <c r="FY39" s="41"/>
      <c r="FZ39" s="41"/>
      <c r="GA39" s="41"/>
      <c r="GB39" s="41"/>
      <c r="GC39" s="41"/>
      <c r="GD39" s="41"/>
      <c r="GE39" s="41"/>
      <c r="GF39" s="41"/>
      <c r="GG39" s="41"/>
      <c r="GH39" s="41"/>
      <c r="GI39" s="41"/>
      <c r="GJ39" s="41"/>
      <c r="GK39" s="41"/>
      <c r="GL39" s="41"/>
      <c r="GM39" s="41"/>
      <c r="GN39" s="41"/>
      <c r="GO39" s="41"/>
      <c r="GP39" s="41"/>
      <c r="GQ39" s="41"/>
      <c r="GR39" s="41"/>
      <c r="GS39" s="41"/>
      <c r="GT39" s="41"/>
      <c r="GU39" s="41"/>
      <c r="GV39" s="41"/>
      <c r="GW39" s="41"/>
      <c r="GX39" s="41"/>
      <c r="GY39" s="41"/>
      <c r="GZ39" s="41"/>
      <c r="HA39" s="41"/>
      <c r="HB39" s="41"/>
      <c r="HC39" s="41"/>
      <c r="HD39" s="41"/>
      <c r="HE39" s="41"/>
      <c r="HF39" s="41"/>
      <c r="HG39" s="41"/>
      <c r="HH39" s="41"/>
      <c r="HI39" s="41"/>
      <c r="HJ39" s="41"/>
      <c r="HK39" s="41"/>
      <c r="HL39" s="41"/>
      <c r="HM39" s="41"/>
      <c r="HN39" s="41"/>
      <c r="HO39" s="41"/>
      <c r="HP39" s="41"/>
      <c r="HQ39" s="41"/>
      <c r="HR39" s="41"/>
      <c r="HS39" s="41"/>
      <c r="HT39" s="41"/>
      <c r="HU39" s="41"/>
      <c r="HV39" s="41"/>
      <c r="HW39" s="41"/>
      <c r="HX39" s="41"/>
      <c r="HY39" s="41"/>
      <c r="HZ39" s="41"/>
      <c r="IA39" s="41"/>
      <c r="IB39" s="41"/>
      <c r="IC39" s="41"/>
      <c r="ID39" s="41"/>
      <c r="IE39" s="41"/>
      <c r="IF39" s="41"/>
      <c r="IG39" s="41"/>
      <c r="IH39" s="41"/>
      <c r="II39" s="41"/>
      <c r="IJ39" s="41"/>
      <c r="IK39" s="41"/>
      <c r="IL39" s="41"/>
      <c r="IM39" s="41"/>
      <c r="IN39" s="41"/>
      <c r="IO39" s="41"/>
      <c r="IP39" s="41"/>
    </row>
    <row r="40" spans="1:250" s="73" customFormat="1" x14ac:dyDescent="0.25">
      <c r="A40" s="41"/>
      <c r="B40" s="41"/>
      <c r="C40" s="41"/>
      <c r="D40" s="41"/>
      <c r="E40" s="41"/>
      <c r="F40" s="41"/>
      <c r="G40" s="41"/>
      <c r="H40" s="41"/>
      <c r="I40" s="41"/>
      <c r="J40" s="41"/>
      <c r="K40" s="41"/>
      <c r="L40" s="41"/>
      <c r="M40" s="41"/>
      <c r="N40" s="39"/>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c r="DX40" s="41"/>
      <c r="DY40" s="41"/>
      <c r="DZ40" s="41"/>
      <c r="EA40" s="41"/>
      <c r="EB40" s="41"/>
      <c r="EC40" s="41"/>
      <c r="ED40" s="41"/>
      <c r="EE40" s="41"/>
      <c r="EF40" s="41"/>
      <c r="EG40" s="41"/>
      <c r="EH40" s="41"/>
      <c r="EI40" s="41"/>
      <c r="EJ40" s="41"/>
      <c r="EK40" s="41"/>
      <c r="EL40" s="41"/>
      <c r="EM40" s="41"/>
      <c r="EN40" s="41"/>
      <c r="EO40" s="41"/>
      <c r="EP40" s="41"/>
      <c r="EQ40" s="41"/>
      <c r="ER40" s="41"/>
      <c r="ES40" s="41"/>
      <c r="ET40" s="41"/>
      <c r="EU40" s="41"/>
      <c r="EV40" s="41"/>
      <c r="EW40" s="41"/>
      <c r="EX40" s="41"/>
      <c r="EY40" s="41"/>
      <c r="EZ40" s="41"/>
      <c r="FA40" s="41"/>
      <c r="FB40" s="41"/>
      <c r="FC40" s="41"/>
      <c r="FD40" s="41"/>
      <c r="FE40" s="41"/>
      <c r="FF40" s="41"/>
      <c r="FG40" s="41"/>
      <c r="FH40" s="41"/>
      <c r="FI40" s="41"/>
      <c r="FJ40" s="41"/>
      <c r="FK40" s="41"/>
      <c r="FL40" s="41"/>
      <c r="FM40" s="41"/>
      <c r="FN40" s="41"/>
      <c r="FO40" s="41"/>
      <c r="FP40" s="41"/>
      <c r="FQ40" s="41"/>
      <c r="FR40" s="41"/>
      <c r="FS40" s="41"/>
      <c r="FT40" s="41"/>
      <c r="FU40" s="41"/>
      <c r="FV40" s="41"/>
      <c r="FW40" s="41"/>
      <c r="FX40" s="41"/>
      <c r="FY40" s="41"/>
      <c r="FZ40" s="41"/>
      <c r="GA40" s="41"/>
      <c r="GB40" s="41"/>
      <c r="GC40" s="41"/>
      <c r="GD40" s="41"/>
      <c r="GE40" s="41"/>
      <c r="GF40" s="41"/>
      <c r="GG40" s="41"/>
      <c r="GH40" s="41"/>
      <c r="GI40" s="41"/>
      <c r="GJ40" s="41"/>
      <c r="GK40" s="41"/>
      <c r="GL40" s="41"/>
      <c r="GM40" s="41"/>
      <c r="GN40" s="41"/>
      <c r="GO40" s="41"/>
      <c r="GP40" s="41"/>
      <c r="GQ40" s="41"/>
      <c r="GR40" s="41"/>
      <c r="GS40" s="41"/>
      <c r="GT40" s="41"/>
      <c r="GU40" s="41"/>
      <c r="GV40" s="41"/>
      <c r="GW40" s="41"/>
      <c r="GX40" s="41"/>
      <c r="GY40" s="41"/>
      <c r="GZ40" s="41"/>
      <c r="HA40" s="41"/>
      <c r="HB40" s="41"/>
      <c r="HC40" s="41"/>
      <c r="HD40" s="41"/>
      <c r="HE40" s="41"/>
      <c r="HF40" s="41"/>
      <c r="HG40" s="41"/>
      <c r="HH40" s="41"/>
      <c r="HI40" s="41"/>
      <c r="HJ40" s="41"/>
      <c r="HK40" s="41"/>
      <c r="HL40" s="41"/>
      <c r="HM40" s="41"/>
      <c r="HN40" s="41"/>
      <c r="HO40" s="41"/>
      <c r="HP40" s="41"/>
      <c r="HQ40" s="41"/>
      <c r="HR40" s="41"/>
      <c r="HS40" s="41"/>
      <c r="HT40" s="41"/>
      <c r="HU40" s="41"/>
      <c r="HV40" s="41"/>
      <c r="HW40" s="41"/>
      <c r="HX40" s="41"/>
      <c r="HY40" s="41"/>
      <c r="HZ40" s="41"/>
      <c r="IA40" s="41"/>
      <c r="IB40" s="41"/>
      <c r="IC40" s="41"/>
      <c r="ID40" s="41"/>
      <c r="IE40" s="41"/>
      <c r="IF40" s="41"/>
      <c r="IG40" s="41"/>
      <c r="IH40" s="41"/>
      <c r="II40" s="41"/>
      <c r="IJ40" s="41"/>
      <c r="IK40" s="41"/>
      <c r="IL40" s="41"/>
      <c r="IM40" s="41"/>
      <c r="IN40" s="41"/>
      <c r="IO40" s="41"/>
      <c r="IP40" s="41"/>
    </row>
    <row r="41" spans="1:250" s="73" customFormat="1" x14ac:dyDescent="0.25">
      <c r="A41" s="41"/>
      <c r="B41" s="41"/>
      <c r="C41" s="41"/>
      <c r="D41" s="41"/>
      <c r="E41" s="41"/>
      <c r="F41" s="41"/>
      <c r="G41" s="41"/>
      <c r="H41" s="41"/>
      <c r="I41" s="41"/>
      <c r="J41" s="41"/>
      <c r="K41" s="41"/>
      <c r="L41" s="41"/>
      <c r="M41" s="41"/>
      <c r="N41" s="39"/>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c r="HK41" s="41"/>
      <c r="HL41" s="41"/>
      <c r="HM41" s="41"/>
      <c r="HN41" s="41"/>
      <c r="HO41" s="41"/>
      <c r="HP41" s="41"/>
      <c r="HQ41" s="41"/>
      <c r="HR41" s="41"/>
      <c r="HS41" s="41"/>
      <c r="HT41" s="41"/>
      <c r="HU41" s="41"/>
      <c r="HV41" s="41"/>
      <c r="HW41" s="41"/>
      <c r="HX41" s="41"/>
      <c r="HY41" s="41"/>
      <c r="HZ41" s="41"/>
      <c r="IA41" s="41"/>
      <c r="IB41" s="41"/>
      <c r="IC41" s="41"/>
      <c r="ID41" s="41"/>
      <c r="IE41" s="41"/>
      <c r="IF41" s="41"/>
      <c r="IG41" s="41"/>
      <c r="IH41" s="41"/>
      <c r="II41" s="41"/>
      <c r="IJ41" s="41"/>
      <c r="IK41" s="41"/>
      <c r="IL41" s="41"/>
      <c r="IM41" s="41"/>
      <c r="IN41" s="41"/>
      <c r="IO41" s="41"/>
      <c r="IP41" s="41"/>
    </row>
    <row r="42" spans="1:250" s="73" customFormat="1" x14ac:dyDescent="0.25">
      <c r="A42" s="41"/>
      <c r="B42" s="41"/>
      <c r="C42" s="41"/>
      <c r="D42" s="41"/>
      <c r="E42" s="41"/>
      <c r="F42" s="41"/>
      <c r="G42" s="41"/>
      <c r="H42" s="41"/>
      <c r="I42" s="41"/>
      <c r="J42" s="41"/>
      <c r="K42" s="41"/>
      <c r="L42" s="41"/>
      <c r="M42" s="41"/>
      <c r="N42" s="39"/>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c r="DX42" s="41"/>
      <c r="DY42" s="41"/>
      <c r="DZ42" s="41"/>
      <c r="EA42" s="41"/>
      <c r="EB42" s="41"/>
      <c r="EC42" s="41"/>
      <c r="ED42" s="41"/>
      <c r="EE42" s="41"/>
      <c r="EF42" s="41"/>
      <c r="EG42" s="41"/>
      <c r="EH42" s="41"/>
      <c r="EI42" s="41"/>
      <c r="EJ42" s="41"/>
      <c r="EK42" s="41"/>
      <c r="EL42" s="41"/>
      <c r="EM42" s="41"/>
      <c r="EN42" s="41"/>
      <c r="EO42" s="41"/>
      <c r="EP42" s="41"/>
      <c r="EQ42" s="41"/>
      <c r="ER42" s="41"/>
      <c r="ES42" s="41"/>
      <c r="ET42" s="41"/>
      <c r="EU42" s="41"/>
      <c r="EV42" s="41"/>
      <c r="EW42" s="41"/>
      <c r="EX42" s="41"/>
      <c r="EY42" s="41"/>
      <c r="EZ42" s="41"/>
      <c r="FA42" s="41"/>
      <c r="FB42" s="41"/>
      <c r="FC42" s="41"/>
      <c r="FD42" s="41"/>
      <c r="FE42" s="41"/>
      <c r="FF42" s="41"/>
      <c r="FG42" s="41"/>
      <c r="FH42" s="41"/>
      <c r="FI42" s="41"/>
      <c r="FJ42" s="41"/>
      <c r="FK42" s="41"/>
      <c r="FL42" s="41"/>
      <c r="FM42" s="41"/>
      <c r="FN42" s="41"/>
      <c r="FO42" s="41"/>
      <c r="FP42" s="41"/>
      <c r="FQ42" s="41"/>
      <c r="FR42" s="41"/>
      <c r="FS42" s="41"/>
      <c r="FT42" s="41"/>
      <c r="FU42" s="41"/>
      <c r="FV42" s="41"/>
      <c r="FW42" s="41"/>
      <c r="FX42" s="41"/>
      <c r="FY42" s="41"/>
      <c r="FZ42" s="41"/>
      <c r="GA42" s="41"/>
      <c r="GB42" s="41"/>
      <c r="GC42" s="41"/>
      <c r="GD42" s="41"/>
      <c r="GE42" s="41"/>
      <c r="GF42" s="41"/>
      <c r="GG42" s="41"/>
      <c r="GH42" s="41"/>
      <c r="GI42" s="41"/>
      <c r="GJ42" s="41"/>
      <c r="GK42" s="41"/>
      <c r="GL42" s="41"/>
      <c r="GM42" s="41"/>
      <c r="GN42" s="41"/>
      <c r="GO42" s="41"/>
      <c r="GP42" s="41"/>
      <c r="GQ42" s="41"/>
      <c r="GR42" s="41"/>
      <c r="GS42" s="41"/>
      <c r="GT42" s="41"/>
      <c r="GU42" s="41"/>
      <c r="GV42" s="41"/>
      <c r="GW42" s="41"/>
      <c r="GX42" s="41"/>
      <c r="GY42" s="41"/>
      <c r="GZ42" s="41"/>
      <c r="HA42" s="41"/>
      <c r="HB42" s="41"/>
      <c r="HC42" s="41"/>
      <c r="HD42" s="41"/>
      <c r="HE42" s="41"/>
      <c r="HF42" s="41"/>
      <c r="HG42" s="41"/>
      <c r="HH42" s="41"/>
      <c r="HI42" s="41"/>
      <c r="HJ42" s="41"/>
      <c r="HK42" s="41"/>
      <c r="HL42" s="41"/>
      <c r="HM42" s="41"/>
      <c r="HN42" s="41"/>
      <c r="HO42" s="41"/>
      <c r="HP42" s="41"/>
      <c r="HQ42" s="41"/>
      <c r="HR42" s="41"/>
      <c r="HS42" s="41"/>
      <c r="HT42" s="41"/>
      <c r="HU42" s="41"/>
      <c r="HV42" s="41"/>
      <c r="HW42" s="41"/>
      <c r="HX42" s="41"/>
      <c r="HY42" s="41"/>
      <c r="HZ42" s="41"/>
      <c r="IA42" s="41"/>
      <c r="IB42" s="41"/>
      <c r="IC42" s="41"/>
      <c r="ID42" s="41"/>
      <c r="IE42" s="41"/>
      <c r="IF42" s="41"/>
      <c r="IG42" s="41"/>
      <c r="IH42" s="41"/>
      <c r="II42" s="41"/>
      <c r="IJ42" s="41"/>
      <c r="IK42" s="41"/>
      <c r="IL42" s="41"/>
      <c r="IM42" s="41"/>
      <c r="IN42" s="41"/>
      <c r="IO42" s="41"/>
      <c r="IP42" s="41"/>
    </row>
    <row r="43" spans="1:250" s="73" customFormat="1" x14ac:dyDescent="0.25">
      <c r="A43" s="41"/>
      <c r="B43" s="41"/>
      <c r="C43" s="41"/>
      <c r="D43" s="41"/>
      <c r="E43" s="41"/>
      <c r="F43" s="41"/>
      <c r="G43" s="41"/>
      <c r="H43" s="41"/>
      <c r="I43" s="41"/>
      <c r="J43" s="41"/>
      <c r="K43" s="41"/>
      <c r="L43" s="41"/>
      <c r="M43" s="41"/>
      <c r="N43" s="39"/>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c r="DX43" s="41"/>
      <c r="DY43" s="41"/>
      <c r="DZ43" s="41"/>
      <c r="EA43" s="41"/>
      <c r="EB43" s="41"/>
      <c r="EC43" s="41"/>
      <c r="ED43" s="41"/>
      <c r="EE43" s="41"/>
      <c r="EF43" s="41"/>
      <c r="EG43" s="41"/>
      <c r="EH43" s="41"/>
      <c r="EI43" s="41"/>
      <c r="EJ43" s="41"/>
      <c r="EK43" s="41"/>
      <c r="EL43" s="41"/>
      <c r="EM43" s="41"/>
      <c r="EN43" s="41"/>
      <c r="EO43" s="41"/>
      <c r="EP43" s="41"/>
      <c r="EQ43" s="41"/>
      <c r="ER43" s="41"/>
      <c r="ES43" s="41"/>
      <c r="ET43" s="41"/>
      <c r="EU43" s="41"/>
      <c r="EV43" s="41"/>
      <c r="EW43" s="41"/>
      <c r="EX43" s="41"/>
      <c r="EY43" s="41"/>
      <c r="EZ43" s="41"/>
      <c r="FA43" s="41"/>
      <c r="FB43" s="41"/>
      <c r="FC43" s="41"/>
      <c r="FD43" s="41"/>
      <c r="FE43" s="41"/>
      <c r="FF43" s="41"/>
      <c r="FG43" s="41"/>
      <c r="FH43" s="41"/>
      <c r="FI43" s="41"/>
      <c r="FJ43" s="41"/>
      <c r="FK43" s="41"/>
      <c r="FL43" s="41"/>
      <c r="FM43" s="41"/>
      <c r="FN43" s="41"/>
      <c r="FO43" s="41"/>
      <c r="FP43" s="41"/>
      <c r="FQ43" s="41"/>
      <c r="FR43" s="41"/>
      <c r="FS43" s="41"/>
      <c r="FT43" s="41"/>
      <c r="FU43" s="41"/>
      <c r="FV43" s="41"/>
      <c r="FW43" s="41"/>
      <c r="FX43" s="41"/>
      <c r="FY43" s="41"/>
      <c r="FZ43" s="41"/>
      <c r="GA43" s="41"/>
      <c r="GB43" s="41"/>
      <c r="GC43" s="41"/>
      <c r="GD43" s="41"/>
      <c r="GE43" s="41"/>
      <c r="GF43" s="41"/>
      <c r="GG43" s="41"/>
      <c r="GH43" s="41"/>
      <c r="GI43" s="41"/>
      <c r="GJ43" s="41"/>
      <c r="GK43" s="41"/>
      <c r="GL43" s="41"/>
      <c r="GM43" s="41"/>
      <c r="GN43" s="41"/>
      <c r="GO43" s="41"/>
      <c r="GP43" s="41"/>
      <c r="GQ43" s="41"/>
      <c r="GR43" s="41"/>
      <c r="GS43" s="41"/>
      <c r="GT43" s="41"/>
      <c r="GU43" s="41"/>
      <c r="GV43" s="41"/>
      <c r="GW43" s="41"/>
      <c r="GX43" s="41"/>
      <c r="GY43" s="41"/>
      <c r="GZ43" s="41"/>
      <c r="HA43" s="41"/>
      <c r="HB43" s="41"/>
      <c r="HC43" s="41"/>
      <c r="HD43" s="41"/>
      <c r="HE43" s="41"/>
      <c r="HF43" s="41"/>
      <c r="HG43" s="41"/>
      <c r="HH43" s="41"/>
      <c r="HI43" s="41"/>
      <c r="HJ43" s="41"/>
      <c r="HK43" s="41"/>
      <c r="HL43" s="41"/>
      <c r="HM43" s="41"/>
      <c r="HN43" s="41"/>
      <c r="HO43" s="41"/>
      <c r="HP43" s="41"/>
      <c r="HQ43" s="41"/>
      <c r="HR43" s="41"/>
      <c r="HS43" s="41"/>
      <c r="HT43" s="41"/>
      <c r="HU43" s="41"/>
      <c r="HV43" s="41"/>
      <c r="HW43" s="41"/>
      <c r="HX43" s="41"/>
      <c r="HY43" s="41"/>
      <c r="HZ43" s="41"/>
      <c r="IA43" s="41"/>
      <c r="IB43" s="41"/>
      <c r="IC43" s="41"/>
      <c r="ID43" s="41"/>
      <c r="IE43" s="41"/>
      <c r="IF43" s="41"/>
      <c r="IG43" s="41"/>
      <c r="IH43" s="41"/>
      <c r="II43" s="41"/>
      <c r="IJ43" s="41"/>
      <c r="IK43" s="41"/>
      <c r="IL43" s="41"/>
      <c r="IM43" s="41"/>
      <c r="IN43" s="41"/>
      <c r="IO43" s="41"/>
      <c r="IP43" s="41"/>
    </row>
    <row r="44" spans="1:250" s="73" customFormat="1" x14ac:dyDescent="0.25">
      <c r="A44" s="41"/>
      <c r="B44" s="41"/>
      <c r="C44" s="41"/>
      <c r="D44" s="41"/>
      <c r="E44" s="41"/>
      <c r="F44" s="41"/>
      <c r="G44" s="41"/>
      <c r="H44" s="41"/>
      <c r="I44" s="41"/>
      <c r="J44" s="41"/>
      <c r="K44" s="41"/>
      <c r="L44" s="41"/>
      <c r="M44" s="41"/>
      <c r="N44" s="39"/>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c r="DX44" s="41"/>
      <c r="DY44" s="41"/>
      <c r="DZ44" s="41"/>
      <c r="EA44" s="41"/>
      <c r="EB44" s="41"/>
      <c r="EC44" s="41"/>
      <c r="ED44" s="41"/>
      <c r="EE44" s="41"/>
      <c r="EF44" s="41"/>
      <c r="EG44" s="41"/>
      <c r="EH44" s="41"/>
      <c r="EI44" s="41"/>
      <c r="EJ44" s="41"/>
      <c r="EK44" s="41"/>
      <c r="EL44" s="41"/>
      <c r="EM44" s="41"/>
      <c r="EN44" s="41"/>
      <c r="EO44" s="41"/>
      <c r="EP44" s="41"/>
      <c r="EQ44" s="41"/>
      <c r="ER44" s="41"/>
      <c r="ES44" s="41"/>
      <c r="ET44" s="41"/>
      <c r="EU44" s="41"/>
      <c r="EV44" s="41"/>
      <c r="EW44" s="41"/>
      <c r="EX44" s="41"/>
      <c r="EY44" s="41"/>
      <c r="EZ44" s="41"/>
      <c r="FA44" s="41"/>
      <c r="FB44" s="41"/>
      <c r="FC44" s="41"/>
      <c r="FD44" s="41"/>
      <c r="FE44" s="41"/>
      <c r="FF44" s="41"/>
      <c r="FG44" s="41"/>
      <c r="FH44" s="41"/>
      <c r="FI44" s="41"/>
      <c r="FJ44" s="41"/>
      <c r="FK44" s="41"/>
      <c r="FL44" s="41"/>
      <c r="FM44" s="41"/>
      <c r="FN44" s="41"/>
      <c r="FO44" s="41"/>
      <c r="FP44" s="41"/>
      <c r="FQ44" s="41"/>
      <c r="FR44" s="41"/>
      <c r="FS44" s="41"/>
      <c r="FT44" s="41"/>
      <c r="FU44" s="41"/>
      <c r="FV44" s="41"/>
      <c r="FW44" s="41"/>
      <c r="FX44" s="41"/>
      <c r="FY44" s="41"/>
      <c r="FZ44" s="41"/>
      <c r="GA44" s="41"/>
      <c r="GB44" s="41"/>
      <c r="GC44" s="41"/>
      <c r="GD44" s="41"/>
      <c r="GE44" s="41"/>
      <c r="GF44" s="41"/>
      <c r="GG44" s="41"/>
      <c r="GH44" s="41"/>
      <c r="GI44" s="41"/>
      <c r="GJ44" s="41"/>
      <c r="GK44" s="41"/>
      <c r="GL44" s="41"/>
      <c r="GM44" s="41"/>
      <c r="GN44" s="41"/>
      <c r="GO44" s="41"/>
      <c r="GP44" s="41"/>
      <c r="GQ44" s="41"/>
      <c r="GR44" s="41"/>
      <c r="GS44" s="41"/>
      <c r="GT44" s="41"/>
      <c r="GU44" s="41"/>
      <c r="GV44" s="41"/>
      <c r="GW44" s="41"/>
      <c r="GX44" s="41"/>
      <c r="GY44" s="41"/>
      <c r="GZ44" s="41"/>
      <c r="HA44" s="41"/>
      <c r="HB44" s="41"/>
      <c r="HC44" s="41"/>
      <c r="HD44" s="41"/>
      <c r="HE44" s="41"/>
      <c r="HF44" s="41"/>
      <c r="HG44" s="41"/>
      <c r="HH44" s="41"/>
      <c r="HI44" s="41"/>
      <c r="HJ44" s="41"/>
      <c r="HK44" s="41"/>
      <c r="HL44" s="41"/>
      <c r="HM44" s="41"/>
      <c r="HN44" s="41"/>
      <c r="HO44" s="41"/>
      <c r="HP44" s="41"/>
      <c r="HQ44" s="41"/>
      <c r="HR44" s="41"/>
      <c r="HS44" s="41"/>
      <c r="HT44" s="41"/>
      <c r="HU44" s="41"/>
      <c r="HV44" s="41"/>
      <c r="HW44" s="41"/>
      <c r="HX44" s="41"/>
      <c r="HY44" s="41"/>
      <c r="HZ44" s="41"/>
      <c r="IA44" s="41"/>
      <c r="IB44" s="41"/>
      <c r="IC44" s="41"/>
      <c r="ID44" s="41"/>
      <c r="IE44" s="41"/>
      <c r="IF44" s="41"/>
      <c r="IG44" s="41"/>
      <c r="IH44" s="41"/>
      <c r="II44" s="41"/>
      <c r="IJ44" s="41"/>
      <c r="IK44" s="41"/>
      <c r="IL44" s="41"/>
      <c r="IM44" s="41"/>
      <c r="IN44" s="41"/>
      <c r="IO44" s="41"/>
      <c r="IP44" s="41"/>
    </row>
  </sheetData>
  <autoFilter ref="A2:N31"/>
  <mergeCells count="7">
    <mergeCell ref="I1:M1"/>
    <mergeCell ref="B1:H1"/>
    <mergeCell ref="E29:E31"/>
    <mergeCell ref="F29:F31"/>
    <mergeCell ref="H29:H31"/>
    <mergeCell ref="E26:E27"/>
    <mergeCell ref="F26:F27"/>
  </mergeCell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1"/>
  <sheetViews>
    <sheetView showGridLines="0" zoomScale="80" zoomScaleNormal="80" workbookViewId="0">
      <selection activeCell="F2" sqref="F2"/>
    </sheetView>
  </sheetViews>
  <sheetFormatPr defaultRowHeight="12.5" x14ac:dyDescent="0.25"/>
  <cols>
    <col min="1" max="1" width="13.54296875" customWidth="1"/>
    <col min="2" max="2" width="30" customWidth="1"/>
    <col min="3" max="6" width="17.1796875" customWidth="1"/>
    <col min="7" max="7" width="8.81640625" customWidth="1"/>
  </cols>
  <sheetData>
    <row r="1" spans="1:22" s="10" customFormat="1" ht="23.15" customHeight="1" x14ac:dyDescent="0.25">
      <c r="A1" s="9" t="s">
        <v>119</v>
      </c>
      <c r="B1" s="9"/>
      <c r="C1" s="8" t="s">
        <v>146</v>
      </c>
      <c r="D1" s="8" t="s">
        <v>147</v>
      </c>
      <c r="E1" s="8" t="s">
        <v>148</v>
      </c>
      <c r="F1" s="8" t="s">
        <v>108</v>
      </c>
      <c r="H1" s="193" t="s">
        <v>54</v>
      </c>
      <c r="I1" s="193"/>
      <c r="J1" s="193"/>
      <c r="L1" s="193" t="s">
        <v>57</v>
      </c>
      <c r="M1" s="193"/>
      <c r="N1" s="193"/>
      <c r="P1" s="193" t="s">
        <v>102</v>
      </c>
      <c r="Q1" s="193"/>
      <c r="R1" s="193"/>
      <c r="T1" s="193" t="s">
        <v>108</v>
      </c>
      <c r="U1" s="193"/>
      <c r="V1" s="193"/>
    </row>
    <row r="2" spans="1:22" ht="23.15" customHeight="1" x14ac:dyDescent="0.25">
      <c r="A2" s="1">
        <v>1</v>
      </c>
      <c r="B2" s="1" t="s">
        <v>109</v>
      </c>
      <c r="C2" s="2">
        <v>23</v>
      </c>
      <c r="D2" s="2">
        <v>23</v>
      </c>
      <c r="E2" s="2">
        <v>23</v>
      </c>
      <c r="F2" s="2">
        <v>23</v>
      </c>
      <c r="H2" s="5" t="s">
        <v>121</v>
      </c>
      <c r="I2" s="5" t="s">
        <v>122</v>
      </c>
      <c r="J2" s="5" t="s">
        <v>123</v>
      </c>
      <c r="L2" s="5" t="s">
        <v>121</v>
      </c>
      <c r="M2" s="5" t="s">
        <v>122</v>
      </c>
      <c r="N2" s="5" t="s">
        <v>123</v>
      </c>
      <c r="P2" s="5" t="s">
        <v>121</v>
      </c>
      <c r="Q2" s="5" t="s">
        <v>122</v>
      </c>
      <c r="R2" s="5" t="s">
        <v>123</v>
      </c>
      <c r="T2" s="5" t="s">
        <v>121</v>
      </c>
      <c r="U2" s="5" t="s">
        <v>122</v>
      </c>
      <c r="V2" s="5" t="s">
        <v>123</v>
      </c>
    </row>
    <row r="3" spans="1:22" ht="23.15" customHeight="1" x14ac:dyDescent="0.25">
      <c r="A3" s="1">
        <v>2</v>
      </c>
      <c r="B3" s="1" t="s">
        <v>110</v>
      </c>
      <c r="C3" s="2">
        <v>24</v>
      </c>
      <c r="D3" s="2">
        <v>24</v>
      </c>
      <c r="E3" s="2">
        <v>24</v>
      </c>
      <c r="F3" s="2">
        <v>24</v>
      </c>
      <c r="H3" s="1" t="s">
        <v>124</v>
      </c>
      <c r="I3" s="1">
        <f>1*(C$13+1)/10</f>
        <v>1.1000000000000001</v>
      </c>
      <c r="J3" s="1">
        <f t="shared" ref="J3:J11" si="0">C3+(I3-A3)*(C4-C3)</f>
        <v>21.3</v>
      </c>
      <c r="L3" s="1" t="s">
        <v>124</v>
      </c>
      <c r="M3" s="1">
        <f>1*(D$13+1)/10</f>
        <v>1.1000000000000001</v>
      </c>
      <c r="N3" s="1">
        <f>D3+(M3-A3)*(D4-D3)</f>
        <v>21.3</v>
      </c>
      <c r="P3" s="1" t="s">
        <v>124</v>
      </c>
      <c r="Q3" s="1">
        <f>1*(E$13+1)/10</f>
        <v>1.1000000000000001</v>
      </c>
      <c r="R3" s="1">
        <f>E3+(Q3-A3)*(E4-E3)</f>
        <v>21.3</v>
      </c>
      <c r="T3" s="1" t="s">
        <v>124</v>
      </c>
      <c r="U3" s="1">
        <f>1*(F$13+1)/10</f>
        <v>1.1000000000000001</v>
      </c>
      <c r="V3" s="1">
        <f>F3+(U3-A3)*(F4-F3)</f>
        <v>21.3</v>
      </c>
    </row>
    <row r="4" spans="1:22" x14ac:dyDescent="0.25">
      <c r="A4" s="1">
        <v>3</v>
      </c>
      <c r="B4" s="1" t="s">
        <v>111</v>
      </c>
      <c r="C4" s="2">
        <v>27</v>
      </c>
      <c r="D4" s="2">
        <v>27</v>
      </c>
      <c r="E4" s="2">
        <v>27</v>
      </c>
      <c r="F4" s="2">
        <v>27</v>
      </c>
      <c r="H4" s="1" t="s">
        <v>125</v>
      </c>
      <c r="I4" s="1">
        <f>2*(C$13+1)/10</f>
        <v>2.2000000000000002</v>
      </c>
      <c r="J4" s="1">
        <f t="shared" si="0"/>
        <v>24.6</v>
      </c>
      <c r="L4" s="1" t="s">
        <v>125</v>
      </c>
      <c r="M4" s="1">
        <f>2*(D$13+1)/10</f>
        <v>2.2000000000000002</v>
      </c>
      <c r="N4" s="1">
        <f t="shared" ref="N4:N11" si="1">D4+(M4-A4)*(D5-D4)</f>
        <v>24.6</v>
      </c>
      <c r="P4" s="1" t="s">
        <v>125</v>
      </c>
      <c r="Q4" s="1">
        <f>2*(E$13+1)/10</f>
        <v>2.2000000000000002</v>
      </c>
      <c r="R4" s="1">
        <f t="shared" ref="R4:R11" si="2">E4+(Q4-A4)*(E5-E4)</f>
        <v>24.6</v>
      </c>
      <c r="T4" s="1" t="s">
        <v>125</v>
      </c>
      <c r="U4" s="1">
        <f>2*(F$13+1)/10</f>
        <v>2.2000000000000002</v>
      </c>
      <c r="V4" s="1">
        <f t="shared" ref="V4:V11" si="3">F4+(U4-A4)*(F5-F4)</f>
        <v>24.6</v>
      </c>
    </row>
    <row r="5" spans="1:22" x14ac:dyDescent="0.25">
      <c r="A5" s="1">
        <v>4</v>
      </c>
      <c r="B5" s="1" t="s">
        <v>112</v>
      </c>
      <c r="C5" s="2">
        <v>30</v>
      </c>
      <c r="D5" s="2">
        <v>30</v>
      </c>
      <c r="E5" s="2">
        <v>30</v>
      </c>
      <c r="F5" s="2">
        <v>30</v>
      </c>
      <c r="H5" s="1" t="s">
        <v>126</v>
      </c>
      <c r="I5" s="1">
        <f>3*(C$13+1)/10</f>
        <v>3.3</v>
      </c>
      <c r="J5" s="1">
        <f t="shared" si="0"/>
        <v>28.6</v>
      </c>
      <c r="L5" s="1" t="s">
        <v>126</v>
      </c>
      <c r="M5" s="1">
        <f>3*(D$13+1)/10</f>
        <v>3.3</v>
      </c>
      <c r="N5" s="1">
        <f t="shared" si="1"/>
        <v>28.6</v>
      </c>
      <c r="P5" s="1" t="s">
        <v>126</v>
      </c>
      <c r="Q5" s="1">
        <f>3*(E$13+1)/10</f>
        <v>3.3</v>
      </c>
      <c r="R5" s="1">
        <f t="shared" si="2"/>
        <v>28.6</v>
      </c>
      <c r="T5" s="1" t="s">
        <v>126</v>
      </c>
      <c r="U5" s="1">
        <f>3*(F$13+1)/10</f>
        <v>3.3</v>
      </c>
      <c r="V5" s="1">
        <f t="shared" si="3"/>
        <v>28.6</v>
      </c>
    </row>
    <row r="6" spans="1:22" x14ac:dyDescent="0.25">
      <c r="A6" s="1">
        <v>5</v>
      </c>
      <c r="B6" s="1" t="s">
        <v>113</v>
      </c>
      <c r="C6" s="2">
        <v>32</v>
      </c>
      <c r="D6" s="2">
        <v>32</v>
      </c>
      <c r="E6" s="2">
        <v>32</v>
      </c>
      <c r="F6" s="2">
        <v>32</v>
      </c>
      <c r="H6" s="1" t="s">
        <v>127</v>
      </c>
      <c r="I6" s="1">
        <f>4*(C$13+1)/10</f>
        <v>4.4000000000000004</v>
      </c>
      <c r="J6" s="1">
        <f t="shared" si="0"/>
        <v>32</v>
      </c>
      <c r="L6" s="1" t="s">
        <v>127</v>
      </c>
      <c r="M6" s="1">
        <f>4*(D$13+1)/10</f>
        <v>4.4000000000000004</v>
      </c>
      <c r="N6" s="1">
        <f t="shared" si="1"/>
        <v>32</v>
      </c>
      <c r="P6" s="1" t="s">
        <v>127</v>
      </c>
      <c r="Q6" s="1">
        <f>4*(E$13+1)/10</f>
        <v>4.4000000000000004</v>
      </c>
      <c r="R6" s="1">
        <f t="shared" si="2"/>
        <v>32</v>
      </c>
      <c r="T6" s="1" t="s">
        <v>127</v>
      </c>
      <c r="U6" s="1">
        <f>4*(F$13+1)/10</f>
        <v>4.4000000000000004</v>
      </c>
      <c r="V6" s="1">
        <f t="shared" si="3"/>
        <v>32</v>
      </c>
    </row>
    <row r="7" spans="1:22" x14ac:dyDescent="0.25">
      <c r="A7" s="1">
        <v>6</v>
      </c>
      <c r="B7" s="1" t="s">
        <v>114</v>
      </c>
      <c r="C7" s="2">
        <v>32</v>
      </c>
      <c r="D7" s="2">
        <v>32</v>
      </c>
      <c r="E7" s="2">
        <v>32</v>
      </c>
      <c r="F7" s="2">
        <v>32</v>
      </c>
      <c r="H7" s="1" t="s">
        <v>128</v>
      </c>
      <c r="I7" s="1">
        <f>5*(C$13+1)/10</f>
        <v>5.5</v>
      </c>
      <c r="J7" s="1">
        <f t="shared" si="0"/>
        <v>31.5</v>
      </c>
      <c r="L7" s="1" t="s">
        <v>128</v>
      </c>
      <c r="M7" s="1">
        <f>5*(D$13+1)/10</f>
        <v>5.5</v>
      </c>
      <c r="N7" s="1">
        <f t="shared" si="1"/>
        <v>31.5</v>
      </c>
      <c r="P7" s="1" t="s">
        <v>128</v>
      </c>
      <c r="Q7" s="1">
        <f>5*(E$13+1)/10</f>
        <v>5.5</v>
      </c>
      <c r="R7" s="1">
        <f t="shared" si="2"/>
        <v>31.5</v>
      </c>
      <c r="T7" s="1" t="s">
        <v>128</v>
      </c>
      <c r="U7" s="1">
        <f>5*(F$13+1)/10</f>
        <v>5.5</v>
      </c>
      <c r="V7" s="1">
        <f t="shared" si="3"/>
        <v>31.5</v>
      </c>
    </row>
    <row r="8" spans="1:22" x14ac:dyDescent="0.25">
      <c r="A8" s="1">
        <v>7</v>
      </c>
      <c r="B8" s="1" t="s">
        <v>115</v>
      </c>
      <c r="C8" s="2">
        <v>33</v>
      </c>
      <c r="D8" s="2">
        <v>33</v>
      </c>
      <c r="E8" s="2">
        <v>33</v>
      </c>
      <c r="F8" s="2">
        <v>33</v>
      </c>
      <c r="H8" s="1" t="s">
        <v>129</v>
      </c>
      <c r="I8" s="1">
        <f>6*(C$13+1)/10</f>
        <v>6.6</v>
      </c>
      <c r="J8" s="1">
        <f t="shared" si="0"/>
        <v>31.799999999999997</v>
      </c>
      <c r="L8" s="1" t="s">
        <v>129</v>
      </c>
      <c r="M8" s="1">
        <f>6*(D$13+1)/10</f>
        <v>6.6</v>
      </c>
      <c r="N8" s="1">
        <f t="shared" si="1"/>
        <v>31.799999999999997</v>
      </c>
      <c r="P8" s="1" t="s">
        <v>129</v>
      </c>
      <c r="Q8" s="1">
        <f>6*(E$13+1)/10</f>
        <v>6.6</v>
      </c>
      <c r="R8" s="1">
        <f t="shared" si="2"/>
        <v>31.799999999999997</v>
      </c>
      <c r="T8" s="1" t="s">
        <v>129</v>
      </c>
      <c r="U8" s="1">
        <f>6*(F$13+1)/10</f>
        <v>6.6</v>
      </c>
      <c r="V8" s="1">
        <f t="shared" si="3"/>
        <v>31.799999999999997</v>
      </c>
    </row>
    <row r="9" spans="1:22" x14ac:dyDescent="0.25">
      <c r="A9" s="1">
        <v>8</v>
      </c>
      <c r="B9" s="1" t="s">
        <v>116</v>
      </c>
      <c r="C9" s="2">
        <v>36</v>
      </c>
      <c r="D9" s="2">
        <v>36</v>
      </c>
      <c r="E9" s="2">
        <v>36</v>
      </c>
      <c r="F9" s="2">
        <v>36</v>
      </c>
      <c r="H9" s="1" t="s">
        <v>130</v>
      </c>
      <c r="I9" s="1">
        <f>7*(C$13+1)/10</f>
        <v>7.7</v>
      </c>
      <c r="J9" s="1">
        <f t="shared" si="0"/>
        <v>34.200000000000003</v>
      </c>
      <c r="L9" s="1" t="s">
        <v>130</v>
      </c>
      <c r="M9" s="1">
        <f>7*(D$13+1)/10</f>
        <v>7.7</v>
      </c>
      <c r="N9" s="1">
        <f t="shared" si="1"/>
        <v>34.200000000000003</v>
      </c>
      <c r="P9" s="1" t="s">
        <v>130</v>
      </c>
      <c r="Q9" s="1">
        <f>7*(E$13+1)/10</f>
        <v>7.7</v>
      </c>
      <c r="R9" s="1">
        <f t="shared" si="2"/>
        <v>34.200000000000003</v>
      </c>
      <c r="T9" s="1" t="s">
        <v>130</v>
      </c>
      <c r="U9" s="1">
        <f>7*(F$13+1)/10</f>
        <v>7.7</v>
      </c>
      <c r="V9" s="1">
        <f t="shared" si="3"/>
        <v>34.200000000000003</v>
      </c>
    </row>
    <row r="10" spans="1:22" x14ac:dyDescent="0.25">
      <c r="A10" s="1">
        <v>9</v>
      </c>
      <c r="B10" s="1" t="s">
        <v>117</v>
      </c>
      <c r="C10" s="2">
        <v>42</v>
      </c>
      <c r="D10" s="2">
        <v>42</v>
      </c>
      <c r="E10" s="2">
        <v>42</v>
      </c>
      <c r="F10" s="2">
        <v>42</v>
      </c>
      <c r="H10" s="1" t="s">
        <v>131</v>
      </c>
      <c r="I10" s="1">
        <f>8*(C$13+1)/10</f>
        <v>8.8000000000000007</v>
      </c>
      <c r="J10" s="1">
        <f t="shared" si="0"/>
        <v>41.400000000000006</v>
      </c>
      <c r="L10" s="1" t="s">
        <v>131</v>
      </c>
      <c r="M10" s="1">
        <f>8*(D$13+1)/10</f>
        <v>8.8000000000000007</v>
      </c>
      <c r="N10" s="1">
        <f t="shared" si="1"/>
        <v>41.400000000000006</v>
      </c>
      <c r="P10" s="1" t="s">
        <v>131</v>
      </c>
      <c r="Q10" s="1">
        <f>8*(E$13+1)/10</f>
        <v>8.8000000000000007</v>
      </c>
      <c r="R10" s="1">
        <f t="shared" si="2"/>
        <v>41.400000000000006</v>
      </c>
      <c r="T10" s="1" t="s">
        <v>131</v>
      </c>
      <c r="U10" s="1">
        <f>8*(F$13+1)/10</f>
        <v>8.8000000000000007</v>
      </c>
      <c r="V10" s="1">
        <f t="shared" si="3"/>
        <v>41.400000000000006</v>
      </c>
    </row>
    <row r="11" spans="1:22" x14ac:dyDescent="0.25">
      <c r="A11" s="1">
        <v>10</v>
      </c>
      <c r="B11" s="1" t="s">
        <v>118</v>
      </c>
      <c r="C11" s="2">
        <v>45</v>
      </c>
      <c r="D11" s="2">
        <v>45</v>
      </c>
      <c r="E11" s="2">
        <v>45</v>
      </c>
      <c r="F11" s="2">
        <v>45</v>
      </c>
      <c r="H11" s="1" t="s">
        <v>132</v>
      </c>
      <c r="I11" s="1">
        <f>9*(C$13+1)/10</f>
        <v>9.9</v>
      </c>
      <c r="J11" s="1">
        <f t="shared" si="0"/>
        <v>49.499999999999986</v>
      </c>
      <c r="L11" s="1" t="s">
        <v>132</v>
      </c>
      <c r="M11" s="1">
        <f>9*(D$13+1)/10</f>
        <v>9.9</v>
      </c>
      <c r="N11" s="1">
        <f t="shared" si="1"/>
        <v>49.499999999999986</v>
      </c>
      <c r="P11" s="1" t="s">
        <v>132</v>
      </c>
      <c r="Q11" s="1">
        <f>9*(E$13+1)/10</f>
        <v>9.9</v>
      </c>
      <c r="R11" s="1">
        <f t="shared" si="2"/>
        <v>49.499999999999986</v>
      </c>
      <c r="T11" s="1" t="s">
        <v>132</v>
      </c>
      <c r="U11" s="1">
        <f>9*(F$13+1)/10</f>
        <v>9.9</v>
      </c>
      <c r="V11" s="1">
        <f t="shared" si="3"/>
        <v>49.499999999999986</v>
      </c>
    </row>
    <row r="13" spans="1:22" x14ac:dyDescent="0.25">
      <c r="B13" s="1" t="s">
        <v>120</v>
      </c>
      <c r="C13" s="1">
        <f>COUNT(C2:C11)</f>
        <v>10</v>
      </c>
      <c r="D13" s="1">
        <f>COUNT(D2:D11)</f>
        <v>10</v>
      </c>
      <c r="E13" s="1">
        <f>COUNT(E2:E11)</f>
        <v>10</v>
      </c>
      <c r="F13" s="1">
        <f>COUNT(F2:F11)</f>
        <v>10</v>
      </c>
    </row>
    <row r="16" spans="1:22" ht="13" x14ac:dyDescent="0.3">
      <c r="A16" s="7" t="s">
        <v>121</v>
      </c>
      <c r="B16" s="196" t="s">
        <v>133</v>
      </c>
      <c r="C16" s="197"/>
    </row>
    <row r="17" spans="1:3" x14ac:dyDescent="0.25">
      <c r="A17" s="4" t="s">
        <v>144</v>
      </c>
      <c r="B17" s="3" t="s">
        <v>139</v>
      </c>
      <c r="C17" s="3" t="s">
        <v>134</v>
      </c>
    </row>
    <row r="18" spans="1:3" x14ac:dyDescent="0.25">
      <c r="A18" s="194"/>
      <c r="B18" s="1" t="s">
        <v>140</v>
      </c>
      <c r="C18" s="1" t="s">
        <v>135</v>
      </c>
    </row>
    <row r="19" spans="1:3" x14ac:dyDescent="0.25">
      <c r="A19" s="194"/>
      <c r="B19" s="1" t="s">
        <v>141</v>
      </c>
      <c r="C19" s="1" t="s">
        <v>136</v>
      </c>
    </row>
    <row r="20" spans="1:3" x14ac:dyDescent="0.25">
      <c r="A20" s="195"/>
      <c r="B20" s="1" t="s">
        <v>142</v>
      </c>
      <c r="C20" s="1" t="s">
        <v>137</v>
      </c>
    </row>
    <row r="21" spans="1:3" x14ac:dyDescent="0.25">
      <c r="A21" s="6" t="s">
        <v>145</v>
      </c>
      <c r="B21" s="2" t="s">
        <v>143</v>
      </c>
      <c r="C21" s="2" t="s">
        <v>138</v>
      </c>
    </row>
  </sheetData>
  <mergeCells count="6">
    <mergeCell ref="T1:V1"/>
    <mergeCell ref="A18:A20"/>
    <mergeCell ref="B16:C16"/>
    <mergeCell ref="H1:J1"/>
    <mergeCell ref="L1:N1"/>
    <mergeCell ref="P1:R1"/>
  </mergeCells>
  <phoneticPr fontId="4" type="noConversion"/>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3"/>
  <sheetViews>
    <sheetView showGridLines="0" zoomScale="80" zoomScaleNormal="80" workbookViewId="0">
      <selection activeCell="G23" sqref="G23"/>
    </sheetView>
  </sheetViews>
  <sheetFormatPr defaultColWidth="8.81640625" defaultRowHeight="11.5" x14ac:dyDescent="0.25"/>
  <cols>
    <col min="1" max="1" width="1.6328125" style="27" customWidth="1"/>
    <col min="2" max="2" width="23.453125" style="22" customWidth="1"/>
    <col min="3" max="3" width="30" style="27" customWidth="1"/>
    <col min="4" max="4" width="28.81640625" style="27" bestFit="1" customWidth="1"/>
    <col min="5" max="5" width="17.1796875" style="27" customWidth="1"/>
    <col min="6" max="6" width="24.1796875" style="27" bestFit="1" customWidth="1"/>
    <col min="7" max="7" width="17.1796875" style="27" customWidth="1"/>
    <col min="8" max="8" width="15.81640625" style="27" bestFit="1" customWidth="1"/>
    <col min="9" max="9" width="17.81640625" style="27" customWidth="1"/>
    <col min="10" max="10" width="18.453125" style="27" hidden="1" customWidth="1"/>
    <col min="11" max="11" width="0" style="27" hidden="1" customWidth="1"/>
    <col min="12" max="16384" width="8.81640625" style="27"/>
  </cols>
  <sheetData>
    <row r="1" spans="2:11" ht="9" customHeight="1" x14ac:dyDescent="0.25"/>
    <row r="2" spans="2:11" x14ac:dyDescent="0.25">
      <c r="B2" s="24" t="s">
        <v>259</v>
      </c>
    </row>
    <row r="3" spans="2:11" ht="12" x14ac:dyDescent="0.25">
      <c r="B3" s="23" t="s">
        <v>263</v>
      </c>
    </row>
    <row r="4" spans="2:11" x14ac:dyDescent="0.25">
      <c r="B4" s="36" t="s">
        <v>260</v>
      </c>
      <c r="C4" s="36" t="s">
        <v>262</v>
      </c>
      <c r="D4" s="36" t="s">
        <v>301</v>
      </c>
      <c r="E4" s="36" t="s">
        <v>308</v>
      </c>
      <c r="F4" s="36" t="s">
        <v>298</v>
      </c>
      <c r="G4" s="36" t="s">
        <v>310</v>
      </c>
      <c r="H4" s="36" t="s">
        <v>319</v>
      </c>
      <c r="I4" s="36" t="s">
        <v>309</v>
      </c>
    </row>
    <row r="5" spans="2:11" ht="12" x14ac:dyDescent="0.25">
      <c r="B5" s="21" t="s">
        <v>255</v>
      </c>
      <c r="C5" s="28">
        <v>11350.2</v>
      </c>
      <c r="D5" s="28">
        <v>13088.7</v>
      </c>
      <c r="E5" s="28">
        <v>14166.7</v>
      </c>
      <c r="F5" s="28">
        <v>16079.5</v>
      </c>
      <c r="G5" s="108">
        <f t="shared" ref="G5:G12" si="0">(F5-D5)/D5</f>
        <v>0.22850244867710309</v>
      </c>
      <c r="H5" s="108">
        <f>(F5-E5)/E5</f>
        <v>0.13502085877444989</v>
      </c>
      <c r="I5" s="108">
        <f>(H5/9)*12*(J5/K5)</f>
        <v>0.21874388768377223</v>
      </c>
      <c r="J5" s="142">
        <f>E5/C5-1</f>
        <v>0.24814540712938982</v>
      </c>
      <c r="K5" s="142">
        <f>(D5/C5-1)*12/9</f>
        <v>0.20422547620306256</v>
      </c>
    </row>
    <row r="6" spans="2:11" ht="12" x14ac:dyDescent="0.25">
      <c r="B6" s="21" t="s">
        <v>256</v>
      </c>
      <c r="C6" s="28">
        <v>5380.3</v>
      </c>
      <c r="D6" s="28">
        <v>6751.8</v>
      </c>
      <c r="E6" s="28">
        <v>7198</v>
      </c>
      <c r="F6" s="28">
        <v>9013.7000000000007</v>
      </c>
      <c r="G6" s="108">
        <f t="shared" si="0"/>
        <v>0.33500696110666794</v>
      </c>
      <c r="H6" s="108">
        <f t="shared" ref="H6:H12" si="1">(F6-E6)/E6</f>
        <v>0.25225062517365943</v>
      </c>
      <c r="I6" s="108">
        <f t="shared" ref="I6:I11" si="2">(H6/9)*12*(J6/K6)</f>
        <v>0.33431714282038699</v>
      </c>
      <c r="J6" s="142">
        <f t="shared" ref="J6:J11" si="3">E6/C6-1</f>
        <v>0.33784361466832702</v>
      </c>
      <c r="K6" s="142">
        <f t="shared" ref="K6:K11" si="4">(D6/C6-1)*12/9</f>
        <v>0.33988191488702607</v>
      </c>
    </row>
    <row r="7" spans="2:11" ht="12" x14ac:dyDescent="0.25">
      <c r="B7" s="21" t="s">
        <v>257</v>
      </c>
      <c r="C7" s="28">
        <v>5355</v>
      </c>
      <c r="D7" s="28">
        <v>7178</v>
      </c>
      <c r="E7" s="28">
        <v>8047</v>
      </c>
      <c r="F7" s="28">
        <v>12025</v>
      </c>
      <c r="G7" s="108">
        <f t="shared" si="0"/>
        <v>0.67525773195876293</v>
      </c>
      <c r="H7" s="108">
        <f t="shared" si="1"/>
        <v>0.49434571890145396</v>
      </c>
      <c r="I7" s="108">
        <f t="shared" si="2"/>
        <v>0.72999378786764357</v>
      </c>
      <c r="J7" s="142">
        <f t="shared" si="3"/>
        <v>0.50270774976657329</v>
      </c>
      <c r="K7" s="142">
        <f t="shared" si="4"/>
        <v>0.45390600684718319</v>
      </c>
    </row>
    <row r="8" spans="2:11" ht="24" x14ac:dyDescent="0.25">
      <c r="B8" s="21" t="s">
        <v>300</v>
      </c>
      <c r="C8" s="28">
        <v>5060</v>
      </c>
      <c r="D8" s="28">
        <f>F8/1.31</f>
        <v>5804.5801526717551</v>
      </c>
      <c r="E8" s="28">
        <v>6289</v>
      </c>
      <c r="F8" s="28">
        <v>7604</v>
      </c>
      <c r="G8" s="108">
        <f t="shared" si="0"/>
        <v>0.31000000000000016</v>
      </c>
      <c r="H8" s="108">
        <f t="shared" si="1"/>
        <v>0.20909524566703769</v>
      </c>
      <c r="I8" s="108">
        <f t="shared" si="2"/>
        <v>0.34513148920594039</v>
      </c>
      <c r="J8" s="142">
        <f t="shared" si="3"/>
        <v>0.24288537549407119</v>
      </c>
      <c r="K8" s="142">
        <f t="shared" si="4"/>
        <v>0.19620030373432287</v>
      </c>
    </row>
    <row r="9" spans="2:11" ht="12" x14ac:dyDescent="0.25">
      <c r="B9" s="21" t="s">
        <v>258</v>
      </c>
      <c r="C9" s="28">
        <v>23617</v>
      </c>
      <c r="D9" s="28">
        <v>26596</v>
      </c>
      <c r="E9" s="28">
        <v>28512</v>
      </c>
      <c r="F9" s="28">
        <v>32937</v>
      </c>
      <c r="G9" s="108">
        <f t="shared" si="0"/>
        <v>0.23841931117461274</v>
      </c>
      <c r="H9" s="108">
        <f t="shared" si="1"/>
        <v>0.15519781144781145</v>
      </c>
      <c r="I9" s="108">
        <f t="shared" si="2"/>
        <v>0.25501620914301326</v>
      </c>
      <c r="J9" s="142">
        <f t="shared" si="3"/>
        <v>0.20726595249184898</v>
      </c>
      <c r="K9" s="142">
        <f t="shared" si="4"/>
        <v>0.16818393530084266</v>
      </c>
    </row>
    <row r="10" spans="2:11" ht="12" x14ac:dyDescent="0.25">
      <c r="B10" s="21" t="s">
        <v>340</v>
      </c>
      <c r="C10" s="28">
        <v>14778</v>
      </c>
      <c r="D10" s="28">
        <v>16566</v>
      </c>
      <c r="E10" s="28">
        <v>17223</v>
      </c>
      <c r="F10" s="28">
        <v>19865</v>
      </c>
      <c r="G10" s="108">
        <f t="shared" si="0"/>
        <v>0.19914282264879873</v>
      </c>
      <c r="H10" s="108">
        <f t="shared" si="1"/>
        <v>0.15339952389246939</v>
      </c>
      <c r="I10" s="108">
        <f t="shared" si="2"/>
        <v>0.20976612747040696</v>
      </c>
      <c r="J10" s="142">
        <f t="shared" si="3"/>
        <v>0.16544863987007719</v>
      </c>
      <c r="K10" s="142">
        <f t="shared" si="4"/>
        <v>0.16132088239274603</v>
      </c>
    </row>
    <row r="11" spans="2:11" ht="12" x14ac:dyDescent="0.25">
      <c r="B11" s="29" t="s">
        <v>264</v>
      </c>
      <c r="C11" s="30">
        <f>SUM(C5:C10)</f>
        <v>65540.5</v>
      </c>
      <c r="D11" s="30">
        <f>SUM(D5:D10)</f>
        <v>75985.080152671755</v>
      </c>
      <c r="E11" s="30">
        <f>SUM(E5:E10)</f>
        <v>81435.7</v>
      </c>
      <c r="F11" s="30">
        <f>SUM(F5:F10)</f>
        <v>97524.2</v>
      </c>
      <c r="G11" s="107">
        <f t="shared" si="0"/>
        <v>0.28346511978471461</v>
      </c>
      <c r="H11" s="107">
        <f t="shared" si="1"/>
        <v>0.19756077494268484</v>
      </c>
      <c r="I11" s="107">
        <f t="shared" si="2"/>
        <v>0.30066005372802601</v>
      </c>
      <c r="J11" s="142">
        <f t="shared" si="3"/>
        <v>0.24252485104629962</v>
      </c>
      <c r="K11" s="142">
        <f t="shared" si="4"/>
        <v>0.21248093728654815</v>
      </c>
    </row>
    <row r="12" spans="2:11" ht="12" x14ac:dyDescent="0.25">
      <c r="B12" s="29" t="s">
        <v>265</v>
      </c>
      <c r="C12" s="30">
        <v>4456.3</v>
      </c>
      <c r="D12" s="30">
        <v>6163.7</v>
      </c>
      <c r="E12" s="30">
        <v>6426.5</v>
      </c>
      <c r="F12" s="30">
        <v>8028</v>
      </c>
      <c r="G12" s="107">
        <f t="shared" si="0"/>
        <v>0.30246442883333069</v>
      </c>
      <c r="H12" s="107">
        <f t="shared" si="1"/>
        <v>0.24920252081226174</v>
      </c>
      <c r="I12" s="107">
        <f>(F13/E12)-1</f>
        <v>0.39281101688321796</v>
      </c>
    </row>
    <row r="13" spans="2:11" ht="12" x14ac:dyDescent="0.25">
      <c r="F13" s="30">
        <v>8950.9</v>
      </c>
    </row>
    <row r="14" spans="2:11" x14ac:dyDescent="0.25">
      <c r="B14" s="24" t="s">
        <v>266</v>
      </c>
    </row>
    <row r="15" spans="2:11" x14ac:dyDescent="0.25">
      <c r="B15" s="36" t="s">
        <v>260</v>
      </c>
      <c r="C15" s="101" t="s">
        <v>299</v>
      </c>
      <c r="D15" s="134" t="s">
        <v>392</v>
      </c>
      <c r="E15" s="101" t="s">
        <v>203</v>
      </c>
      <c r="F15" s="101" t="s">
        <v>393</v>
      </c>
      <c r="G15" s="101" t="s">
        <v>203</v>
      </c>
    </row>
    <row r="16" spans="2:11" ht="12" x14ac:dyDescent="0.3">
      <c r="B16" s="21" t="s">
        <v>255</v>
      </c>
      <c r="C16" s="110">
        <v>3.1E-2</v>
      </c>
      <c r="D16" s="110">
        <v>0.1394</v>
      </c>
      <c r="E16" s="31">
        <f t="shared" ref="E16:E21" si="5">_xlfn.RANK.AVG(D16,$D$16:$D$21,0)</f>
        <v>5</v>
      </c>
      <c r="F16" s="112">
        <v>9.4000000000000004E-3</v>
      </c>
      <c r="G16" s="31">
        <f t="shared" ref="G16:G21" si="6">_xlfn.RANK.AVG(F16,$F$16:$F$21,1)</f>
        <v>1.5</v>
      </c>
      <c r="I16" s="143"/>
    </row>
    <row r="17" spans="2:12" ht="12" x14ac:dyDescent="0.3">
      <c r="B17" s="21" t="s">
        <v>256</v>
      </c>
      <c r="C17" s="25">
        <v>3.6999999999999998E-2</v>
      </c>
      <c r="D17" s="25">
        <v>0.155</v>
      </c>
      <c r="E17" s="31">
        <f t="shared" si="5"/>
        <v>3</v>
      </c>
      <c r="F17" s="112">
        <v>1.7000000000000001E-2</v>
      </c>
      <c r="G17" s="31">
        <f t="shared" si="6"/>
        <v>5</v>
      </c>
      <c r="I17" s="143"/>
    </row>
    <row r="18" spans="2:12" ht="12" x14ac:dyDescent="0.3">
      <c r="B18" s="21" t="s">
        <v>257</v>
      </c>
      <c r="C18" s="26">
        <v>2.4E-2</v>
      </c>
      <c r="D18" s="26">
        <v>0.151</v>
      </c>
      <c r="E18" s="31">
        <f t="shared" si="5"/>
        <v>4</v>
      </c>
      <c r="F18" s="112">
        <v>1.03E-2</v>
      </c>
      <c r="G18" s="31">
        <f t="shared" si="6"/>
        <v>3</v>
      </c>
      <c r="I18" s="143"/>
    </row>
    <row r="19" spans="2:12" ht="24" x14ac:dyDescent="0.3">
      <c r="B19" s="21" t="s">
        <v>394</v>
      </c>
      <c r="C19" s="111">
        <v>4.0300000000000002E-2</v>
      </c>
      <c r="D19" s="111">
        <v>7.5999999999999998E-2</v>
      </c>
      <c r="E19" s="31">
        <f t="shared" si="5"/>
        <v>6</v>
      </c>
      <c r="F19" s="112">
        <v>9.4000000000000004E-3</v>
      </c>
      <c r="G19" s="31">
        <f t="shared" si="6"/>
        <v>1.5</v>
      </c>
      <c r="I19" s="143"/>
    </row>
    <row r="20" spans="2:12" ht="12" x14ac:dyDescent="0.3">
      <c r="B20" s="21" t="s">
        <v>395</v>
      </c>
      <c r="C20" s="26">
        <v>4.3999999999999997E-2</v>
      </c>
      <c r="D20" s="26">
        <v>0.19700000000000001</v>
      </c>
      <c r="E20" s="31">
        <f t="shared" si="5"/>
        <v>1</v>
      </c>
      <c r="F20" s="112">
        <v>1.7999999999999999E-2</v>
      </c>
      <c r="G20" s="31">
        <f t="shared" si="6"/>
        <v>6</v>
      </c>
      <c r="I20" s="143"/>
    </row>
    <row r="21" spans="2:12" ht="12" x14ac:dyDescent="0.3">
      <c r="B21" s="21" t="s">
        <v>347</v>
      </c>
      <c r="C21" s="26">
        <v>0.04</v>
      </c>
      <c r="D21" s="26">
        <v>0.17799999999999999</v>
      </c>
      <c r="E21" s="31">
        <f t="shared" si="5"/>
        <v>2</v>
      </c>
      <c r="F21" s="112">
        <v>1.44E-2</v>
      </c>
      <c r="G21" s="31">
        <f t="shared" si="6"/>
        <v>4</v>
      </c>
      <c r="I21" s="143"/>
    </row>
    <row r="22" spans="2:12" ht="12" hidden="1" x14ac:dyDescent="0.25">
      <c r="B22" s="34" t="s">
        <v>261</v>
      </c>
      <c r="C22" s="109">
        <f>SUMPRODUCT(C16:C21,E16:E21)/SUM(E16:E21)</f>
        <v>3.4657142857142859E-2</v>
      </c>
      <c r="D22" s="109">
        <f>SUMPRODUCT(D16:D21,E16:E21)/SUM(E16:E21)</f>
        <v>0.13214285714285715</v>
      </c>
      <c r="E22" s="35"/>
      <c r="F22" s="109">
        <f>SUMPRODUCT(F16:F21,G16:G21)/SUM(G16:G21)</f>
        <v>1.4747619047619046E-2</v>
      </c>
      <c r="G22" s="35"/>
      <c r="H22" s="144"/>
      <c r="I22" s="145"/>
      <c r="L22" s="146"/>
    </row>
    <row r="23" spans="2:12" ht="13.5" x14ac:dyDescent="0.25">
      <c r="B23" s="34" t="s">
        <v>348</v>
      </c>
      <c r="C23" s="109">
        <v>1.2999999999999999E-2</v>
      </c>
      <c r="D23" s="109">
        <v>0.1048</v>
      </c>
      <c r="E23" s="102" t="s">
        <v>275</v>
      </c>
      <c r="F23" s="109">
        <v>2.5600000000000001E-2</v>
      </c>
      <c r="G23" s="102" t="s">
        <v>276</v>
      </c>
    </row>
    <row r="24" spans="2:12" ht="12" x14ac:dyDescent="0.25">
      <c r="B24" s="160" t="s">
        <v>396</v>
      </c>
    </row>
    <row r="25" spans="2:12" ht="12" x14ac:dyDescent="0.25">
      <c r="B25" s="160" t="s">
        <v>397</v>
      </c>
    </row>
    <row r="27" spans="2:12" x14ac:dyDescent="0.25">
      <c r="B27" s="24" t="s">
        <v>273</v>
      </c>
    </row>
    <row r="28" spans="2:12" x14ac:dyDescent="0.25">
      <c r="B28" s="37" t="s">
        <v>121</v>
      </c>
      <c r="C28" s="198" t="s">
        <v>133</v>
      </c>
      <c r="D28" s="198"/>
    </row>
    <row r="29" spans="2:12" x14ac:dyDescent="0.25">
      <c r="B29" s="32" t="s">
        <v>144</v>
      </c>
      <c r="C29" s="33" t="s">
        <v>139</v>
      </c>
      <c r="D29" s="33" t="s">
        <v>268</v>
      </c>
    </row>
    <row r="30" spans="2:12" x14ac:dyDescent="0.25">
      <c r="B30" s="199"/>
      <c r="C30" s="31" t="s">
        <v>140</v>
      </c>
      <c r="D30" s="31" t="s">
        <v>269</v>
      </c>
    </row>
    <row r="31" spans="2:12" x14ac:dyDescent="0.25">
      <c r="B31" s="199"/>
      <c r="C31" s="31" t="s">
        <v>141</v>
      </c>
      <c r="D31" s="31" t="s">
        <v>270</v>
      </c>
    </row>
    <row r="32" spans="2:12" x14ac:dyDescent="0.25">
      <c r="B32" s="199"/>
      <c r="C32" s="31" t="s">
        <v>142</v>
      </c>
      <c r="D32" s="31" t="s">
        <v>271</v>
      </c>
    </row>
    <row r="33" spans="2:4" x14ac:dyDescent="0.25">
      <c r="B33" s="32" t="s">
        <v>145</v>
      </c>
      <c r="C33" s="33" t="s">
        <v>143</v>
      </c>
      <c r="D33" s="33" t="s">
        <v>272</v>
      </c>
    </row>
  </sheetData>
  <mergeCells count="2">
    <mergeCell ref="C28:D28"/>
    <mergeCell ref="B30:B32"/>
  </mergeCells>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showGridLines="0" workbookViewId="0">
      <selection activeCell="D5" sqref="D5"/>
    </sheetView>
  </sheetViews>
  <sheetFormatPr defaultRowHeight="11.5" x14ac:dyDescent="0.25"/>
  <cols>
    <col min="1" max="1" width="1.1796875" style="13" customWidth="1"/>
    <col min="2" max="2" width="34.453125" style="13" customWidth="1"/>
    <col min="3" max="3" width="24.81640625" style="13" customWidth="1"/>
    <col min="4" max="4" width="12" style="13" customWidth="1"/>
    <col min="5" max="16384" width="8.7265625" style="13"/>
  </cols>
  <sheetData>
    <row r="1" spans="2:4" ht="6" customHeight="1" x14ac:dyDescent="0.25"/>
    <row r="2" spans="2:4" x14ac:dyDescent="0.25">
      <c r="B2" s="19" t="s">
        <v>267</v>
      </c>
    </row>
    <row r="4" spans="2:4" ht="23" x14ac:dyDescent="0.25">
      <c r="B4" s="11" t="s">
        <v>230</v>
      </c>
      <c r="C4" s="12" t="s">
        <v>229</v>
      </c>
      <c r="D4" s="12" t="s">
        <v>231</v>
      </c>
    </row>
    <row r="5" spans="2:4" x14ac:dyDescent="0.25">
      <c r="B5" s="14">
        <v>115</v>
      </c>
      <c r="C5" s="20">
        <v>51991</v>
      </c>
      <c r="D5" s="15">
        <f>B5/C5</f>
        <v>2.2119212940701276E-3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
  <sheetViews>
    <sheetView showGridLines="0" workbookViewId="0">
      <selection activeCell="G5" sqref="G5"/>
    </sheetView>
  </sheetViews>
  <sheetFormatPr defaultRowHeight="12.5" x14ac:dyDescent="0.25"/>
  <cols>
    <col min="1" max="1" width="1.6328125" customWidth="1"/>
    <col min="2" max="2" width="15.90625" customWidth="1"/>
    <col min="3" max="3" width="11.1796875" bestFit="1" customWidth="1"/>
  </cols>
  <sheetData>
    <row r="1" spans="2:7" ht="5.5" customHeight="1" x14ac:dyDescent="0.25"/>
    <row r="2" spans="2:7" x14ac:dyDescent="0.25">
      <c r="B2" s="19" t="s">
        <v>312</v>
      </c>
      <c r="C2" s="13"/>
      <c r="D2" s="13"/>
      <c r="E2" s="13"/>
      <c r="F2" s="13"/>
      <c r="G2" s="13"/>
    </row>
    <row r="3" spans="2:7" x14ac:dyDescent="0.25">
      <c r="B3" s="13"/>
      <c r="C3" s="13"/>
      <c r="D3" s="13"/>
      <c r="E3" s="13"/>
      <c r="F3" s="13"/>
      <c r="G3" s="13"/>
    </row>
    <row r="4" spans="2:7" x14ac:dyDescent="0.25">
      <c r="B4" s="16" t="s">
        <v>228</v>
      </c>
      <c r="C4" s="16" t="s">
        <v>313</v>
      </c>
      <c r="D4" s="16" t="s">
        <v>314</v>
      </c>
      <c r="E4" s="16" t="s">
        <v>315</v>
      </c>
      <c r="F4" s="122" t="s">
        <v>349</v>
      </c>
      <c r="G4" s="122" t="s">
        <v>367</v>
      </c>
    </row>
    <row r="5" spans="2:7" ht="34.5" x14ac:dyDescent="0.25">
      <c r="B5" s="17" t="s">
        <v>227</v>
      </c>
      <c r="C5" s="18">
        <f>C6/C7</f>
        <v>1.2453517681998552E-2</v>
      </c>
      <c r="D5" s="18">
        <f>D6/D7</f>
        <v>4.7085340249475114E-3</v>
      </c>
      <c r="E5" s="18">
        <f>E6/E7</f>
        <v>1.9803380719994341E-3</v>
      </c>
      <c r="F5" s="18">
        <f>F6/F7</f>
        <v>2.0003462137677674E-3</v>
      </c>
      <c r="G5" s="18">
        <f>G6/G7</f>
        <v>4.9330862220857506E-3</v>
      </c>
    </row>
    <row r="6" spans="2:7" hidden="1" x14ac:dyDescent="0.25">
      <c r="C6" s="125">
        <f>1497/3</f>
        <v>499</v>
      </c>
      <c r="D6" s="125">
        <f>610/3</f>
        <v>203.33333333333334</v>
      </c>
      <c r="E6" s="125">
        <f>280/3</f>
        <v>93.333333333333329</v>
      </c>
      <c r="F6" s="125">
        <f>312/3</f>
        <v>104</v>
      </c>
      <c r="G6" s="125">
        <f>(1497+280+610+312)/12</f>
        <v>224.91666666666666</v>
      </c>
    </row>
    <row r="7" spans="2:7" hidden="1" x14ac:dyDescent="0.25">
      <c r="C7" s="123">
        <v>40069</v>
      </c>
      <c r="D7">
        <v>43184</v>
      </c>
      <c r="E7">
        <v>47130</v>
      </c>
      <c r="F7">
        <v>51991</v>
      </c>
      <c r="G7" s="139">
        <f>AVERAGE(C7:F7)</f>
        <v>45593.5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Scorecard Comparison vs FY22-23</vt:lpstr>
      <vt:lpstr>Reputation Risk Scorecard </vt:lpstr>
      <vt:lpstr>Factor Description</vt:lpstr>
      <vt:lpstr>Decile Calculation</vt:lpstr>
      <vt:lpstr>AUM &amp; Decile Calculation</vt:lpstr>
      <vt:lpstr>Pending Legal cases</vt:lpstr>
      <vt:lpstr>Customer complaints</vt:lpstr>
      <vt:lpstr>'Reputation Risk Scorecard '!Print_Area</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Aditya.Patil@in.ey.com</dc:creator>
  <cp:lastModifiedBy>Aarush Setia</cp:lastModifiedBy>
  <dcterms:created xsi:type="dcterms:W3CDTF">2014-04-29T08:33:10Z</dcterms:created>
  <dcterms:modified xsi:type="dcterms:W3CDTF">2024-06-05T11:37:06Z</dcterms:modified>
</cp:coreProperties>
</file>