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arush\ICAAP\FY24\Final\"/>
    </mc:Choice>
  </mc:AlternateContent>
  <bookViews>
    <workbookView xWindow="0" yWindow="0" windowWidth="19200" windowHeight="7050" tabRatio="598" firstSheet="1" activeTab="2"/>
  </bookViews>
  <sheets>
    <sheet name="Strategic Risk Scorecard (2)" sheetId="4" state="hidden" r:id="rId1"/>
    <sheet name="Scorecard Comparison vs FY22-23" sheetId="8" r:id="rId2"/>
    <sheet name="Strategic Risk Scorecard" sheetId="1" r:id="rId3"/>
    <sheet name="Factor Description" sheetId="2" r:id="rId4"/>
    <sheet name="Decile Calculation" sheetId="7" r:id="rId5"/>
    <sheet name="Tech" sheetId="5" r:id="rId6"/>
    <sheet name="LookUp" sheetId="3" state="hidden" r:id="rId7"/>
  </sheets>
  <definedNames>
    <definedName name="_xlnm._FilterDatabase" localSheetId="3" hidden="1">'Factor Description'!$A$4:$O$26</definedName>
    <definedName name="_xlnm.Print_Area" localSheetId="2">'Strategic Risk Scorecard'!$A$1:$N$28</definedName>
    <definedName name="_xlnm.Print_Area" localSheetId="0">'Strategic Risk Scorecard (2)'!$A$1:$K$35</definedName>
  </definedNames>
  <calcPr calcId="162913" iterate="1"/>
</workbook>
</file>

<file path=xl/calcChain.xml><?xml version="1.0" encoding="utf-8"?>
<calcChain xmlns="http://schemas.openxmlformats.org/spreadsheetml/2006/main">
  <c r="L26" i="8" l="1"/>
  <c r="L25" i="8"/>
  <c r="L24" i="8"/>
  <c r="L23" i="8"/>
  <c r="L22" i="8" s="1"/>
  <c r="L21" i="8"/>
  <c r="L20" i="8"/>
  <c r="L19" i="8"/>
  <c r="L18" i="8" s="1"/>
  <c r="L17" i="8"/>
  <c r="L16" i="8"/>
  <c r="L15" i="8"/>
  <c r="L14" i="8" s="1"/>
  <c r="L13" i="8"/>
  <c r="L12" i="8"/>
  <c r="L11" i="8" s="1"/>
  <c r="L10" i="8"/>
  <c r="L9" i="8" s="1"/>
  <c r="L8" i="8"/>
  <c r="L7" i="8"/>
  <c r="L6" i="8"/>
  <c r="L5" i="8"/>
  <c r="L4" i="8"/>
  <c r="H6" i="8"/>
  <c r="H26" i="8" l="1"/>
  <c r="H25" i="8"/>
  <c r="H24" i="8"/>
  <c r="P24" i="8" s="1"/>
  <c r="H23" i="8"/>
  <c r="P23" i="8" s="1"/>
  <c r="H21" i="8"/>
  <c r="H20" i="8"/>
  <c r="P20" i="8" s="1"/>
  <c r="H19" i="8"/>
  <c r="P19" i="8" s="1"/>
  <c r="H17" i="8"/>
  <c r="H16" i="8"/>
  <c r="P16" i="8" s="1"/>
  <c r="H15" i="8"/>
  <c r="P15" i="8" s="1"/>
  <c r="H13" i="8"/>
  <c r="H12" i="8"/>
  <c r="P11" i="8" s="1"/>
  <c r="H10" i="8"/>
  <c r="P8" i="8" s="1"/>
  <c r="P9" i="8"/>
  <c r="H8" i="8"/>
  <c r="H7" i="8"/>
  <c r="P4" i="8"/>
  <c r="H5" i="8"/>
  <c r="H9" i="8" l="1"/>
  <c r="P10" i="8" s="1"/>
  <c r="E9" i="8" s="1"/>
  <c r="H4" i="8"/>
  <c r="P5" i="8"/>
  <c r="H14" i="8"/>
  <c r="P17" i="8" s="1"/>
  <c r="E14" i="8" s="1"/>
  <c r="H18" i="8"/>
  <c r="P21" i="8" s="1"/>
  <c r="E18" i="8" s="1"/>
  <c r="H22" i="8"/>
  <c r="P25" i="8" s="1"/>
  <c r="E22" i="8" s="1"/>
  <c r="P12" i="8"/>
  <c r="H11" i="8"/>
  <c r="P13" i="8" s="1"/>
  <c r="E11" i="8" s="1"/>
  <c r="H5" i="1"/>
  <c r="P7" i="8" l="1"/>
  <c r="E4" i="8" s="1"/>
  <c r="D28" i="8"/>
  <c r="E28" i="8" s="1"/>
  <c r="F28" i="8" s="1"/>
  <c r="A3" i="5" l="1"/>
  <c r="A4" i="5" s="1"/>
  <c r="A5" i="5" s="1"/>
  <c r="A6" i="5" s="1"/>
  <c r="A7" i="5" s="1"/>
  <c r="A8" i="5" s="1"/>
  <c r="A9" i="5" s="1"/>
  <c r="E20" i="7" l="1"/>
  <c r="C20" i="7"/>
  <c r="D20" i="7" l="1"/>
  <c r="D19" i="7"/>
  <c r="C18" i="7"/>
  <c r="D17" i="7" l="1"/>
  <c r="D15" i="7"/>
  <c r="D16" i="7"/>
  <c r="D18" i="7"/>
  <c r="E8" i="7"/>
  <c r="H8" i="7" s="1"/>
  <c r="E18" i="7" s="1"/>
  <c r="E9" i="7"/>
  <c r="H9" i="7" s="1"/>
  <c r="E19" i="7" s="1"/>
  <c r="E7" i="7"/>
  <c r="H7" i="7" s="1"/>
  <c r="E6" i="7"/>
  <c r="H6" i="7" s="1"/>
  <c r="E16" i="7" s="1"/>
  <c r="E5" i="7"/>
  <c r="H5" i="7" s="1"/>
  <c r="F15" i="7" l="1"/>
  <c r="F20" i="7"/>
  <c r="F17" i="7"/>
  <c r="F18" i="7"/>
  <c r="F16" i="7"/>
  <c r="F19" i="7"/>
  <c r="H12" i="1"/>
  <c r="H6" i="1"/>
  <c r="H7" i="1"/>
  <c r="H4" i="1"/>
  <c r="H9" i="1"/>
  <c r="H32" i="4"/>
  <c r="H31" i="4"/>
  <c r="H30" i="4"/>
  <c r="H29" i="4"/>
  <c r="H28" i="4"/>
  <c r="H26" i="4"/>
  <c r="H25" i="4"/>
  <c r="K25" i="4" s="1"/>
  <c r="H22" i="4"/>
  <c r="H21" i="4"/>
  <c r="H20" i="4"/>
  <c r="H19" i="4"/>
  <c r="H17" i="4"/>
  <c r="H16" i="4"/>
  <c r="H15" i="4"/>
  <c r="H14" i="4"/>
  <c r="K13" i="4" s="1"/>
  <c r="H12" i="4"/>
  <c r="H10" i="4" s="1"/>
  <c r="H11" i="4"/>
  <c r="K11" i="4" s="1"/>
  <c r="E10" i="4"/>
  <c r="H9" i="4"/>
  <c r="H8" i="4"/>
  <c r="H7" i="4"/>
  <c r="H6" i="4"/>
  <c r="H5" i="4"/>
  <c r="E4" i="4"/>
  <c r="K24" i="4" l="1"/>
  <c r="K29" i="4"/>
  <c r="K19" i="4"/>
  <c r="K18" i="4"/>
  <c r="K30" i="4"/>
  <c r="H4" i="4"/>
  <c r="K8" i="4"/>
  <c r="K9" i="4"/>
  <c r="H13" i="4"/>
  <c r="K14" i="4" s="1"/>
  <c r="E13" i="4" s="1"/>
  <c r="H18" i="4"/>
  <c r="H27" i="4"/>
  <c r="H24" i="4"/>
  <c r="K26" i="4" s="1"/>
  <c r="E24" i="4" s="1"/>
  <c r="K12" i="4"/>
  <c r="K31" i="4" l="1"/>
  <c r="E27" i="4" s="1"/>
  <c r="K20" i="4"/>
  <c r="E18" i="4" s="1"/>
  <c r="D34" i="4" l="1"/>
  <c r="E34" i="4" s="1"/>
  <c r="F34" i="4" s="1"/>
  <c r="H19" i="1"/>
  <c r="H24" i="1" l="1"/>
  <c r="H16" i="1"/>
  <c r="H11" i="1" l="1"/>
  <c r="N10" i="1" l="1"/>
  <c r="N11" i="1"/>
  <c r="N4" i="1"/>
  <c r="N3" i="1"/>
  <c r="E107" i="3" l="1"/>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H25" i="1"/>
  <c r="H23" i="1"/>
  <c r="H22" i="1"/>
  <c r="H20" i="1"/>
  <c r="H18" i="1"/>
  <c r="H15" i="1"/>
  <c r="H14" i="1"/>
  <c r="N7" i="1"/>
  <c r="N14" i="1" l="1"/>
  <c r="N22" i="1"/>
  <c r="N23" i="1"/>
  <c r="N19" i="1"/>
  <c r="N18" i="1"/>
  <c r="H13" i="1"/>
  <c r="H8" i="1"/>
  <c r="N8" i="1"/>
  <c r="N15" i="1"/>
  <c r="H21" i="1"/>
  <c r="H17" i="1"/>
  <c r="H10" i="1"/>
  <c r="H3" i="1"/>
  <c r="N6" i="1" s="1"/>
  <c r="E3" i="1" s="1"/>
  <c r="N16" i="1" l="1"/>
  <c r="E13" i="1" s="1"/>
  <c r="N12" i="1"/>
  <c r="E10" i="1" s="1"/>
  <c r="N9" i="1"/>
  <c r="E8" i="1" s="1"/>
  <c r="N24" i="1"/>
  <c r="E21" i="1" s="1"/>
  <c r="N20" i="1"/>
  <c r="E17" i="1" s="1"/>
  <c r="D27" i="1" l="1"/>
  <c r="E27" i="1" l="1"/>
  <c r="F27" i="1" s="1"/>
</calcChain>
</file>

<file path=xl/sharedStrings.xml><?xml version="1.0" encoding="utf-8"?>
<sst xmlns="http://schemas.openxmlformats.org/spreadsheetml/2006/main" count="773" uniqueCount="307">
  <si>
    <t>Contributing Index</t>
  </si>
  <si>
    <t>Factors</t>
  </si>
  <si>
    <t>Weight</t>
  </si>
  <si>
    <t>Total Score</t>
  </si>
  <si>
    <t>Factor Rating</t>
  </si>
  <si>
    <t>Rating Rationale</t>
  </si>
  <si>
    <t>Factor Score</t>
  </si>
  <si>
    <t>Change in Competitive environment</t>
  </si>
  <si>
    <t>Strategic Risk due to the following factors:</t>
  </si>
  <si>
    <t>VL=3, L=5, M=7, H=11, VH=15</t>
  </si>
  <si>
    <t>Very Low</t>
  </si>
  <si>
    <t>Low</t>
  </si>
  <si>
    <t>Medium</t>
  </si>
  <si>
    <t>High</t>
  </si>
  <si>
    <t>Very High</t>
  </si>
  <si>
    <t>Not Applicable</t>
  </si>
  <si>
    <t>1. New Products by Competition</t>
  </si>
  <si>
    <t>2. New Services by Competition</t>
  </si>
  <si>
    <t>3. New Competitors</t>
  </si>
  <si>
    <t>4. Quality of Staff</t>
  </si>
  <si>
    <t>Max Score</t>
  </si>
  <si>
    <t>5. Reduced cost by Competition</t>
  </si>
  <si>
    <t>Min Score</t>
  </si>
  <si>
    <t>Changes in Regulatory Environment</t>
  </si>
  <si>
    <t>Prudential Guidelines</t>
  </si>
  <si>
    <t>Regulatory Change</t>
  </si>
  <si>
    <t>Technology Changes</t>
  </si>
  <si>
    <t>1. Technological Initiatives</t>
  </si>
  <si>
    <t>Score</t>
  </si>
  <si>
    <t>2. Adoption of new technology by competition</t>
  </si>
  <si>
    <t>3. Application turnaround time</t>
  </si>
  <si>
    <t xml:space="preserve">4. Digital Operating Model  </t>
  </si>
  <si>
    <t>Behavioural change of Stakeholders</t>
  </si>
  <si>
    <t>1. Customer Behaviour Changes</t>
  </si>
  <si>
    <t>2. Employee Behaviour Changes</t>
  </si>
  <si>
    <t>3. Shareholder Behaviour Changes</t>
  </si>
  <si>
    <t>4. Vendor Behaviour Changes</t>
  </si>
  <si>
    <t>5.Fintech Alliances and Behaviour Changes</t>
  </si>
  <si>
    <t>Change in Financial Environment</t>
  </si>
  <si>
    <t>1. Change in Interest Rates</t>
  </si>
  <si>
    <t>2. Access to Capital Markets</t>
  </si>
  <si>
    <t>Strategic Planning</t>
  </si>
  <si>
    <t>1. Strategic Initiatives</t>
  </si>
  <si>
    <t>2. Corporate Communication</t>
  </si>
  <si>
    <t>3. Involvement of Board and Senior Management</t>
  </si>
  <si>
    <t xml:space="preserve">4. Adequacy of Resource allocation </t>
  </si>
  <si>
    <t xml:space="preserve">5. Governance and internal control </t>
  </si>
  <si>
    <t>Strategic Risk Index</t>
  </si>
  <si>
    <t>Score Range</t>
  </si>
  <si>
    <t>Risk Level</t>
  </si>
  <si>
    <t>Management Intervention</t>
  </si>
  <si>
    <t>0-15</t>
  </si>
  <si>
    <t>No Significant (Very Low) Risk</t>
  </si>
  <si>
    <t>Not Required</t>
  </si>
  <si>
    <t>16-32</t>
  </si>
  <si>
    <t>Low Risk</t>
  </si>
  <si>
    <t>Reporting &amp; Analysis</t>
  </si>
  <si>
    <t>33-53</t>
  </si>
  <si>
    <t>Moderate Risk</t>
  </si>
  <si>
    <t>Corrective Measures</t>
  </si>
  <si>
    <t>54-81</t>
  </si>
  <si>
    <t>High Risk</t>
  </si>
  <si>
    <t>RMC Intervention</t>
  </si>
  <si>
    <t>82-100</t>
  </si>
  <si>
    <t>Very High Risk</t>
  </si>
  <si>
    <t>2. Competition from Fintech</t>
  </si>
  <si>
    <t xml:space="preserve">2. Digital Operating Model  </t>
  </si>
  <si>
    <t>Product Profiling</t>
  </si>
  <si>
    <t>Business Planning</t>
  </si>
  <si>
    <t>1. Is an Annual Budget prepared based on Strategy / Business Plan of the Bank?</t>
  </si>
  <si>
    <t>2. Is Capital Budgeting (capital forecasting/augmentation) exercise undertaken?</t>
  </si>
  <si>
    <t>3. Frequency of Involvement of Board/ Senior Management in providing direction to Business Plans</t>
  </si>
  <si>
    <t>2. Involvement of Board and Senior Management</t>
  </si>
  <si>
    <t xml:space="preserve">3. Adequacy of Resource allocation </t>
  </si>
  <si>
    <t xml:space="preserve">4. Governance and internal control </t>
  </si>
  <si>
    <t>Scoring Criteria</t>
  </si>
  <si>
    <t>Change in Competitive Environment</t>
  </si>
  <si>
    <t xml:space="preserve">Description </t>
  </si>
  <si>
    <t>Metrics</t>
  </si>
  <si>
    <t>Source</t>
  </si>
  <si>
    <t xml:space="preserve">Assessed in </t>
  </si>
  <si>
    <t>Comments</t>
  </si>
  <si>
    <t>1.Digital Lending strategy</t>
  </si>
  <si>
    <t>Support Services - Strategy, Products and Marketing</t>
  </si>
  <si>
    <t>Qualitative</t>
  </si>
  <si>
    <t>1. Use of analytics to connect and provide personalised services to customer such as introduce customised products and services
2. Customer data acquisition and management i.e. accurately capture, analyse and leverage data from current and potential customers
3.Savvy customer reach &amp; expansion of customer base such using tablets by on field sales personnel in rural areas for target remote customers</t>
  </si>
  <si>
    <t xml:space="preserve">1.Use of analytics to group existing customers pool based on some common attributes such as purchasing behaviours, pain points, product holding, transaction history, psychographic data, demographic data etc.
2.Develop customer segmentation such as profitable or non profitable buckets for devising effective strategy to engage with them
3.Use of segmentation and profiling to ensure ease of targeting, marketing, and offering personalized products to retain profitable customers and capturing market share across geographies.
</t>
  </si>
  <si>
    <t>Customer profiling is undertaken on quarterly basis/whenever new product is launched</t>
  </si>
  <si>
    <t>-</t>
  </si>
  <si>
    <t>Initiated recently and enhancements being made</t>
  </si>
  <si>
    <t>No Customer Profiling &amp; Segmentation studies conducted</t>
  </si>
  <si>
    <t>Number/ Percentage</t>
  </si>
  <si>
    <t>Compliance</t>
  </si>
  <si>
    <t xml:space="preserve">Very Low severity </t>
  </si>
  <si>
    <t>Low severity</t>
  </si>
  <si>
    <t>Medium severity</t>
  </si>
  <si>
    <t>High severity</t>
  </si>
  <si>
    <t>Very High severity</t>
  </si>
  <si>
    <t>Information Technology</t>
  </si>
  <si>
    <t>Number</t>
  </si>
  <si>
    <t>1. Identification of digital opportunities in the Company
2. Budget constraints
3. Absence of skillset of people</t>
  </si>
  <si>
    <t>Does the new Product Team (NPD) manage its products and its new offerings and does it meet regularly?</t>
  </si>
  <si>
    <t xml:space="preserve">Members identified for Product team and  R&amp;R are clearly defined
Frequency of meetings of Product team
Minutes of the meetings
Actions taken based on the meeting
  </t>
  </si>
  <si>
    <t>Yes, Product Team in place with clear charter</t>
  </si>
  <si>
    <t>Products Team formed recently, being made operational/functional</t>
  </si>
  <si>
    <t>No Products Team</t>
  </si>
  <si>
    <t>Product policies are general rules established by management itself when making product decisions. A good product policy is the foundation on which the right products are produced and sold successfully. As part of product policy, companies deal with decisions about individual products.</t>
  </si>
  <si>
    <t xml:space="preserve">Board approved product policies
</t>
  </si>
  <si>
    <t>Human Resource</t>
  </si>
  <si>
    <t>Number/Qualitative</t>
  </si>
  <si>
    <t>Product rationalization is the process of eliminating products that contribute negatively to the strategic organizational goals. A reduced product offering will simplify existing processes, reduce costs, enhance resource allocation and increase efficiency throughout the organisation.</t>
  </si>
  <si>
    <t>Company Secretary</t>
  </si>
  <si>
    <t>Is an Annual Budget prepared based on Strategy / Business Plan of the Bank?</t>
  </si>
  <si>
    <t>Finance/Capital Planning Team</t>
  </si>
  <si>
    <t>Yes</t>
  </si>
  <si>
    <t>No</t>
  </si>
  <si>
    <t>Is Capital Budgeting (capital forecasting/augmentation) exercise undertaken?</t>
  </si>
  <si>
    <t>Frequency of Involvement of Board/ Senior Management in providing direction to Business Plans</t>
  </si>
  <si>
    <t>Monthly reviews</t>
  </si>
  <si>
    <t>Quarterly reviews</t>
  </si>
  <si>
    <t>Half-yearly reviews</t>
  </si>
  <si>
    <t>No periodic reviews</t>
  </si>
  <si>
    <t>Support Services - Strategy, Corporate communication, Company Secretary</t>
  </si>
  <si>
    <t xml:space="preserve">Periodic reviews / reports are submitted to them to facilitate oversight and monitoring. The BoD frequently queries the impact of latest development in the respective line of business on the strategy
</t>
  </si>
  <si>
    <t>Adhoc reviews</t>
  </si>
  <si>
    <t>It refers to the risk that the Company may not be able to allocate adequate resources (including people and budget) to maintain its current business operations and to support future growth initiatives</t>
  </si>
  <si>
    <t>This can be assessed through :
1. Sales planning
2. Geographical considerations
3. Capital support from Parent
4. New locations/ New Products</t>
  </si>
  <si>
    <t>Refers to the risk that material changes to internal control environment may occur which may impair the Company's ability to ensure orderly and efficient conduct of the business operations and the risk that governance mechanisms may become ineffective or fail due to material changes in the operating environment</t>
  </si>
  <si>
    <t>This can be assessed through: 
1. Decentralised operations
2. Addition of new systems, material changes to existing systems
3. Retrenchment of employees
4. System change
5.Governance structure
6. Promoter influence</t>
  </si>
  <si>
    <t>1. Regulatory Change</t>
  </si>
  <si>
    <t>Annual Review</t>
  </si>
  <si>
    <t>We regularly monitor product portfolio performance at various metrics including branch performance, scheme performance etc. These inputs help identify problem areas in a particular product, region and accordingly Risk team advises to close/ open/ re start new locations/ schemes etc. This assessment is done at regular intervals/ need basis. In addition to internal data points we also assess review competition data on portfolio performance, profitability, disbursement volumes, portfolio size etc. to benchmark our performance.</t>
  </si>
  <si>
    <t>Yes, Business Plan is formulated basis the strategy decided at the beginning of the year</t>
  </si>
  <si>
    <t>Yes, Capital is budgeted keeping into account the planned growth and headroom available</t>
  </si>
  <si>
    <t>Fintechs are not present widely in HFC business; HFC business involves stringent documentation hygiene and evaluations of the collateral; Hence competition from fin-tech is lower in the HFC sector</t>
  </si>
  <si>
    <t>Function</t>
  </si>
  <si>
    <t>DRI SMHFC</t>
  </si>
  <si>
    <t>Product</t>
  </si>
  <si>
    <t>Product / AIM</t>
  </si>
  <si>
    <t>Compliance / Risk Governance</t>
  </si>
  <si>
    <t>Ashish Chendwankar</t>
  </si>
  <si>
    <t>Risk Policy</t>
  </si>
  <si>
    <t>Babumohan Panicker</t>
  </si>
  <si>
    <t>Finance</t>
  </si>
  <si>
    <t>Ashish Chaudhary</t>
  </si>
  <si>
    <t>Ashish Chaudhary / Abbasi Sadikot</t>
  </si>
  <si>
    <t>Strategy</t>
  </si>
  <si>
    <t>Strategy / Risk Governance</t>
  </si>
  <si>
    <t>SMHFC</t>
  </si>
  <si>
    <t>SMHFC has budget and resource allocation in place in line with the strategic initiatives such as branch expansion, new products, technology investments, sales and collections workforce expansion in line with business plan</t>
  </si>
  <si>
    <t>SMHFC has proper governance structure in place with defined Roles and responsibilities w.r.t internal controls (operations, systems etc.)</t>
  </si>
  <si>
    <t>SMHFC leverages analytics for various sales initiatives and to expand the customer base; also used for branch expansion and customer retention</t>
  </si>
  <si>
    <t>SMHFC leverages analytical tools to identify customer segments as well as regions/branches to identify high risk / low profitability segments to drive policy &amp; portfolio actions</t>
  </si>
  <si>
    <t>SMHFC has clearly defined KPIs/KRIs; Regular monitoring of them is done for them by the management and updates are provided to Senior management on a regular basis</t>
  </si>
  <si>
    <t>The independent Board of Directors (BoD) and Senior Management proactively provide direction to the Strategic Plans and regular updates/reviews are done on plan vs actuals</t>
  </si>
  <si>
    <t>Regular periodic reviews</t>
  </si>
  <si>
    <t>2. Does the HFC have clearly mandated New Product Policy / Framework / Guidelines?</t>
  </si>
  <si>
    <t xml:space="preserve">3. Does the HFC take action based on the study of product range rationalisation? </t>
  </si>
  <si>
    <t>This includes presence of strategic digital transformation plans for HFC such as digitalized processes/platforms, leveraging analytical tools for customer segmentation to define segment-specific sales/collection strategy, real-time view of the sales pipeline so that supervisors can quickly reform existing strategies etc.</t>
  </si>
  <si>
    <t>1. Presence of HFC in digital platforms like digital co-lending platforms
2. Use of analytics to target sales initiatives for the identified 
3. Use of analytics to expand customer base etc.
4. User friendly Apps for lending customers</t>
  </si>
  <si>
    <t>The HFC has digital presence and is using advanced analytics for customer segmentation and expansion</t>
  </si>
  <si>
    <t>The HFC has digital presence and has its own user friendly application for customer lending</t>
  </si>
  <si>
    <t>The HFC has board approved  digitalization strategy in place along with an agreed timeline for implementation</t>
  </si>
  <si>
    <t>The HFC is in the process of  developing such plans.</t>
  </si>
  <si>
    <t>The HFC does not have any initiatives or plans for digital lending strategy.</t>
  </si>
  <si>
    <t>This takes into account the emerging threats in terms of competition from Fintech, and HFC's responsiveness which is assessed. In addition, this also takes into consideration measures undertaken by HFC in retaining the competitive advantage.</t>
  </si>
  <si>
    <t>The HFC uses analytics for targeting customers and provides personalised products and services to customers</t>
  </si>
  <si>
    <t>The HFC is currently implementing usage of analytics for targeting customers</t>
  </si>
  <si>
    <t xml:space="preserve">The HFC is currently working on data aggregation for developing analytical tools. However, will take time to implement. </t>
  </si>
  <si>
    <t xml:space="preserve">The HFC has plans to implement analytical tools but timelines are not yet decided. </t>
  </si>
  <si>
    <t>THE HFC currently does not have any plans</t>
  </si>
  <si>
    <t>The HFC undertakes customer profiling and segmentation using analytics and big data to understand its characteristics, behaviour and requirements</t>
  </si>
  <si>
    <t>Interest rates changed less than Industry (HFCs) and NIM &amp; Operating Expenses at TOP 5 in the Industry (HFCs only)</t>
  </si>
  <si>
    <t>Interest rates changed less than Industry (HFCs) and NIM &amp; Operating Expenses at BEST among the Peer Group (HFCs only)</t>
  </si>
  <si>
    <t>Interest rates changed less than Industry (HFCs) and NIM &amp; Operating Expenses at Par among the Peer Group  (HFCs only)</t>
  </si>
  <si>
    <t>Interest rates changed more than Peers and NIM &amp; Operating Expenses at bottom decile among the Peer Group  (HFCs only)</t>
  </si>
  <si>
    <t>Interest rates changed more than Industry (HFCs) and NIM &amp; Operating Expenses at bottom decile in the Industry (HFCs)</t>
  </si>
  <si>
    <t xml:space="preserve">The HFC has planned implementation of technology initiatives within the firm to ensure they use the latest technology available in the market in relation to customer service, better client data confidentiality, competitive services provided by the peers etc. </t>
  </si>
  <si>
    <t>1. Technology initiatives undertaken by the HFC
2. Technology initiatives planned
3. Effective process time and seamless hassle free loan disbursal
4.Customer data confidentiality</t>
  </si>
  <si>
    <t>Refers to the Risk that the HFC may not digitise its services and processes which may result in losing market share</t>
  </si>
  <si>
    <t>HFC has digitalised its process and services</t>
  </si>
  <si>
    <t>HFC has identified opportunities for digitalising products and services and has a planned timeframe in place along with budget approval.</t>
  </si>
  <si>
    <t>HFC is the process of  identifying opportunities for digitalising products and services and has appropriate budget and resources in place</t>
  </si>
  <si>
    <t xml:space="preserve">HFC is the process of  identifying opportunities for digitalising products and services but does not have a budget approval or adequate resources </t>
  </si>
  <si>
    <t>HFC has not identified any such opportunities</t>
  </si>
  <si>
    <t>Does the HFC have clearly mandated New Product Policy / Framework / Guidelines?</t>
  </si>
  <si>
    <t>The HFC has a board approved product policy</t>
  </si>
  <si>
    <t>The HFC does not has a board approved product policy</t>
  </si>
  <si>
    <t xml:space="preserve">Does the HFC take action based on the study of product range rationalisation? </t>
  </si>
  <si>
    <t>HFC conduct product range rationalisation
The results of the exercise was discussed with product tea, board and senior management
Actions were taken based on the above meetings</t>
  </si>
  <si>
    <t>The HFC conducts product range rationalisation</t>
  </si>
  <si>
    <t>The HFC does not conduct product range rationalisation</t>
  </si>
  <si>
    <t>This would take into account the capital planning activity undertaken by HFC, the projected capital,  avenues of raising capital, headroom availability for the various types of capital. Involvement of board and senior members etc.</t>
  </si>
  <si>
    <t xml:space="preserve">1. Capital planning and management framework in place
2. Assessment of the projected capital
3. Headroom availability
4. Types of capital available for HFC
5. Comparison of  Key Actual vs Target metrics </t>
  </si>
  <si>
    <t>Suitability of strategic initiatives and expansion plans would be gauged by:
1. Alignment of strategic decisions and risk tolerance levels
2. Alignment of strategic decisions and core business activities
3. Evaluation of strategic decisions made by HFC</t>
  </si>
  <si>
    <t>1. The strategic initiatives which have been laid out in the Senior Management's speeches/ policies/ KPIs
2. The strategic initiatives and expansion plans that have been put in place in the past year, and those that are in pipeline for the same
3. Evaluation done by HFC of the strategic initiatives, and its result
4. Alignment of the decisions with the risk tolerance levels / core business activities
5. Diversification strategy</t>
  </si>
  <si>
    <t>The HFC has clearly defined KPIs and KRIs which are being monitored on a quarterly basis.</t>
  </si>
  <si>
    <t>The HFC has clearly defined KPIs and KRIs for core business segment. However, these metrics are monitored semi annually.</t>
  </si>
  <si>
    <t>The HFC has identified key strategic initiatives, however, they are not quantified.</t>
  </si>
  <si>
    <t xml:space="preserve">The HFC has not identified strategic initiates. However, the process for the same is under implementation.   </t>
  </si>
  <si>
    <t>The HFC has not identified any strategy and currently does not have any process in place.</t>
  </si>
  <si>
    <t>The HFC has budget and resource allocation in place in line with the strategic initiatives.</t>
  </si>
  <si>
    <t>The HFC is currently in the process of implementing its plan for budget and resources allocation.</t>
  </si>
  <si>
    <t>The HFC does not have nay process/plans in place for budget an resource allocation.</t>
  </si>
  <si>
    <t>The HFC has proper governance structure in place with defined Roles and responsibilities w.r.t internal controls (operations, systems etc.)</t>
  </si>
  <si>
    <t>The HFC has governance structure in place. However, all the decision are influenced by single person/function.</t>
  </si>
  <si>
    <t>The HFC does not have any  governance structure in place.</t>
  </si>
  <si>
    <t>SMHFC is governed by a detailed policy framework outlined in the Product Approval Document (PAD) which covers business strategy, critical customer selection criteria, product portfolio monitoring matrices, profitability, and other frameworks. Board approves these PADs based on recommendation of the Risk Oversight Committee (ROC).
Within the scope of the PAD, in-country product level policy documents are developed that specify customer selection and various credit acceptance criterias.</t>
  </si>
  <si>
    <t>Amount in INR Cr</t>
  </si>
  <si>
    <t>Peers</t>
  </si>
  <si>
    <t>Aavas Housing Finance</t>
  </si>
  <si>
    <t>HomeFirst</t>
  </si>
  <si>
    <t xml:space="preserve">Shriram Housing Finance </t>
  </si>
  <si>
    <t>IIFL Home Finance</t>
  </si>
  <si>
    <t>Decile Calculation</t>
  </si>
  <si>
    <t>Rank</t>
  </si>
  <si>
    <t>Bottom Decile</t>
  </si>
  <si>
    <t>Decile Classification</t>
  </si>
  <si>
    <t>Decile</t>
  </si>
  <si>
    <t>Decile classification</t>
  </si>
  <si>
    <t>Top decile</t>
  </si>
  <si>
    <t>Deciles 10 - 20: Lowest 20%</t>
  </si>
  <si>
    <t>Much below normal</t>
  </si>
  <si>
    <t>Deciles 30 - 40: Next lowest 20%</t>
  </si>
  <si>
    <t>Below normal</t>
  </si>
  <si>
    <t>Deciles 50 - 60</t>
  </si>
  <si>
    <t>Near normal</t>
  </si>
  <si>
    <t>Deciles 70 - 80: Next highest 20%</t>
  </si>
  <si>
    <t>Above normal</t>
  </si>
  <si>
    <t>Bottom decile</t>
  </si>
  <si>
    <t>Deciles 90 - 100: Highest 20%</t>
  </si>
  <si>
    <t>Much above normal</t>
  </si>
  <si>
    <t>ANR (Net Income/ROA%)</t>
  </si>
  <si>
    <t xml:space="preserve">Product team members (in coordination with key stakeholders from Policy, Credit, Operations, IT) are responsible for launching new programs within the HFC ambit
1) Members identified for Product team and  R&amp;R are clearly defined - Yes 
2) Frequency of meetings of Product team - For any new product/ location/ scheme launch, a core team is formed. This team creates a project charter and according to the intensity of engagement &amp; activitites outlined, these team meets based on defined frequency.Timelines for each activity is determined by respective stakeholders. 
3) Minutes of the meetings - Generally all key action items of these meetings are recorded in form of a Tracker and accoridngly follow ups done with the concerned stakeholders 
4) Actions taken based on the meeting - Yes  </t>
  </si>
  <si>
    <t>All planned initiatives for the year were successfully completed i.e. Property portal went live and Hotfoot was major initiative taken which will go live in FY24</t>
  </si>
  <si>
    <t>All planned initiatives for the year were successfully completed</t>
  </si>
  <si>
    <t>&gt; 80% of planned initiatives for the year were successfully completed</t>
  </si>
  <si>
    <t>&gt; 60% of planned initiatives for the year were successfully completed</t>
  </si>
  <si>
    <t>&gt; 40% of planned initiatives for the year were successfully completed</t>
  </si>
  <si>
    <t>&lt; 40% of planned initiatives for the year were successfully completed</t>
  </si>
  <si>
    <t>Abbasi Sadikot</t>
  </si>
  <si>
    <t>NIM% and ROA% Caculation 9MFY24</t>
  </si>
  <si>
    <t>Poonawalla Housing Finance (Grihum Housing Finance)</t>
  </si>
  <si>
    <t>ROA% 9M FY24</t>
  </si>
  <si>
    <t>Net Income (PAT) 9MFY24</t>
  </si>
  <si>
    <t>NIM% 9MFY24</t>
  </si>
  <si>
    <t>OpEx 9MFY24</t>
  </si>
  <si>
    <t>OpEx% (OpEx/ANR) 9MFY24</t>
  </si>
  <si>
    <t>Status</t>
  </si>
  <si>
    <t>Done</t>
  </si>
  <si>
    <t>Rajib Dutta</t>
  </si>
  <si>
    <t>Avinash Yadav</t>
  </si>
  <si>
    <t>IT</t>
  </si>
  <si>
    <t>Ashish chendwankar</t>
  </si>
  <si>
    <t xml:space="preserve">New Product Development (NPD) </t>
  </si>
  <si>
    <t>1. New Product Development (NPD)?</t>
  </si>
  <si>
    <t>For Risk management function, we have a monthly Risk Review process in place with shareholders; Similarly, monthly performance updates on key KPIs are shared with shareholders. Board Members are provided updates for performance against planned KPIs during scheduled Board/ROC meetings and queries/guidances from them are discussed during these meetings; Actionables from the meeting are tracked and updates provided in the subsequent meeting</t>
  </si>
  <si>
    <t>For FY23, out of 250 bps policy rate hike SMHFC effected 230 bps PLR change; NIMs is lower than peer group but OpEx for FY23 is higher than average of peer group</t>
  </si>
  <si>
    <t>No such regulatory changes that could have had a significant adverse impact to the HFC industry in FY23</t>
  </si>
  <si>
    <t>While digitisation was done in specific processes, at an enterprise level a detailed study was carried out by Infosys on Digital &amp; Tech capabilities &amp; infrastructure at SMICC group level; Many areas of improvement have been identified and TCS has been engaged for implementation of the same</t>
  </si>
  <si>
    <t>Business plans are prepared once in a year and forecasts may be presented for some key KPIs (Cost of Credit, Disbursals etc.), usually in H2.</t>
  </si>
  <si>
    <t>For Risk management function, we have a monthly Risk Review process in place with shareholders; Similarly, monthly performance updates on key KPIs are shared with shareholders. Board Members are provided updates during scheduled Board/ROC meetings and queries/guidances from them are discussed during these meetings; Actionables from the meeting are tracked and updates provided in the subsequent meeting</t>
  </si>
  <si>
    <t xml:space="preserve">We regularly monitor product portfolio performance at various metrics including branch performance, scheme performance etc. These inputs help identify problem areas in a particular product, region and accordingly Risk team advises to close/ open/ re start new locations/ schemes etc. This assessment is done at regular intervals/ need basis. In addition to internal data points we also assess review competition data on portfolio performance, profitability, disbursement volumes, portfolio size etc. to benchmark our performance.
For FY24, Risk &amp; Analytics team identified specific customer segments which were not stacking up from risk-return perspective; The pricing grid was accordingly changed to incorporate additional pricing requirements for such segments </t>
  </si>
  <si>
    <t>Yes. 3 yr Business Plan is formulated usually in Q4; Business plan for FY25-FY27 was presented to the Board on 27th March and approved</t>
  </si>
  <si>
    <t>Yes, Capital is budgeted keeping into account the planned growth and headroom availablle</t>
  </si>
  <si>
    <t>Business plans are prepared once in a year and performance against the key KPIs is regularly tracked and shared with Senior management on a monthly basis, Further, performance updates against plan etc. are also shared with ROC/Board s per the defined meeting frequency.</t>
  </si>
  <si>
    <t>1. No of times - base rate have been changed as compared to peers
2. NIM as compared to peers
3. Operating expenses as compared to peers</t>
  </si>
  <si>
    <t>Aadhar*</t>
  </si>
  <si>
    <r>
      <t>SMHFC</t>
    </r>
    <r>
      <rPr>
        <b/>
        <vertAlign val="superscript"/>
        <sz val="9"/>
        <color rgb="FF000000"/>
        <rFont val="Calibri"/>
        <family val="2"/>
      </rPr>
      <t>#</t>
    </r>
  </si>
  <si>
    <t>* Six month ended Sep'23</t>
  </si>
  <si>
    <t>For FY23-24, NIM is lower than peer group at 5.2% but OpEx is higher than peer group at 4.7%</t>
  </si>
  <si>
    <t>No such regulatory changes that could have had a significant adverse impact to the HFC industry in FY23-24</t>
  </si>
  <si>
    <t>2. Customer profiling using analytics</t>
  </si>
  <si>
    <t>2.Customer profiling using analytics</t>
  </si>
  <si>
    <t>Vymo (new collections app)</t>
  </si>
  <si>
    <t>Dvara Application for co-lending</t>
  </si>
  <si>
    <t>Smart recon</t>
  </si>
  <si>
    <t>New Treasure system</t>
  </si>
  <si>
    <t>DR movement to cloud</t>
  </si>
  <si>
    <t>SSO and MFA implementation</t>
  </si>
  <si>
    <t>Hotfoot RAPID app implementation</t>
  </si>
  <si>
    <t>AverQ implementation</t>
  </si>
  <si>
    <t>Tech changes in FY23-24 - SMHFC</t>
  </si>
  <si>
    <t>S.no</t>
  </si>
  <si>
    <t>SMHFC is governed by a detailed policy framework outlined in the Product Approval Document (PAD) which covers business strategy, critical customer selection criteria, product portfolio monitoring matrices, profitability, and other frameworks. Board approves these PADs based on recommendation of the Risk Oversight Committee (ROC).The current PAD is valid till Mar'25 and was approved by Board via circulation in Jun'23
Within the scope of the PAD, in-country product level policy documents are developed that specify customer selection and various credit acceptance criterias.</t>
  </si>
  <si>
    <t>A total of 8 initiatives were planned for the year FY23-24 out of which 7 went live including Vymo, New treasury app, smart recon and AverQ implementation. Only 1 initiative (Hotfoot) has been pushed to FY24-25</t>
  </si>
  <si>
    <t>In FY23-24, we onboarded a co-lending platform, further strengthening our digital onboarding capabilities. SMHFC continues to leverages analytics for various sales initiatives and for its geo expansion. Analytics also aids in customer retention, pricing, and expansion of customer base. SMHFC also has a mobility solution for its Sales team for seemless customer experience</t>
  </si>
  <si>
    <t>During the year the company has digitized various processes like Collections, Treasury management, co-lending platform, Operational Risk management tracking. The company is also working on digitization of the Loan origination journey as well as reconciliation system. FY24-25, the company has also identified enhancement of various systems/applications such as Loan Management System (LMS), NPA management, Account Aggregator etc.</t>
  </si>
  <si>
    <t>FY23-24</t>
  </si>
  <si>
    <t>FY22-23</t>
  </si>
  <si>
    <t>Removed</t>
  </si>
  <si>
    <t>3. Customer profiling using analytics</t>
  </si>
  <si>
    <t>Pricing shapes an HFC's product positioning, promotion, and features. However, relying solely on low prices for competitiveness could harm margins and therefore HFCs need a pricing strategy beyond just low prices.
Additionally, opening new branches could impact OpEx in the initial years and with delays in opening new branches, reaching operating break even can get delayed, impacting the P&amp;L of the company. OpEx efficiencies have a significant impact on competitiveness of a HFC. Moreover, NHB refinance and other capital accretive activities such as DA and co-lending contribute towards improving our interest margins.</t>
  </si>
  <si>
    <t>2. Digitalizing Products and Services</t>
  </si>
  <si>
    <t>It refers to the risks that the changes in regulations (including govt. policies / RBI directives) may have a material impact on the HFC’s ability to meet growth plans and achieve target profits</t>
  </si>
  <si>
    <t>1.Changes in RBI regulations / Govt. policies (This would require identification of regulations which would have a strategic impact for HFC)
2.Implementation of new regulations relating to licensing, corporate governance, disclosures
3. Negative events in the industry
4. Reliance on new/uncertain methods and practices (such as Aadhaar / E KYC verification) which may undergo changes</t>
  </si>
  <si>
    <t>1. Digitalization</t>
  </si>
  <si>
    <t>3. Margin (NIM) and Operational Expense (OpEx) profile vs Competition</t>
  </si>
  <si>
    <t>4. Margin (NIM) and Operational Expense (OpEx) profile vs Competition</t>
  </si>
  <si>
    <t>Increasingly it is observed that regulator has been introducing multiple changes with a view to make the industry more robust in terms of risk management; While many regulations were introduced in FY23-24, some key ones are:
1. NHB early warning signal (effective Apr'24)
2. Framework for compromise settlement &amp; technical write off (effective Jun'23)
3. Responsible lending – release of property document (effective Dec'23)
4. Framework for compensation to customers for delayed updation/ rectification of credit information (effective Apr'24)
5. Master direction on information technology, governance, risk , control &amp; assurance practices (effective Apr'24)</t>
  </si>
  <si>
    <t>NIM% FY24</t>
  </si>
  <si>
    <t>OpEx% FY24</t>
  </si>
  <si>
    <t>Poonawalla Housing Finance (Grihum Housing Finance)^</t>
  </si>
  <si>
    <t>* Six month ended Sep'23 (annualised)</t>
  </si>
  <si>
    <t>^ Nine month ended Dec'23 (annualised)</t>
  </si>
  <si>
    <t>IIFL Home Finance^</t>
  </si>
  <si>
    <t>Top Decile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</si>
</sst>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_(* #,##0_);_(* \(#,##0\);_(* &quot;-&quot;??_);_(@_)"/>
  </numFmts>
  <fonts count="20" x14ac:knownFonts="1">
    <font>
      <sz val="10"/>
      <name val="Arial"/>
      <family val="2"/>
    </font>
    <font>
      <sz val="11"/>
      <color theme="1"/>
      <name val="Calibri"/>
      <family val="2"/>
      <scheme val="minor"/>
    </font>
    <font>
      <sz val="10"/>
      <name val="Arial"/>
      <family val="2"/>
    </font>
    <font>
      <sz val="10"/>
      <color theme="1"/>
      <name val="Arial"/>
      <family val="2"/>
    </font>
    <font>
      <b/>
      <sz val="10"/>
      <color indexed="43"/>
      <name val="Arial"/>
      <family val="2"/>
    </font>
    <font>
      <b/>
      <i/>
      <sz val="10"/>
      <color indexed="16"/>
      <name val="Arial"/>
      <family val="2"/>
    </font>
    <font>
      <sz val="10"/>
      <color indexed="43"/>
      <name val="Arial"/>
      <family val="2"/>
    </font>
    <font>
      <b/>
      <sz val="10"/>
      <name val="Arial"/>
      <family val="2"/>
    </font>
    <font>
      <i/>
      <sz val="10"/>
      <name val="Arial"/>
      <family val="2"/>
    </font>
    <font>
      <sz val="10"/>
      <color theme="0"/>
      <name val="Arial"/>
      <family val="2"/>
    </font>
    <font>
      <sz val="10"/>
      <color rgb="FF000000"/>
      <name val="Arial"/>
      <family val="2"/>
    </font>
    <font>
      <sz val="9"/>
      <name val="Arial"/>
      <family val="2"/>
    </font>
    <font>
      <b/>
      <sz val="9"/>
      <name val="Arial"/>
      <family val="2"/>
    </font>
    <font>
      <i/>
      <sz val="9"/>
      <name val="Arial"/>
      <family val="2"/>
    </font>
    <font>
      <b/>
      <sz val="9"/>
      <color theme="0"/>
      <name val="Arial"/>
      <family val="2"/>
    </font>
    <font>
      <sz val="9"/>
      <color rgb="FF000000"/>
      <name val="Calibri"/>
      <family val="2"/>
    </font>
    <font>
      <b/>
      <sz val="9"/>
      <color rgb="FF000000"/>
      <name val="Calibri"/>
      <family val="2"/>
    </font>
    <font>
      <sz val="9"/>
      <color theme="1"/>
      <name val="Calibri"/>
      <family val="2"/>
      <scheme val="minor"/>
    </font>
    <font>
      <b/>
      <vertAlign val="superscript"/>
      <sz val="9"/>
      <color rgb="FF000000"/>
      <name val="Calibri"/>
      <family val="2"/>
    </font>
    <font>
      <sz val="11"/>
      <color rgb="FF0D0D0D"/>
      <name val="Calibri"/>
      <family val="2"/>
    </font>
  </fonts>
  <fills count="13">
    <fill>
      <patternFill patternType="none"/>
    </fill>
    <fill>
      <patternFill patternType="gray125"/>
    </fill>
    <fill>
      <patternFill patternType="solid">
        <fgColor theme="0"/>
        <bgColor indexed="64"/>
      </patternFill>
    </fill>
    <fill>
      <patternFill patternType="solid">
        <fgColor indexed="16"/>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7">
    <xf numFmtId="0" fontId="0" fillId="0" borderId="0"/>
    <xf numFmtId="9" fontId="2" fillId="0" borderId="0" applyFont="0" applyFill="0" applyBorder="0" applyAlignment="0" applyProtection="0"/>
    <xf numFmtId="0" fontId="3" fillId="0" borderId="0"/>
    <xf numFmtId="0" fontId="1" fillId="0" borderId="0"/>
    <xf numFmtId="43" fontId="2" fillId="0" borderId="0" applyFont="0" applyFill="0" applyBorder="0" applyAlignment="0" applyProtection="0"/>
    <xf numFmtId="0" fontId="2" fillId="0" borderId="0"/>
    <xf numFmtId="9" fontId="2" fillId="0" borderId="0" applyFont="0" applyFill="0" applyBorder="0" applyAlignment="0" applyProtection="0"/>
  </cellStyleXfs>
  <cellXfs count="163">
    <xf numFmtId="0" fontId="0" fillId="0" borderId="0" xfId="0"/>
    <xf numFmtId="10" fontId="0" fillId="0" borderId="0" xfId="0" applyNumberFormat="1"/>
    <xf numFmtId="9" fontId="0" fillId="0" borderId="0" xfId="0" applyNumberFormat="1"/>
    <xf numFmtId="164" fontId="0" fillId="0" borderId="0" xfId="1" applyNumberFormat="1" applyFont="1"/>
    <xf numFmtId="0" fontId="0" fillId="2" borderId="0" xfId="0" applyFill="1" applyAlignment="1">
      <alignment vertical="center"/>
    </xf>
    <xf numFmtId="0" fontId="4" fillId="5" borderId="5" xfId="0" applyFont="1" applyFill="1" applyBorder="1" applyAlignment="1" applyProtection="1">
      <alignment vertical="center" wrapText="1"/>
      <protection locked="0"/>
    </xf>
    <xf numFmtId="0" fontId="4" fillId="6" borderId="5" xfId="0" applyFont="1" applyFill="1" applyBorder="1" applyAlignment="1" applyProtection="1">
      <alignment vertical="center" wrapText="1"/>
      <protection locked="0"/>
    </xf>
    <xf numFmtId="0" fontId="4" fillId="4" borderId="5" xfId="0" applyFont="1" applyFill="1" applyBorder="1" applyAlignment="1" applyProtection="1">
      <alignment vertical="center" wrapText="1"/>
      <protection locked="0"/>
    </xf>
    <xf numFmtId="0" fontId="4" fillId="7" borderId="5" xfId="0" applyFont="1" applyFill="1" applyBorder="1" applyAlignment="1" applyProtection="1">
      <alignment vertical="center" wrapText="1"/>
      <protection locked="0"/>
    </xf>
    <xf numFmtId="0" fontId="4" fillId="8" borderId="5" xfId="0" applyFont="1" applyFill="1" applyBorder="1" applyAlignment="1" applyProtection="1">
      <alignment vertical="center" wrapText="1"/>
      <protection locked="0"/>
    </xf>
    <xf numFmtId="0" fontId="0" fillId="0" borderId="5" xfId="0" applyBorder="1" applyAlignment="1">
      <alignment vertical="center"/>
    </xf>
    <xf numFmtId="0" fontId="0" fillId="2" borderId="5" xfId="0" applyFill="1" applyBorder="1" applyAlignment="1" applyProtection="1">
      <alignment vertical="center"/>
      <protection locked="0"/>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0" fillId="9" borderId="5" xfId="0" applyFill="1" applyBorder="1" applyAlignment="1">
      <alignment horizontal="center" vertical="center" wrapText="1"/>
    </xf>
    <xf numFmtId="0" fontId="4" fillId="3" borderId="5" xfId="0" applyFont="1" applyFill="1" applyBorder="1" applyAlignment="1" applyProtection="1">
      <alignment vertical="center" wrapText="1"/>
      <protection locked="0"/>
    </xf>
    <xf numFmtId="0" fontId="0" fillId="0" borderId="5" xfId="0" applyBorder="1" applyAlignment="1" applyProtection="1">
      <alignment horizontal="center" vertical="center" wrapText="1"/>
      <protection locked="0"/>
    </xf>
    <xf numFmtId="0" fontId="3" fillId="0" borderId="5" xfId="0" applyFont="1" applyBorder="1" applyAlignment="1">
      <alignment horizontal="center" vertical="center" wrapText="1"/>
    </xf>
    <xf numFmtId="0" fontId="0" fillId="2" borderId="6" xfId="0" applyFill="1" applyBorder="1" applyAlignment="1">
      <alignment vertical="center"/>
    </xf>
    <xf numFmtId="0" fontId="0" fillId="2" borderId="7" xfId="0" applyFill="1" applyBorder="1" applyAlignment="1">
      <alignment vertical="center" wrapText="1"/>
    </xf>
    <xf numFmtId="0" fontId="0" fillId="2" borderId="7" xfId="0" applyFill="1" applyBorder="1" applyAlignment="1">
      <alignment vertical="center"/>
    </xf>
    <xf numFmtId="0" fontId="7" fillId="2" borderId="8" xfId="0" applyFont="1" applyFill="1" applyBorder="1" applyAlignment="1">
      <alignment vertical="center" wrapText="1"/>
    </xf>
    <xf numFmtId="10" fontId="7" fillId="2" borderId="8" xfId="0" applyNumberFormat="1" applyFont="1" applyFill="1" applyBorder="1" applyAlignment="1">
      <alignment vertical="center"/>
    </xf>
    <xf numFmtId="2" fontId="5" fillId="2" borderId="5" xfId="0" applyNumberFormat="1" applyFont="1" applyFill="1" applyBorder="1" applyAlignment="1">
      <alignment horizontal="center" vertical="center" wrapText="1"/>
    </xf>
    <xf numFmtId="0" fontId="7" fillId="2" borderId="5" xfId="0" applyFont="1" applyFill="1" applyBorder="1" applyAlignment="1" applyProtection="1">
      <alignment horizontal="center" vertical="center" wrapText="1"/>
      <protection locked="0"/>
    </xf>
    <xf numFmtId="0" fontId="0" fillId="2" borderId="0" xfId="0" applyFill="1" applyAlignment="1">
      <alignment horizontal="center" vertical="center" wrapText="1"/>
    </xf>
    <xf numFmtId="0" fontId="0" fillId="2" borderId="0" xfId="0" applyFill="1" applyAlignment="1" applyProtection="1">
      <alignment vertical="center"/>
      <protection locked="0"/>
    </xf>
    <xf numFmtId="0" fontId="9" fillId="2" borderId="0" xfId="0" applyFont="1" applyFill="1" applyAlignment="1">
      <alignment vertical="center" wrapText="1"/>
    </xf>
    <xf numFmtId="0" fontId="0" fillId="2" borderId="0" xfId="0" applyFill="1" applyAlignment="1">
      <alignment vertical="center" wrapText="1"/>
    </xf>
    <xf numFmtId="0" fontId="0" fillId="2" borderId="0" xfId="0" applyFill="1" applyAlignment="1">
      <alignment horizontal="center" vertical="center"/>
    </xf>
    <xf numFmtId="0" fontId="0" fillId="0" borderId="5" xfId="0" applyBorder="1" applyAlignment="1">
      <alignment horizontal="left" vertical="center"/>
    </xf>
    <xf numFmtId="0" fontId="0" fillId="0" borderId="5" xfId="0" applyBorder="1" applyAlignment="1">
      <alignment horizontal="left" vertical="center" wrapText="1"/>
    </xf>
    <xf numFmtId="0" fontId="10" fillId="0" borderId="5" xfId="0" applyFont="1" applyBorder="1" applyAlignment="1">
      <alignment horizontal="left" vertical="center" wrapText="1"/>
    </xf>
    <xf numFmtId="0" fontId="0" fillId="0" borderId="5" xfId="0" applyBorder="1" applyAlignment="1">
      <alignment vertical="center" wrapText="1"/>
    </xf>
    <xf numFmtId="0" fontId="3" fillId="0" borderId="5" xfId="0" applyFont="1" applyBorder="1" applyAlignment="1">
      <alignment vertical="center"/>
    </xf>
    <xf numFmtId="0" fontId="10" fillId="0" borderId="5" xfId="0" applyFont="1" applyBorder="1" applyAlignment="1">
      <alignment horizontal="left" vertical="top" wrapText="1"/>
    </xf>
    <xf numFmtId="0" fontId="7" fillId="9" borderId="5" xfId="0" applyFont="1" applyFill="1" applyBorder="1" applyAlignment="1">
      <alignment horizontal="center" vertical="center" wrapText="1"/>
    </xf>
    <xf numFmtId="0" fontId="4" fillId="5" borderId="5" xfId="0" applyFont="1" applyFill="1" applyBorder="1" applyAlignment="1" applyProtection="1">
      <alignment horizontal="center" vertical="center" wrapText="1"/>
      <protection locked="0"/>
    </xf>
    <xf numFmtId="0" fontId="4" fillId="6" borderId="5" xfId="0" applyFont="1" applyFill="1" applyBorder="1" applyAlignment="1" applyProtection="1">
      <alignment horizontal="center" vertical="center" wrapText="1"/>
      <protection locked="0"/>
    </xf>
    <xf numFmtId="0" fontId="4" fillId="4" borderId="5" xfId="0" applyFont="1" applyFill="1" applyBorder="1" applyAlignment="1" applyProtection="1">
      <alignment horizontal="center" vertical="center" wrapText="1"/>
      <protection locked="0"/>
    </xf>
    <xf numFmtId="0" fontId="4" fillId="7" borderId="5" xfId="0" applyFont="1" applyFill="1" applyBorder="1" applyAlignment="1" applyProtection="1">
      <alignment horizontal="center" vertical="center" wrapText="1"/>
      <protection locked="0"/>
    </xf>
    <xf numFmtId="0" fontId="4" fillId="8" borderId="5" xfId="0" applyFont="1" applyFill="1" applyBorder="1" applyAlignment="1" applyProtection="1">
      <alignment horizontal="center" vertical="center" wrapText="1"/>
      <protection locked="0"/>
    </xf>
    <xf numFmtId="0" fontId="7" fillId="9" borderId="5" xfId="0" applyFont="1" applyFill="1" applyBorder="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vertical="center"/>
    </xf>
    <xf numFmtId="0" fontId="0" fillId="2" borderId="5" xfId="0" applyFill="1" applyBorder="1" applyAlignment="1">
      <alignment vertical="center"/>
    </xf>
    <xf numFmtId="0" fontId="7" fillId="2" borderId="6" xfId="0" applyFont="1" applyFill="1" applyBorder="1" applyAlignment="1">
      <alignment vertical="center"/>
    </xf>
    <xf numFmtId="0" fontId="0" fillId="0" borderId="4" xfId="0" applyBorder="1" applyAlignment="1">
      <alignment vertical="center"/>
    </xf>
    <xf numFmtId="0" fontId="0" fillId="2" borderId="5" xfId="0" applyFill="1" applyBorder="1" applyAlignment="1">
      <alignment vertical="center" wrapText="1"/>
    </xf>
    <xf numFmtId="0" fontId="7" fillId="2" borderId="0" xfId="0" applyFont="1" applyFill="1" applyAlignment="1">
      <alignment vertical="center" wrapText="1"/>
    </xf>
    <xf numFmtId="10" fontId="7" fillId="2" borderId="0" xfId="0" applyNumberFormat="1" applyFont="1" applyFill="1" applyAlignment="1">
      <alignment vertical="center"/>
    </xf>
    <xf numFmtId="0" fontId="3" fillId="2" borderId="5" xfId="0" applyFont="1" applyFill="1" applyBorder="1" applyAlignment="1">
      <alignment vertical="center"/>
    </xf>
    <xf numFmtId="0" fontId="0" fillId="0" borderId="10" xfId="0" applyBorder="1" applyAlignment="1">
      <alignment horizontal="center" vertical="center"/>
    </xf>
    <xf numFmtId="0" fontId="9" fillId="0" borderId="5" xfId="0" applyFont="1" applyBorder="1" applyAlignment="1">
      <alignment horizontal="center" vertical="center" wrapText="1"/>
    </xf>
    <xf numFmtId="0" fontId="9" fillId="2" borderId="0" xfId="0" applyFont="1" applyFill="1" applyAlignment="1">
      <alignment vertical="center"/>
    </xf>
    <xf numFmtId="165" fontId="0" fillId="9" borderId="5" xfId="0" applyNumberFormat="1" applyFill="1" applyBorder="1" applyAlignment="1">
      <alignment horizontal="center" vertical="center" wrapText="1"/>
    </xf>
    <xf numFmtId="0" fontId="6" fillId="3" borderId="0"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11" fillId="0" borderId="0" xfId="5" applyFont="1" applyAlignment="1">
      <alignment horizontal="left" vertical="center"/>
    </xf>
    <xf numFmtId="0" fontId="11" fillId="0" borderId="0" xfId="5" applyFont="1"/>
    <xf numFmtId="0" fontId="12" fillId="0" borderId="0" xfId="5" applyFont="1" applyAlignment="1">
      <alignment horizontal="left" vertical="center"/>
    </xf>
    <xf numFmtId="0" fontId="13" fillId="0" borderId="0" xfId="5" applyFont="1" applyAlignment="1">
      <alignment horizontal="left" vertical="center"/>
    </xf>
    <xf numFmtId="0" fontId="14" fillId="11" borderId="5" xfId="5" applyFont="1" applyFill="1" applyBorder="1" applyAlignment="1">
      <alignment horizontal="center" vertical="center"/>
    </xf>
    <xf numFmtId="0" fontId="15" fillId="0" borderId="5" xfId="0" applyFont="1" applyBorder="1" applyAlignment="1">
      <alignment vertical="center" wrapText="1"/>
    </xf>
    <xf numFmtId="166" fontId="15" fillId="0" borderId="5" xfId="4" applyNumberFormat="1" applyFont="1" applyBorder="1" applyAlignment="1">
      <alignment horizontal="center" vertical="center"/>
    </xf>
    <xf numFmtId="0" fontId="14" fillId="11" borderId="5" xfId="5" applyFont="1" applyFill="1" applyBorder="1" applyAlignment="1">
      <alignment horizontal="center"/>
    </xf>
    <xf numFmtId="0" fontId="11" fillId="0" borderId="5" xfId="5" applyFont="1" applyBorder="1"/>
    <xf numFmtId="164" fontId="15" fillId="0" borderId="5" xfId="1" applyNumberFormat="1" applyFont="1" applyBorder="1" applyAlignment="1">
      <alignment vertical="center" wrapText="1"/>
    </xf>
    <xf numFmtId="164" fontId="15" fillId="0" borderId="5" xfId="0" applyNumberFormat="1" applyFont="1" applyBorder="1" applyAlignment="1">
      <alignment vertical="center" wrapText="1"/>
    </xf>
    <xf numFmtId="0" fontId="16" fillId="9" borderId="5" xfId="5" applyFont="1" applyFill="1" applyBorder="1" applyAlignment="1">
      <alignment horizontal="left" vertical="center" wrapText="1"/>
    </xf>
    <xf numFmtId="0" fontId="16" fillId="9" borderId="5" xfId="5" applyFont="1" applyFill="1" applyBorder="1" applyAlignment="1">
      <alignment horizontal="center" vertical="center" wrapText="1"/>
    </xf>
    <xf numFmtId="0" fontId="14" fillId="11" borderId="5" xfId="5" applyFont="1" applyFill="1" applyBorder="1" applyAlignment="1">
      <alignment horizontal="left" vertical="center"/>
    </xf>
    <xf numFmtId="0" fontId="11" fillId="6" borderId="5" xfId="5" applyFont="1" applyFill="1" applyBorder="1" applyAlignment="1">
      <alignment horizontal="left" vertical="center"/>
    </xf>
    <xf numFmtId="0" fontId="11" fillId="12" borderId="5" xfId="5" applyFont="1" applyFill="1" applyBorder="1"/>
    <xf numFmtId="10" fontId="15" fillId="0" borderId="5" xfId="1" applyNumberFormat="1" applyFont="1" applyBorder="1" applyAlignment="1">
      <alignment horizontal="right" vertical="center"/>
    </xf>
    <xf numFmtId="0" fontId="14" fillId="11" borderId="5" xfId="5" applyFont="1" applyFill="1" applyBorder="1" applyAlignment="1">
      <alignment horizontal="center"/>
    </xf>
    <xf numFmtId="164" fontId="15" fillId="0" borderId="5" xfId="0" applyNumberFormat="1" applyFont="1" applyBorder="1" applyAlignment="1">
      <alignment vertical="center"/>
    </xf>
    <xf numFmtId="164" fontId="15" fillId="0" borderId="5" xfId="0" applyNumberFormat="1" applyFont="1" applyFill="1" applyBorder="1" applyAlignment="1">
      <alignment vertical="center" wrapText="1"/>
    </xf>
    <xf numFmtId="164" fontId="15" fillId="0" borderId="5" xfId="1" applyNumberFormat="1" applyFont="1" applyBorder="1" applyAlignment="1">
      <alignment horizontal="right" vertical="center"/>
    </xf>
    <xf numFmtId="164" fontId="16" fillId="9" borderId="5" xfId="6" applyNumberFormat="1" applyFont="1" applyFill="1" applyBorder="1" applyAlignment="1">
      <alignment horizontal="right" vertical="center"/>
    </xf>
    <xf numFmtId="0" fontId="0" fillId="0" borderId="5" xfId="0" applyFill="1" applyBorder="1" applyAlignment="1">
      <alignment horizontal="center" vertical="center"/>
    </xf>
    <xf numFmtId="0" fontId="0" fillId="0" borderId="5" xfId="0" applyFill="1" applyBorder="1" applyAlignment="1">
      <alignment vertical="center" wrapText="1"/>
    </xf>
    <xf numFmtId="0" fontId="9" fillId="0"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0" xfId="0" applyFill="1" applyAlignment="1">
      <alignment vertical="center"/>
    </xf>
    <xf numFmtId="0" fontId="0" fillId="0" borderId="7" xfId="0" applyFill="1" applyBorder="1" applyAlignment="1">
      <alignment vertical="center" wrapText="1"/>
    </xf>
    <xf numFmtId="0" fontId="0" fillId="0" borderId="7" xfId="0" applyFill="1" applyBorder="1" applyAlignment="1">
      <alignment vertical="center"/>
    </xf>
    <xf numFmtId="0" fontId="7" fillId="0" borderId="8" xfId="0" applyFont="1" applyFill="1" applyBorder="1" applyAlignment="1">
      <alignment vertical="center" wrapText="1"/>
    </xf>
    <xf numFmtId="10" fontId="7" fillId="0" borderId="8" xfId="0" applyNumberFormat="1" applyFont="1" applyFill="1" applyBorder="1" applyAlignment="1">
      <alignment vertical="center"/>
    </xf>
    <xf numFmtId="0" fontId="0" fillId="0" borderId="5" xfId="0" applyFill="1" applyBorder="1" applyAlignment="1">
      <alignment vertical="center"/>
    </xf>
    <xf numFmtId="0" fontId="10" fillId="0" borderId="5" xfId="0" applyFont="1" applyFill="1" applyBorder="1" applyAlignment="1">
      <alignment horizontal="left" vertical="center" wrapText="1"/>
    </xf>
    <xf numFmtId="0" fontId="0" fillId="0" borderId="4" xfId="0" applyFill="1" applyBorder="1" applyAlignment="1">
      <alignment vertical="center"/>
    </xf>
    <xf numFmtId="165" fontId="0" fillId="0" borderId="4" xfId="0" applyNumberFormat="1" applyFill="1" applyBorder="1" applyAlignment="1">
      <alignment vertical="center"/>
    </xf>
    <xf numFmtId="0" fontId="0" fillId="0" borderId="5" xfId="0" applyFill="1" applyBorder="1" applyAlignment="1">
      <alignment horizontal="left" vertical="center" wrapText="1"/>
    </xf>
    <xf numFmtId="0" fontId="0" fillId="0" borderId="5" xfId="0" applyFill="1" applyBorder="1" applyAlignment="1">
      <alignment horizontal="left" vertical="top" wrapText="1"/>
    </xf>
    <xf numFmtId="0" fontId="0" fillId="0" borderId="0" xfId="0" applyFont="1" applyFill="1" applyAlignment="1">
      <alignment vertical="center" wrapText="1"/>
    </xf>
    <xf numFmtId="0" fontId="0" fillId="0" borderId="4" xfId="0" applyFill="1" applyBorder="1" applyAlignment="1">
      <alignment horizontal="left" vertical="top" wrapText="1"/>
    </xf>
    <xf numFmtId="0" fontId="0" fillId="0" borderId="5" xfId="0" applyFill="1" applyBorder="1" applyAlignment="1" applyProtection="1">
      <alignment vertical="center" wrapText="1"/>
      <protection locked="0"/>
    </xf>
    <xf numFmtId="0" fontId="8" fillId="0" borderId="5" xfId="0" applyFont="1" applyFill="1" applyBorder="1" applyAlignment="1">
      <alignment vertical="center" wrapText="1"/>
    </xf>
    <xf numFmtId="0" fontId="0" fillId="0" borderId="5" xfId="0" applyFill="1" applyBorder="1" applyAlignment="1" applyProtection="1">
      <alignment horizontal="center" vertical="center" wrapText="1"/>
      <protection locked="0"/>
    </xf>
    <xf numFmtId="0" fontId="0" fillId="0" borderId="5" xfId="0" applyBorder="1" applyAlignment="1">
      <alignment horizontal="center" vertical="center"/>
    </xf>
    <xf numFmtId="0" fontId="0" fillId="0" borderId="4" xfId="0" applyFill="1" applyBorder="1" applyAlignment="1">
      <alignment horizontal="left" vertical="center" wrapText="1"/>
    </xf>
    <xf numFmtId="0" fontId="3" fillId="0" borderId="5" xfId="0" applyFont="1" applyFill="1" applyBorder="1" applyAlignment="1">
      <alignment vertical="center" wrapText="1"/>
    </xf>
    <xf numFmtId="0" fontId="0" fillId="0" borderId="6" xfId="0" applyFill="1" applyBorder="1" applyAlignment="1">
      <alignment vertical="center"/>
    </xf>
    <xf numFmtId="0" fontId="0" fillId="0" borderId="0" xfId="0" applyFill="1" applyAlignment="1">
      <alignment vertical="center" wrapText="1"/>
    </xf>
    <xf numFmtId="166" fontId="15" fillId="0" borderId="0" xfId="4" applyNumberFormat="1" applyFont="1" applyBorder="1" applyAlignment="1">
      <alignment horizontal="center" vertical="center"/>
    </xf>
    <xf numFmtId="164" fontId="15" fillId="0" borderId="0" xfId="0" applyNumberFormat="1" applyFont="1" applyBorder="1" applyAlignment="1">
      <alignment vertical="center" wrapText="1"/>
    </xf>
    <xf numFmtId="10" fontId="15" fillId="0" borderId="0" xfId="1" applyNumberFormat="1" applyFont="1" applyBorder="1" applyAlignment="1">
      <alignment horizontal="right" vertical="center"/>
    </xf>
    <xf numFmtId="164" fontId="15" fillId="0" borderId="0" xfId="1" applyNumberFormat="1" applyFont="1" applyBorder="1" applyAlignment="1">
      <alignment horizontal="right" vertical="center"/>
    </xf>
    <xf numFmtId="0" fontId="19" fillId="0" borderId="5" xfId="0" applyFont="1" applyBorder="1"/>
    <xf numFmtId="0" fontId="0" fillId="0" borderId="5" xfId="0" applyFill="1" applyBorder="1" applyAlignment="1">
      <alignment horizontal="center" vertical="center" wrapText="1"/>
    </xf>
    <xf numFmtId="0" fontId="3" fillId="0" borderId="5" xfId="0" applyFont="1" applyFill="1" applyBorder="1" applyAlignment="1">
      <alignment horizontal="left" vertical="top" wrapText="1"/>
    </xf>
    <xf numFmtId="0" fontId="0" fillId="0" borderId="5" xfId="0" applyFill="1" applyBorder="1" applyAlignment="1">
      <alignment vertical="top" wrapText="1"/>
    </xf>
    <xf numFmtId="0" fontId="0" fillId="0" borderId="4" xfId="0" applyFill="1" applyBorder="1" applyAlignment="1">
      <alignment horizontal="center" vertical="center"/>
    </xf>
    <xf numFmtId="0" fontId="3" fillId="0" borderId="5" xfId="0" applyFont="1" applyFill="1" applyBorder="1" applyAlignment="1">
      <alignment horizontal="left" vertical="center" wrapText="1"/>
    </xf>
    <xf numFmtId="0" fontId="3" fillId="4" borderId="5" xfId="0" applyFont="1" applyFill="1" applyBorder="1" applyAlignment="1" applyProtection="1">
      <alignment horizontal="center" vertical="center" wrapText="1"/>
      <protection locked="0"/>
    </xf>
    <xf numFmtId="0" fontId="0" fillId="2" borderId="0" xfId="0" applyFill="1" applyBorder="1" applyAlignment="1">
      <alignment vertical="center" wrapText="1"/>
    </xf>
    <xf numFmtId="0" fontId="0" fillId="0" borderId="0" xfId="0" applyFill="1" applyBorder="1" applyAlignment="1">
      <alignment vertical="center" wrapText="1"/>
    </xf>
    <xf numFmtId="0" fontId="7" fillId="2" borderId="5" xfId="0" applyFont="1" applyFill="1" applyBorder="1" applyAlignment="1">
      <alignment vertical="center" wrapText="1"/>
    </xf>
    <xf numFmtId="0" fontId="0" fillId="0" borderId="5" xfId="0" applyFont="1" applyFill="1" applyBorder="1" applyAlignment="1">
      <alignment horizontal="left" vertical="top" wrapText="1"/>
    </xf>
    <xf numFmtId="0" fontId="0" fillId="0" borderId="5" xfId="0" applyFill="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165" fontId="0" fillId="0" borderId="4" xfId="0" applyNumberFormat="1" applyFill="1" applyBorder="1" applyAlignment="1">
      <alignment horizontal="center" vertical="center"/>
    </xf>
    <xf numFmtId="165" fontId="0" fillId="0" borderId="9" xfId="0" applyNumberFormat="1" applyFill="1" applyBorder="1" applyAlignment="1">
      <alignment horizontal="center" vertical="center"/>
    </xf>
    <xf numFmtId="165" fontId="0" fillId="0" borderId="10" xfId="0" applyNumberFormat="1"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165" fontId="0" fillId="2" borderId="4" xfId="0" applyNumberFormat="1" applyFill="1" applyBorder="1" applyAlignment="1">
      <alignment horizontal="center" vertical="center"/>
    </xf>
    <xf numFmtId="165" fontId="0" fillId="2" borderId="9" xfId="0" applyNumberFormat="1" applyFill="1" applyBorder="1" applyAlignment="1">
      <alignment horizontal="center" vertical="center"/>
    </xf>
    <xf numFmtId="165" fontId="0" fillId="2" borderId="10" xfId="0" applyNumberFormat="1" applyFill="1" applyBorder="1" applyAlignment="1">
      <alignment horizontal="center" vertical="center"/>
    </xf>
    <xf numFmtId="0" fontId="0" fillId="2" borderId="5" xfId="0" applyFill="1" applyBorder="1" applyAlignment="1">
      <alignment horizontal="center" vertical="center"/>
    </xf>
    <xf numFmtId="0" fontId="0" fillId="0" borderId="5" xfId="0" applyBorder="1" applyAlignment="1">
      <alignment horizontal="center" vertical="center"/>
    </xf>
    <xf numFmtId="165" fontId="0" fillId="0" borderId="4" xfId="0" applyNumberFormat="1" applyBorder="1" applyAlignment="1">
      <alignment horizontal="center" vertical="center"/>
    </xf>
    <xf numFmtId="165" fontId="0" fillId="0" borderId="9" xfId="0" applyNumberFormat="1" applyBorder="1" applyAlignment="1">
      <alignment horizontal="center" vertical="center"/>
    </xf>
    <xf numFmtId="165" fontId="0" fillId="2" borderId="14" xfId="0" applyNumberFormat="1" applyFill="1" applyBorder="1" applyAlignment="1">
      <alignment horizontal="center" vertical="center"/>
    </xf>
    <xf numFmtId="165" fontId="0" fillId="2" borderId="16" xfId="0" applyNumberFormat="1" applyFill="1" applyBorder="1" applyAlignment="1">
      <alignment horizontal="center" vertical="center"/>
    </xf>
    <xf numFmtId="165" fontId="0" fillId="2" borderId="15" xfId="0" applyNumberFormat="1" applyFill="1" applyBorder="1" applyAlignment="1">
      <alignment horizontal="center" vertical="center"/>
    </xf>
    <xf numFmtId="0" fontId="3" fillId="4" borderId="5"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3" fillId="4" borderId="12" xfId="0" applyFont="1" applyFill="1" applyBorder="1" applyAlignment="1" applyProtection="1">
      <alignment horizontal="center" vertical="center" wrapText="1"/>
      <protection locked="0"/>
    </xf>
    <xf numFmtId="0" fontId="3" fillId="4" borderId="13" xfId="0" applyFont="1" applyFill="1" applyBorder="1" applyAlignment="1" applyProtection="1">
      <alignment horizontal="center" vertical="center" wrapText="1"/>
      <protection locked="0"/>
    </xf>
    <xf numFmtId="0" fontId="0" fillId="0" borderId="4" xfId="0" applyFill="1" applyBorder="1" applyAlignment="1">
      <alignment horizontal="center" vertical="center" wrapText="1"/>
    </xf>
    <xf numFmtId="0" fontId="0" fillId="0" borderId="9"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13" xfId="0" applyFill="1" applyBorder="1" applyAlignment="1">
      <alignment horizontal="center" vertical="center" wrapText="1"/>
    </xf>
    <xf numFmtId="0" fontId="0" fillId="0" borderId="4"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14" fillId="11" borderId="5" xfId="5" applyFont="1" applyFill="1" applyBorder="1" applyAlignment="1">
      <alignment horizontal="center"/>
    </xf>
    <xf numFmtId="0" fontId="11" fillId="0" borderId="5" xfId="5" applyFont="1" applyBorder="1" applyAlignment="1">
      <alignment horizontal="left" vertical="center"/>
    </xf>
    <xf numFmtId="164" fontId="16" fillId="0" borderId="0" xfId="6" applyNumberFormat="1" applyFont="1" applyFill="1" applyBorder="1" applyAlignment="1">
      <alignment horizontal="right" vertical="center"/>
    </xf>
    <xf numFmtId="0" fontId="16" fillId="0" borderId="0" xfId="5" applyFont="1" applyFill="1" applyBorder="1" applyAlignment="1">
      <alignment horizontal="center" vertical="center" wrapText="1"/>
    </xf>
    <xf numFmtId="0" fontId="11" fillId="0" borderId="0" xfId="5" applyFont="1" applyFill="1"/>
    <xf numFmtId="164" fontId="17" fillId="0" borderId="5" xfId="6" applyNumberFormat="1" applyFont="1" applyBorder="1"/>
  </cellXfs>
  <cellStyles count="7">
    <cellStyle name="Comma" xfId="4" builtinId="3"/>
    <cellStyle name="Normal" xfId="0" builtinId="0"/>
    <cellStyle name="Normal 2" xfId="3"/>
    <cellStyle name="Normal 2 2" xfId="2"/>
    <cellStyle name="Normal 2 3" xfId="5"/>
    <cellStyle name="Percent" xfId="1" builtinId="5"/>
    <cellStyle name="Percent 2" xfId="6"/>
  </cellStyles>
  <dxfs count="522">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theme="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indexed="17"/>
        </patternFill>
      </fill>
    </dxf>
    <dxf>
      <fill>
        <patternFill>
          <bgColor indexed="51"/>
        </patternFill>
      </fill>
    </dxf>
    <dxf>
      <fill>
        <patternFill>
          <bgColor indexed="1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FF0000"/>
        </patternFill>
      </fill>
    </dxf>
    <dxf>
      <fill>
        <patternFill>
          <bgColor indexed="17"/>
        </patternFill>
      </fill>
    </dxf>
    <dxf>
      <fill>
        <patternFill>
          <bgColor indexed="51"/>
        </patternFill>
      </fill>
    </dxf>
    <dxf>
      <fill>
        <patternFill>
          <bgColor indexed="1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FF0000"/>
        </patternFill>
      </fill>
    </dxf>
    <dxf>
      <fill>
        <patternFill>
          <bgColor indexed="17"/>
        </patternFill>
      </fill>
    </dxf>
    <dxf>
      <fill>
        <patternFill>
          <bgColor indexed="51"/>
        </patternFill>
      </fill>
    </dxf>
    <dxf>
      <fill>
        <patternFill>
          <bgColor indexed="1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FF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indexed="17"/>
        </patternFill>
      </fill>
    </dxf>
    <dxf>
      <fill>
        <patternFill>
          <bgColor indexed="51"/>
        </patternFill>
      </fill>
    </dxf>
    <dxf>
      <fill>
        <patternFill>
          <bgColor indexed="1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FF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indexed="17"/>
        </patternFill>
      </fill>
    </dxf>
    <dxf>
      <fill>
        <patternFill>
          <bgColor indexed="51"/>
        </patternFill>
      </fill>
    </dxf>
    <dxf>
      <fill>
        <patternFill>
          <bgColor indexed="1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FF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1"/>
      </font>
      <fill>
        <patternFill>
          <bgColor theme="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indexed="17"/>
        </patternFill>
      </fill>
    </dxf>
    <dxf>
      <fill>
        <patternFill>
          <bgColor indexed="51"/>
        </patternFill>
      </fill>
    </dxf>
    <dxf>
      <fill>
        <patternFill>
          <bgColor indexed="1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1.8085083114610673E-2"/>
                  <c:y val="0.10887576552930883"/>
                </c:manualLayout>
              </c:layout>
              <c:numFmt formatCode="General" sourceLinked="0"/>
            </c:trendlineLbl>
          </c:trendline>
          <c:xVal>
            <c:numRef>
              <c:f>LookUp!$D$8:$D$107</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LookUp!$E$8:$E$107</c:f>
              <c:numCache>
                <c:formatCode>0.0%</c:formatCode>
                <c:ptCount val="100"/>
                <c:pt idx="0">
                  <c:v>1.0000000000000024E-4</c:v>
                </c:pt>
                <c:pt idx="1">
                  <c:v>1.0698530799439071E-4</c:v>
                </c:pt>
                <c:pt idx="2">
                  <c:v>1.1445856126654619E-4</c:v>
                </c:pt>
                <c:pt idx="3">
                  <c:v>1.2245384429696254E-4</c:v>
                </c:pt>
                <c:pt idx="4">
                  <c:v>1.3100762247207675E-4</c:v>
                </c:pt>
                <c:pt idx="5">
                  <c:v>1.401589083978796E-4</c:v>
                </c:pt>
                <c:pt idx="6">
                  <c:v>1.4994943983104712E-4</c:v>
                </c:pt>
                <c:pt idx="7">
                  <c:v>1.6042387003910899E-4</c:v>
                </c:pt>
                <c:pt idx="8">
                  <c:v>1.7162997145786144E-4</c:v>
                </c:pt>
                <c:pt idx="9">
                  <c:v>1.8361885357487756E-4</c:v>
                </c:pt>
                <c:pt idx="10">
                  <c:v>1.9644519603285158E-4</c:v>
                </c:pt>
                <c:pt idx="11">
                  <c:v>2.1016749801593042E-4</c:v>
                </c:pt>
                <c:pt idx="12">
                  <c:v>2.2484834505644765E-4</c:v>
                </c:pt>
                <c:pt idx="13">
                  <c:v>2.4055469447893034E-4</c:v>
                </c:pt>
                <c:pt idx="14">
                  <c:v>2.5735818078324868E-4</c:v>
                </c:pt>
                <c:pt idx="15">
                  <c:v>2.7533544235971882E-4</c:v>
                </c:pt>
                <c:pt idx="16">
                  <c:v>2.9456847102626263E-4</c:v>
                </c:pt>
                <c:pt idx="17">
                  <c:v>3.1514498598181399E-4</c:v>
                </c:pt>
                <c:pt idx="18">
                  <c:v>3.3715883388152232E-4</c:v>
                </c:pt>
                <c:pt idx="19">
                  <c:v>3.6071041685844206E-4</c:v>
                </c:pt>
                <c:pt idx="20">
                  <c:v>3.8590715044385405E-4</c:v>
                </c:pt>
                <c:pt idx="21">
                  <c:v>4.1286395347473295E-4</c:v>
                </c:pt>
                <c:pt idx="22">
                  <c:v>4.4170377222276018E-4</c:v>
                </c:pt>
                <c:pt idx="23">
                  <c:v>4.7255814113536082E-4</c:v>
                </c:pt>
                <c:pt idx="24">
                  <c:v>5.0556778274623215E-4</c:v>
                </c:pt>
                <c:pt idx="25">
                  <c:v>5.4088324949146745E-4</c:v>
                </c:pt>
                <c:pt idx="26">
                  <c:v>5.7866561035851396E-4</c:v>
                </c:pt>
                <c:pt idx="27">
                  <c:v>6.1908718549967556E-4</c:v>
                </c:pt>
                <c:pt idx="28">
                  <c:v>6.6233233216063153E-4</c:v>
                </c:pt>
                <c:pt idx="29">
                  <c:v>7.0859828550848107E-4</c:v>
                </c:pt>
                <c:pt idx="30">
                  <c:v>7.5809605819421885E-4</c:v>
                </c:pt>
                <c:pt idx="31">
                  <c:v>8.1105140275241857E-4</c:v>
                </c:pt>
                <c:pt idx="32">
                  <c:v>8.6770584122749931E-4</c:v>
                </c:pt>
                <c:pt idx="33">
                  <c:v>9.2831776672255687E-4</c:v>
                </c:pt>
                <c:pt idx="34">
                  <c:v>9.9316362189477508E-4</c:v>
                </c:pt>
                <c:pt idx="35">
                  <c:v>1.0625391597723687E-3</c:v>
                </c:pt>
                <c:pt idx="36">
                  <c:v>1.1367607926434772E-3</c:v>
                </c:pt>
                <c:pt idx="37">
                  <c:v>1.2161670351690985E-3</c:v>
                </c:pt>
                <c:pt idx="38">
                  <c:v>1.3011200483019072E-3</c:v>
                </c:pt>
                <c:pt idx="39">
                  <c:v>1.3920072910525579E-3</c:v>
                </c:pt>
                <c:pt idx="40">
                  <c:v>1.4892432876369504E-3</c:v>
                </c:pt>
                <c:pt idx="41">
                  <c:v>1.5932715180641778E-3</c:v>
                </c:pt>
                <c:pt idx="42">
                  <c:v>1.7045664407878613E-3</c:v>
                </c:pt>
                <c:pt idx="43">
                  <c:v>1.8236356566459127E-3</c:v>
                </c:pt>
                <c:pt idx="44">
                  <c:v>1.9510222239581545E-3</c:v>
                </c:pt>
                <c:pt idx="45">
                  <c:v>2.0873071353406394E-3</c:v>
                </c:pt>
                <c:pt idx="46">
                  <c:v>2.2331119675330713E-3</c:v>
                </c:pt>
                <c:pt idx="47">
                  <c:v>2.3891017163248491E-3</c:v>
                </c:pt>
                <c:pt idx="48">
                  <c:v>2.5559878295094087E-3</c:v>
                </c:pt>
                <c:pt idx="49">
                  <c:v>2.7345314516997771E-3</c:v>
                </c:pt>
                <c:pt idx="50">
                  <c:v>2.9255468958044842E-3</c:v>
                </c:pt>
                <c:pt idx="51">
                  <c:v>3.1299053569967569E-3</c:v>
                </c:pt>
                <c:pt idx="52">
                  <c:v>3.3485388861159075E-3</c:v>
                </c:pt>
                <c:pt idx="53">
                  <c:v>3.5824446406230353E-3</c:v>
                </c:pt>
                <c:pt idx="54">
                  <c:v>3.8326894324990884E-3</c:v>
                </c:pt>
                <c:pt idx="55">
                  <c:v>4.1004145938276062E-3</c:v>
                </c:pt>
                <c:pt idx="56">
                  <c:v>4.3868411822534014E-3</c:v>
                </c:pt>
                <c:pt idx="57">
                  <c:v>4.6932755500585614E-3</c:v>
                </c:pt>
                <c:pt idx="58">
                  <c:v>5.0211153022555752E-3</c:v>
                </c:pt>
                <c:pt idx="59">
                  <c:v>5.3718556708715996E-3</c:v>
                </c:pt>
                <c:pt idx="60">
                  <c:v>5.747096334496108E-3</c:v>
                </c:pt>
                <c:pt idx="61">
                  <c:v>6.1485487141949898E-3</c:v>
                </c:pt>
                <c:pt idx="62">
                  <c:v>6.5780437790666406E-3</c:v>
                </c:pt>
                <c:pt idx="63">
                  <c:v>7.0375403970402914E-3</c:v>
                </c:pt>
                <c:pt idx="64">
                  <c:v>7.5291342690032084E-3</c:v>
                </c:pt>
                <c:pt idx="65">
                  <c:v>8.055067487004278E-3</c:v>
                </c:pt>
                <c:pt idx="66">
                  <c:v>8.6177387601275388E-3</c:v>
                </c:pt>
                <c:pt idx="67">
                  <c:v>9.21971435467441E-3</c:v>
                </c:pt>
                <c:pt idx="68">
                  <c:v>9.8637397985514505E-3</c:v>
                </c:pt>
                <c:pt idx="69">
                  <c:v>1.0552752403245545E-2</c:v>
                </c:pt>
                <c:pt idx="70">
                  <c:v>1.1289894660497683E-2</c:v>
                </c:pt>
                <c:pt idx="71">
                  <c:v>1.2078528574775696E-2</c:v>
                </c:pt>
                <c:pt idx="72">
                  <c:v>1.2922250996914233E-2</c:v>
                </c:pt>
                <c:pt idx="73">
                  <c:v>1.382491002885689E-2</c:v>
                </c:pt>
                <c:pt idx="74">
                  <c:v>1.4790622574319926E-2</c:v>
                </c:pt>
                <c:pt idx="75">
                  <c:v>1.5823793115424013E-2</c:v>
                </c:pt>
                <c:pt idx="76">
                  <c:v>1.6929133800931539E-2</c:v>
                </c:pt>
                <c:pt idx="77">
                  <c:v>1.8111685937709059E-2</c:v>
                </c:pt>
                <c:pt idx="78">
                  <c:v>1.9376842983434756E-2</c:v>
                </c:pt>
                <c:pt idx="79">
                  <c:v>2.0730375145417122E-2</c:v>
                </c:pt>
                <c:pt idx="80">
                  <c:v>2.2178455697717068E-2</c:v>
                </c:pt>
                <c:pt idx="81">
                  <c:v>2.3727689136602056E-2</c:v>
                </c:pt>
                <c:pt idx="82">
                  <c:v>2.5385141302745225E-2</c:v>
                </c:pt>
                <c:pt idx="83">
                  <c:v>2.7158371607553213E-2</c:v>
                </c:pt>
                <c:pt idx="84">
                  <c:v>2.9055467510601889E-2</c:v>
                </c:pt>
                <c:pt idx="85">
                  <c:v>3.1085081405427498E-2</c:v>
                </c:pt>
                <c:pt idx="86">
                  <c:v>3.3256470081903626E-2</c:v>
                </c:pt>
                <c:pt idx="87">
                  <c:v>3.5579536945186896E-2</c:v>
                </c:pt>
                <c:pt idx="88">
                  <c:v>3.8064877183786164E-2</c:v>
                </c:pt>
                <c:pt idx="89">
                  <c:v>4.0723826092760075E-2</c:v>
                </c:pt>
                <c:pt idx="90">
                  <c:v>4.3568510772439333E-2</c:v>
                </c:pt>
                <c:pt idx="91">
                  <c:v>4.6611905438463434E-2</c:v>
                </c:pt>
                <c:pt idx="92">
                  <c:v>4.9867890595394121E-2</c:v>
                </c:pt>
                <c:pt idx="93">
                  <c:v>5.3351316343788098E-2</c:v>
                </c:pt>
                <c:pt idx="94">
                  <c:v>5.7078070109463253E-2</c:v>
                </c:pt>
                <c:pt idx="95">
                  <c:v>6.1065149103863417E-2</c:v>
                </c:pt>
                <c:pt idx="96">
                  <c:v>6.5330737846002074E-2</c:v>
                </c:pt>
                <c:pt idx="97">
                  <c:v>6.9894291099553099E-2</c:v>
                </c:pt>
                <c:pt idx="98">
                  <c:v>7.4776622603352758E-2</c:v>
                </c:pt>
                <c:pt idx="99">
                  <c:v>7.9999999999999918E-2</c:v>
                </c:pt>
              </c:numCache>
            </c:numRef>
          </c:yVal>
          <c:smooth val="0"/>
          <c:extLst>
            <c:ext xmlns:c16="http://schemas.microsoft.com/office/drawing/2014/chart" uri="{C3380CC4-5D6E-409C-BE32-E72D297353CC}">
              <c16:uniqueId val="{00000001-7BD2-4076-B654-093A07C5105D}"/>
            </c:ext>
          </c:extLst>
        </c:ser>
        <c:dLbls>
          <c:showLegendKey val="0"/>
          <c:showVal val="0"/>
          <c:showCatName val="0"/>
          <c:showSerName val="0"/>
          <c:showPercent val="0"/>
          <c:showBubbleSize val="0"/>
        </c:dLbls>
        <c:axId val="121340408"/>
        <c:axId val="121339232"/>
      </c:scatterChart>
      <c:valAx>
        <c:axId val="121340408"/>
        <c:scaling>
          <c:orientation val="minMax"/>
        </c:scaling>
        <c:delete val="0"/>
        <c:axPos val="b"/>
        <c:numFmt formatCode="General" sourceLinked="1"/>
        <c:majorTickMark val="out"/>
        <c:minorTickMark val="none"/>
        <c:tickLblPos val="nextTo"/>
        <c:crossAx val="121339232"/>
        <c:crosses val="autoZero"/>
        <c:crossBetween val="midCat"/>
      </c:valAx>
      <c:valAx>
        <c:axId val="121339232"/>
        <c:scaling>
          <c:orientation val="minMax"/>
        </c:scaling>
        <c:delete val="0"/>
        <c:axPos val="l"/>
        <c:majorGridlines/>
        <c:numFmt formatCode="0.0%" sourceLinked="1"/>
        <c:majorTickMark val="out"/>
        <c:minorTickMark val="none"/>
        <c:tickLblPos val="nextTo"/>
        <c:crossAx val="1213404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142875</xdr:colOff>
      <xdr:row>8</xdr:row>
      <xdr:rowOff>23812</xdr:rowOff>
    </xdr:from>
    <xdr:to>
      <xdr:col>16</xdr:col>
      <xdr:colOff>447675</xdr:colOff>
      <xdr:row>25</xdr:row>
      <xdr:rowOff>14287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42"/>
  <sheetViews>
    <sheetView zoomScale="60" zoomScaleNormal="60" zoomScaleSheetLayoutView="100" workbookViewId="0">
      <selection activeCell="F5" sqref="F5"/>
    </sheetView>
  </sheetViews>
  <sheetFormatPr defaultColWidth="9.1796875" defaultRowHeight="12.5" x14ac:dyDescent="0.25"/>
  <cols>
    <col min="1" max="1" width="3.81640625" style="4" customWidth="1"/>
    <col min="2" max="2" width="31.1796875" style="4" bestFit="1" customWidth="1"/>
    <col min="3" max="3" width="52.1796875" style="4" bestFit="1" customWidth="1"/>
    <col min="4" max="4" width="19.54296875" style="4" bestFit="1" customWidth="1"/>
    <col min="5" max="5" width="15.81640625" style="4" customWidth="1"/>
    <col min="6" max="6" width="15.453125" style="4" customWidth="1"/>
    <col min="7" max="7" width="40.1796875" style="4" customWidth="1"/>
    <col min="8" max="8" width="14.1796875" style="4" customWidth="1"/>
    <col min="9" max="9" width="4.1796875" style="4" customWidth="1"/>
    <col min="10" max="10" width="12.81640625" style="4" customWidth="1"/>
    <col min="11" max="11" width="13.453125" style="4" customWidth="1"/>
    <col min="12" max="15" width="9.1796875" style="4" customWidth="1"/>
    <col min="16" max="17" width="10.81640625" style="4" customWidth="1"/>
    <col min="18" max="248" width="9.1796875" style="4" customWidth="1"/>
    <col min="249" max="16384" width="9.1796875" style="4"/>
  </cols>
  <sheetData>
    <row r="2" spans="2:17" ht="13" thickBot="1" x14ac:dyDescent="0.3">
      <c r="B2" s="14" t="s">
        <v>0</v>
      </c>
      <c r="C2" s="14" t="s">
        <v>1</v>
      </c>
      <c r="D2" s="14" t="s">
        <v>2</v>
      </c>
      <c r="E2" s="14" t="s">
        <v>3</v>
      </c>
      <c r="F2" s="14" t="s">
        <v>4</v>
      </c>
      <c r="G2" s="14" t="s">
        <v>5</v>
      </c>
      <c r="H2" s="14" t="s">
        <v>6</v>
      </c>
    </row>
    <row r="3" spans="2:17" x14ac:dyDescent="0.25">
      <c r="B3" s="121"/>
      <c r="C3" s="121"/>
      <c r="D3" s="121"/>
      <c r="E3" s="121"/>
      <c r="F3" s="121"/>
      <c r="G3" s="121"/>
      <c r="H3" s="121"/>
    </row>
    <row r="4" spans="2:17" ht="25" x14ac:dyDescent="0.25">
      <c r="B4" s="14" t="s">
        <v>7</v>
      </c>
      <c r="C4" s="14" t="s">
        <v>8</v>
      </c>
      <c r="D4" s="14">
        <v>0.15</v>
      </c>
      <c r="E4" s="14" t="str">
        <f>IFERROR((#REF!*100),"")</f>
        <v/>
      </c>
      <c r="F4" s="14" t="s">
        <v>9</v>
      </c>
      <c r="G4" s="14"/>
      <c r="H4" s="14">
        <f>SUM(H5:H9)</f>
        <v>19</v>
      </c>
      <c r="K4" s="14" t="s">
        <v>4</v>
      </c>
      <c r="L4" s="5" t="s">
        <v>10</v>
      </c>
      <c r="M4" s="6" t="s">
        <v>11</v>
      </c>
      <c r="N4" s="7" t="s">
        <v>12</v>
      </c>
      <c r="O4" s="8" t="s">
        <v>13</v>
      </c>
      <c r="P4" s="9" t="s">
        <v>14</v>
      </c>
      <c r="Q4" s="27" t="s">
        <v>15</v>
      </c>
    </row>
    <row r="5" spans="2:17" ht="13" x14ac:dyDescent="0.25">
      <c r="B5" s="122"/>
      <c r="C5" s="10" t="s">
        <v>16</v>
      </c>
      <c r="D5" s="122"/>
      <c r="E5" s="122"/>
      <c r="F5" s="16" t="s">
        <v>12</v>
      </c>
      <c r="G5" s="10"/>
      <c r="H5" s="17">
        <f>IF(F5="Very High",15,IF(F5="High",11,IF(F5="Medium",7,IF(F5="Low",5,IF(F5="Very Low",3,IF(F5="Not Applicable",0,"Select a Rating"))))))</f>
        <v>7</v>
      </c>
      <c r="K5" s="14" t="s">
        <v>6</v>
      </c>
      <c r="L5" s="5">
        <v>3</v>
      </c>
      <c r="M5" s="6">
        <v>5</v>
      </c>
      <c r="N5" s="7">
        <v>7</v>
      </c>
      <c r="O5" s="8">
        <v>11</v>
      </c>
      <c r="P5" s="9">
        <v>15</v>
      </c>
    </row>
    <row r="6" spans="2:17" x14ac:dyDescent="0.25">
      <c r="B6" s="123"/>
      <c r="C6" s="10" t="s">
        <v>17</v>
      </c>
      <c r="D6" s="123"/>
      <c r="E6" s="123"/>
      <c r="F6" s="16" t="s">
        <v>10</v>
      </c>
      <c r="G6" s="10"/>
      <c r="H6" s="17">
        <f>IF(F6="Very High",15,IF(F6="High",11,IF(F6="Medium",7,IF(F6="Low",5,IF(F6="Very Low",3,IF(F6="Not Applicable",0,"Select a Rating"))))))</f>
        <v>3</v>
      </c>
    </row>
    <row r="7" spans="2:17" x14ac:dyDescent="0.25">
      <c r="B7" s="123"/>
      <c r="C7" s="10" t="s">
        <v>18</v>
      </c>
      <c r="D7" s="123"/>
      <c r="E7" s="123"/>
      <c r="F7" s="16" t="s">
        <v>10</v>
      </c>
      <c r="G7" s="10"/>
      <c r="H7" s="17">
        <f>IF(F7="Very High",15,IF(F7="High",11,IF(F7="Medium",7,IF(F7="Low",5,IF(F7="Very Low",3,IF(F7="Not Applicable",0,"Select a Rating"))))))</f>
        <v>3</v>
      </c>
    </row>
    <row r="8" spans="2:17" x14ac:dyDescent="0.25">
      <c r="B8" s="123"/>
      <c r="C8" s="10" t="s">
        <v>19</v>
      </c>
      <c r="D8" s="123"/>
      <c r="E8" s="123"/>
      <c r="F8" s="16" t="s">
        <v>10</v>
      </c>
      <c r="G8" s="10"/>
      <c r="H8" s="17">
        <f>IF(F8="Very High",15,IF(F8="High",11,IF(F8="Medium",7,IF(F8="Low",5,IF(F8="Very Low",3,IF(F8="Not Applicable",0,"Select a Rating"))))))</f>
        <v>3</v>
      </c>
      <c r="J8" s="18" t="s">
        <v>20</v>
      </c>
      <c r="K8" s="18">
        <f>15*COUNT($H$5:$H$9)</f>
        <v>75</v>
      </c>
    </row>
    <row r="9" spans="2:17" x14ac:dyDescent="0.25">
      <c r="B9" s="123"/>
      <c r="C9" s="10" t="s">
        <v>21</v>
      </c>
      <c r="D9" s="123"/>
      <c r="E9" s="123"/>
      <c r="F9" s="16" t="s">
        <v>10</v>
      </c>
      <c r="G9" s="10"/>
      <c r="H9" s="17">
        <f>IF(F9="Very High",15,IF(F9="High",11,IF(F9="Medium",7,IF(F9="Low",5,IF(F9="Very Low",3,IF(F9="Not Applicable",0,"Select a Rating"))))))</f>
        <v>3</v>
      </c>
      <c r="J9" s="19" t="s">
        <v>22</v>
      </c>
      <c r="K9" s="18">
        <f>3*COUNT($H$5:$H$9)</f>
        <v>15</v>
      </c>
    </row>
    <row r="10" spans="2:17" ht="25" x14ac:dyDescent="0.25">
      <c r="B10" s="14" t="s">
        <v>23</v>
      </c>
      <c r="C10" s="14" t="s">
        <v>8</v>
      </c>
      <c r="D10" s="14">
        <v>0.25</v>
      </c>
      <c r="E10" s="14" t="str">
        <f>IFERROR((#REF!*100),"")</f>
        <v/>
      </c>
      <c r="F10" s="14" t="s">
        <v>9</v>
      </c>
      <c r="G10" s="14"/>
      <c r="H10" s="14">
        <f>SUM(H11:H12)</f>
        <v>6</v>
      </c>
    </row>
    <row r="11" spans="2:17" x14ac:dyDescent="0.25">
      <c r="B11" s="122"/>
      <c r="C11" s="47" t="s">
        <v>24</v>
      </c>
      <c r="D11" s="122"/>
      <c r="E11" s="122"/>
      <c r="F11" s="16" t="s">
        <v>10</v>
      </c>
      <c r="G11" s="10"/>
      <c r="H11" s="17">
        <f t="shared" ref="H11:H32" si="0">IF(F11="Very High",15,IF(F11="High",11,IF(F11="Medium",7,IF(F11="Low",5,IF(F11="Very Low",3,"Select a Rating")))))</f>
        <v>3</v>
      </c>
      <c r="J11" s="18" t="s">
        <v>20</v>
      </c>
      <c r="K11" s="18">
        <f>15*COUNT($H$11:$H$12)</f>
        <v>30</v>
      </c>
    </row>
    <row r="12" spans="2:17" x14ac:dyDescent="0.25">
      <c r="B12" s="123"/>
      <c r="C12" s="32" t="s">
        <v>25</v>
      </c>
      <c r="D12" s="123"/>
      <c r="E12" s="123"/>
      <c r="F12" s="16" t="s">
        <v>10</v>
      </c>
      <c r="G12" s="10"/>
      <c r="H12" s="17">
        <f t="shared" si="0"/>
        <v>3</v>
      </c>
      <c r="J12" s="19" t="s">
        <v>22</v>
      </c>
      <c r="K12" s="20">
        <f>3*COUNT($H$11:$H$12)</f>
        <v>6</v>
      </c>
    </row>
    <row r="13" spans="2:17" ht="25" x14ac:dyDescent="0.25">
      <c r="B13" s="14" t="s">
        <v>26</v>
      </c>
      <c r="C13" s="14" t="s">
        <v>8</v>
      </c>
      <c r="D13" s="14">
        <v>0.1</v>
      </c>
      <c r="E13" s="14" t="str">
        <f>IFERROR((K14*100),"")</f>
        <v/>
      </c>
      <c r="F13" s="14" t="s">
        <v>9</v>
      </c>
      <c r="G13" s="14"/>
      <c r="H13" s="14">
        <f>SUM(H14:H17)</f>
        <v>12</v>
      </c>
      <c r="J13" s="19" t="s">
        <v>22</v>
      </c>
      <c r="K13" s="20">
        <f>3*COUNT($H$14:$H$17)</f>
        <v>12</v>
      </c>
    </row>
    <row r="14" spans="2:17" ht="13" x14ac:dyDescent="0.25">
      <c r="B14" s="122"/>
      <c r="C14" s="10" t="s">
        <v>27</v>
      </c>
      <c r="D14" s="122"/>
      <c r="E14" s="122"/>
      <c r="F14" s="16" t="s">
        <v>10</v>
      </c>
      <c r="G14" s="10"/>
      <c r="H14" s="17">
        <f>IF(F14="Very High",15,IF(F14="High",11,IF(F14="Medium",7,IF(F14="Low",5,IF(F14="Very Low",3,IF(F14="Not Applicable",0,"Select a Rating"))))))</f>
        <v>3</v>
      </c>
      <c r="J14" s="21" t="s">
        <v>28</v>
      </c>
      <c r="K14" s="22" t="str">
        <f>IFERROR((LN($H$13)-LN($K$13))/(LN(#REF!)-LN($K$13)),"")</f>
        <v/>
      </c>
    </row>
    <row r="15" spans="2:17" ht="13" x14ac:dyDescent="0.25">
      <c r="B15" s="123"/>
      <c r="C15" s="33" t="s">
        <v>29</v>
      </c>
      <c r="D15" s="123"/>
      <c r="E15" s="123"/>
      <c r="F15" s="16" t="s">
        <v>10</v>
      </c>
      <c r="G15" s="10"/>
      <c r="H15" s="17">
        <f>IF(F15="Very High",15,IF(F15="High",11,IF(F15="Medium",7,IF(F15="Low",5,IF(F15="Very Low",3,IF(F15="Not Applicable",0,"Select a Rating"))))))</f>
        <v>3</v>
      </c>
      <c r="J15" s="49"/>
      <c r="K15" s="50"/>
    </row>
    <row r="16" spans="2:17" ht="13" x14ac:dyDescent="0.25">
      <c r="B16" s="123"/>
      <c r="C16" s="51" t="s">
        <v>30</v>
      </c>
      <c r="D16" s="123"/>
      <c r="E16" s="123"/>
      <c r="F16" s="16" t="s">
        <v>10</v>
      </c>
      <c r="G16" s="10"/>
      <c r="H16" s="17">
        <f>IF(F16="Very High",15,IF(F16="High",11,IF(F16="Medium",7,IF(F16="Low",5,IF(F16="Very Low",3,IF(F16="Not Applicable",0,"Select a Rating"))))))</f>
        <v>3</v>
      </c>
      <c r="J16" s="49"/>
      <c r="K16" s="50"/>
    </row>
    <row r="17" spans="2:11" x14ac:dyDescent="0.25">
      <c r="B17" s="124"/>
      <c r="C17" s="35" t="s">
        <v>31</v>
      </c>
      <c r="D17" s="124"/>
      <c r="E17" s="124"/>
      <c r="F17" s="16" t="s">
        <v>10</v>
      </c>
      <c r="G17" s="10"/>
      <c r="H17" s="17">
        <f>IF(F17="Very High",15,IF(F17="High",11,IF(F17="Medium",7,IF(F17="Low",5,IF(F17="Very Low",3,IF(F17="Not Applicable",0,"Select a Rating"))))))</f>
        <v>3</v>
      </c>
    </row>
    <row r="18" spans="2:11" ht="25" x14ac:dyDescent="0.25">
      <c r="B18" s="14" t="s">
        <v>32</v>
      </c>
      <c r="C18" s="14" t="s">
        <v>8</v>
      </c>
      <c r="D18" s="14">
        <v>0.15</v>
      </c>
      <c r="E18" s="14">
        <f>IFERROR((K20*100),"")</f>
        <v>0</v>
      </c>
      <c r="F18" s="14" t="s">
        <v>9</v>
      </c>
      <c r="G18" s="14"/>
      <c r="H18" s="14">
        <f>SUM(H19:H22)</f>
        <v>12</v>
      </c>
      <c r="J18" s="18" t="s">
        <v>20</v>
      </c>
      <c r="K18" s="18">
        <f>15*COUNT($H$19:$H$22)</f>
        <v>60</v>
      </c>
    </row>
    <row r="19" spans="2:11" x14ac:dyDescent="0.25">
      <c r="B19" s="122"/>
      <c r="C19" s="10" t="s">
        <v>33</v>
      </c>
      <c r="D19" s="122"/>
      <c r="E19" s="122"/>
      <c r="F19" s="16" t="s">
        <v>10</v>
      </c>
      <c r="G19" s="10"/>
      <c r="H19" s="17">
        <f t="shared" si="0"/>
        <v>3</v>
      </c>
      <c r="J19" s="19" t="s">
        <v>22</v>
      </c>
      <c r="K19" s="20">
        <f>3*COUNT($H$19:$H$22)</f>
        <v>12</v>
      </c>
    </row>
    <row r="20" spans="2:11" ht="13" x14ac:dyDescent="0.25">
      <c r="B20" s="123"/>
      <c r="C20" s="10" t="s">
        <v>34</v>
      </c>
      <c r="D20" s="123"/>
      <c r="E20" s="123"/>
      <c r="F20" s="16" t="s">
        <v>10</v>
      </c>
      <c r="G20" s="10"/>
      <c r="H20" s="17">
        <f t="shared" si="0"/>
        <v>3</v>
      </c>
      <c r="J20" s="21" t="s">
        <v>28</v>
      </c>
      <c r="K20" s="22">
        <f>IFERROR((LN(H18) - LN($K$19))/(LN($K$18) -LN($K$19)),"")</f>
        <v>0</v>
      </c>
    </row>
    <row r="21" spans="2:11" ht="13" x14ac:dyDescent="0.25">
      <c r="B21" s="123"/>
      <c r="C21" s="10" t="s">
        <v>35</v>
      </c>
      <c r="D21" s="123"/>
      <c r="E21" s="123"/>
      <c r="F21" s="16" t="s">
        <v>10</v>
      </c>
      <c r="G21" s="10"/>
      <c r="H21" s="17">
        <f t="shared" si="0"/>
        <v>3</v>
      </c>
      <c r="J21" s="49"/>
      <c r="K21" s="50"/>
    </row>
    <row r="22" spans="2:11" x14ac:dyDescent="0.25">
      <c r="B22" s="124"/>
      <c r="C22" s="10" t="s">
        <v>36</v>
      </c>
      <c r="D22" s="124"/>
      <c r="E22" s="124"/>
      <c r="F22" s="16" t="s">
        <v>10</v>
      </c>
      <c r="G22" s="10"/>
      <c r="H22" s="17">
        <f t="shared" si="0"/>
        <v>3</v>
      </c>
    </row>
    <row r="23" spans="2:11" x14ac:dyDescent="0.25">
      <c r="B23" s="52"/>
      <c r="C23" s="10" t="s">
        <v>37</v>
      </c>
      <c r="D23" s="52"/>
      <c r="E23" s="52"/>
      <c r="F23" s="16"/>
      <c r="G23" s="10"/>
      <c r="H23" s="17"/>
    </row>
    <row r="24" spans="2:11" ht="25" x14ac:dyDescent="0.25">
      <c r="B24" s="14" t="s">
        <v>38</v>
      </c>
      <c r="C24" s="14" t="s">
        <v>8</v>
      </c>
      <c r="D24" s="14">
        <v>0.2</v>
      </c>
      <c r="E24" s="14">
        <f>IFERROR((K26*100),"")</f>
        <v>0</v>
      </c>
      <c r="F24" s="14" t="s">
        <v>9</v>
      </c>
      <c r="G24" s="14"/>
      <c r="H24" s="14">
        <f>SUM(H25:H26)</f>
        <v>6</v>
      </c>
      <c r="J24" s="18" t="s">
        <v>20</v>
      </c>
      <c r="K24" s="18">
        <f>15*COUNT($H$25:$H$26)</f>
        <v>30</v>
      </c>
    </row>
    <row r="25" spans="2:11" x14ac:dyDescent="0.25">
      <c r="B25" s="122"/>
      <c r="C25" s="10" t="s">
        <v>39</v>
      </c>
      <c r="D25" s="122"/>
      <c r="E25" s="122"/>
      <c r="F25" s="16" t="s">
        <v>10</v>
      </c>
      <c r="G25" s="10"/>
      <c r="H25" s="17">
        <f t="shared" si="0"/>
        <v>3</v>
      </c>
      <c r="J25" s="19" t="s">
        <v>22</v>
      </c>
      <c r="K25" s="20">
        <f>3*COUNT($H$25:$H$26)</f>
        <v>6</v>
      </c>
    </row>
    <row r="26" spans="2:11" ht="13" x14ac:dyDescent="0.25">
      <c r="B26" s="124"/>
      <c r="C26" s="10" t="s">
        <v>40</v>
      </c>
      <c r="D26" s="124"/>
      <c r="E26" s="124"/>
      <c r="F26" s="16" t="s">
        <v>10</v>
      </c>
      <c r="G26" s="10"/>
      <c r="H26" s="17">
        <f t="shared" si="0"/>
        <v>3</v>
      </c>
      <c r="J26" s="21" t="s">
        <v>28</v>
      </c>
      <c r="K26" s="22">
        <f>IFERROR((LN($H$24) - LN($K$25))/(LN($K$24) -LN($K$25)),"")</f>
        <v>0</v>
      </c>
    </row>
    <row r="27" spans="2:11" ht="25" x14ac:dyDescent="0.25">
      <c r="B27" s="14" t="s">
        <v>41</v>
      </c>
      <c r="C27" s="14" t="s">
        <v>8</v>
      </c>
      <c r="D27" s="14">
        <v>0.15</v>
      </c>
      <c r="E27" s="14">
        <f>IFERROR((K31*100),"")</f>
        <v>0</v>
      </c>
      <c r="F27" s="14" t="s">
        <v>9</v>
      </c>
      <c r="G27" s="14"/>
      <c r="H27" s="14">
        <f>SUM(H28:H32)</f>
        <v>15</v>
      </c>
    </row>
    <row r="28" spans="2:11" x14ac:dyDescent="0.25">
      <c r="B28" s="122"/>
      <c r="C28" s="30" t="s">
        <v>42</v>
      </c>
      <c r="D28" s="122"/>
      <c r="E28" s="122"/>
      <c r="F28" s="16" t="s">
        <v>10</v>
      </c>
      <c r="G28" s="10"/>
      <c r="H28" s="17">
        <f t="shared" si="0"/>
        <v>3</v>
      </c>
    </row>
    <row r="29" spans="2:11" x14ac:dyDescent="0.25">
      <c r="B29" s="123"/>
      <c r="C29" s="30" t="s">
        <v>43</v>
      </c>
      <c r="D29" s="123"/>
      <c r="E29" s="123"/>
      <c r="F29" s="16" t="s">
        <v>10</v>
      </c>
      <c r="G29" s="10"/>
      <c r="H29" s="17">
        <f t="shared" si="0"/>
        <v>3</v>
      </c>
      <c r="J29" s="18" t="s">
        <v>20</v>
      </c>
      <c r="K29" s="18">
        <f>15*COUNT($H$28:$H$32)</f>
        <v>75</v>
      </c>
    </row>
    <row r="30" spans="2:11" x14ac:dyDescent="0.25">
      <c r="B30" s="123"/>
      <c r="C30" s="31" t="s">
        <v>44</v>
      </c>
      <c r="D30" s="123"/>
      <c r="E30" s="123"/>
      <c r="F30" s="16" t="s">
        <v>10</v>
      </c>
      <c r="G30" s="10"/>
      <c r="H30" s="17">
        <f t="shared" si="0"/>
        <v>3</v>
      </c>
      <c r="J30" s="19" t="s">
        <v>22</v>
      </c>
      <c r="K30" s="20">
        <f>3*COUNT($H$28:$H$32)</f>
        <v>15</v>
      </c>
    </row>
    <row r="31" spans="2:11" ht="13" x14ac:dyDescent="0.25">
      <c r="B31" s="123"/>
      <c r="C31" s="33" t="s">
        <v>45</v>
      </c>
      <c r="D31" s="123"/>
      <c r="E31" s="123"/>
      <c r="F31" s="16" t="s">
        <v>10</v>
      </c>
      <c r="G31" s="10"/>
      <c r="H31" s="17">
        <f t="shared" si="0"/>
        <v>3</v>
      </c>
      <c r="J31" s="21" t="s">
        <v>28</v>
      </c>
      <c r="K31" s="22">
        <f>IFERROR((LN($H$27) - LN($K$30))/(LN($K$29) -LN($K$30)),"")</f>
        <v>0</v>
      </c>
    </row>
    <row r="32" spans="2:11" x14ac:dyDescent="0.25">
      <c r="B32" s="124"/>
      <c r="C32" s="34" t="s">
        <v>46</v>
      </c>
      <c r="D32" s="124"/>
      <c r="E32" s="124"/>
      <c r="F32" s="16" t="s">
        <v>10</v>
      </c>
      <c r="G32" s="10"/>
      <c r="H32" s="17">
        <f t="shared" si="0"/>
        <v>3</v>
      </c>
    </row>
    <row r="34" spans="2:6" ht="35.25" customHeight="1" x14ac:dyDescent="0.25">
      <c r="C34" s="14" t="s">
        <v>47</v>
      </c>
      <c r="D34" s="23" t="str">
        <f>IFERROR((E27*D27+E24*D24+E18*D18+E13*D13+E10*D10+E4*D4),"")</f>
        <v/>
      </c>
      <c r="E34" s="24" t="str">
        <f>IF(D34&lt;=15,C38,IF(D34&lt;=32,C39,IF(D34&lt;=53,C40,IF(D34&lt;=81,C41,IF(D34&lt;=100,C42,"")))))</f>
        <v/>
      </c>
      <c r="F34" s="24" t="str">
        <f>IF(E34=C38,D38,IF(E34=C39,D39,IF(E34=C40,D40,IF(E34=C41,D41,IF(E34=C42,D42,"")))))</f>
        <v/>
      </c>
    </row>
    <row r="35" spans="2:6" x14ac:dyDescent="0.25">
      <c r="C35" s="25"/>
      <c r="D35" s="25"/>
    </row>
    <row r="37" spans="2:6" ht="26" x14ac:dyDescent="0.25">
      <c r="B37" s="15" t="s">
        <v>48</v>
      </c>
      <c r="C37" s="15" t="s">
        <v>49</v>
      </c>
      <c r="D37" s="15" t="s">
        <v>50</v>
      </c>
    </row>
    <row r="38" spans="2:6" x14ac:dyDescent="0.25">
      <c r="B38" s="11" t="s">
        <v>51</v>
      </c>
      <c r="C38" s="11" t="s">
        <v>52</v>
      </c>
      <c r="D38" s="11" t="s">
        <v>53</v>
      </c>
    </row>
    <row r="39" spans="2:6" x14ac:dyDescent="0.25">
      <c r="B39" s="11" t="s">
        <v>54</v>
      </c>
      <c r="C39" s="26" t="s">
        <v>55</v>
      </c>
      <c r="D39" s="11" t="s">
        <v>56</v>
      </c>
    </row>
    <row r="40" spans="2:6" x14ac:dyDescent="0.25">
      <c r="B40" s="11" t="s">
        <v>57</v>
      </c>
      <c r="C40" s="11" t="s">
        <v>58</v>
      </c>
      <c r="D40" s="11" t="s">
        <v>59</v>
      </c>
    </row>
    <row r="41" spans="2:6" x14ac:dyDescent="0.25">
      <c r="B41" s="11" t="s">
        <v>60</v>
      </c>
      <c r="C41" s="11" t="s">
        <v>61</v>
      </c>
      <c r="D41" s="11" t="s">
        <v>62</v>
      </c>
    </row>
    <row r="42" spans="2:6" x14ac:dyDescent="0.25">
      <c r="B42" s="11" t="s">
        <v>63</v>
      </c>
      <c r="C42" s="11" t="s">
        <v>64</v>
      </c>
      <c r="D42" s="11" t="s">
        <v>62</v>
      </c>
    </row>
  </sheetData>
  <mergeCells count="19">
    <mergeCell ref="B25:B26"/>
    <mergeCell ref="D25:D26"/>
    <mergeCell ref="E25:E26"/>
    <mergeCell ref="B28:B32"/>
    <mergeCell ref="D28:D32"/>
    <mergeCell ref="E28:E32"/>
    <mergeCell ref="B14:B17"/>
    <mergeCell ref="D14:D17"/>
    <mergeCell ref="E14:E17"/>
    <mergeCell ref="B19:B22"/>
    <mergeCell ref="D19:D22"/>
    <mergeCell ref="E19:E22"/>
    <mergeCell ref="B3:H3"/>
    <mergeCell ref="B5:B9"/>
    <mergeCell ref="D5:D9"/>
    <mergeCell ref="E5:E9"/>
    <mergeCell ref="B11:B12"/>
    <mergeCell ref="D11:D12"/>
    <mergeCell ref="E11:E12"/>
  </mergeCells>
  <conditionalFormatting sqref="F5:F9">
    <cfRule type="cellIs" dxfId="521" priority="249" stopIfTrue="1" operator="equal">
      <formula>"VH"</formula>
    </cfRule>
  </conditionalFormatting>
  <conditionalFormatting sqref="F5:F9">
    <cfRule type="cellIs" dxfId="520" priority="238" stopIfTrue="1" operator="equal">
      <formula>$P$4</formula>
    </cfRule>
    <cfRule type="cellIs" dxfId="519" priority="239" stopIfTrue="1" operator="equal">
      <formula>$P$4</formula>
    </cfRule>
    <cfRule type="cellIs" dxfId="518" priority="240" stopIfTrue="1" operator="equal">
      <formula>$O$4</formula>
    </cfRule>
    <cfRule type="cellIs" dxfId="517" priority="241" stopIfTrue="1" operator="equal">
      <formula>$N$4</formula>
    </cfRule>
    <cfRule type="cellIs" dxfId="516" priority="242" stopIfTrue="1" operator="equal">
      <formula>$M$4</formula>
    </cfRule>
    <cfRule type="cellIs" dxfId="515" priority="243" stopIfTrue="1" operator="equal">
      <formula>$L$4</formula>
    </cfRule>
    <cfRule type="cellIs" dxfId="514" priority="244" stopIfTrue="1" operator="equal">
      <formula>$P$4</formula>
    </cfRule>
    <cfRule type="cellIs" dxfId="513" priority="245" stopIfTrue="1" operator="equal">
      <formula>$O$4</formula>
    </cfRule>
    <cfRule type="cellIs" dxfId="512" priority="246" stopIfTrue="1" operator="equal">
      <formula>$N$4</formula>
    </cfRule>
    <cfRule type="cellIs" dxfId="511" priority="247" stopIfTrue="1" operator="equal">
      <formula>$M$4</formula>
    </cfRule>
    <cfRule type="cellIs" dxfId="510" priority="248" stopIfTrue="1" operator="equal">
      <formula>$L$4</formula>
    </cfRule>
  </conditionalFormatting>
  <conditionalFormatting sqref="F5:F9">
    <cfRule type="cellIs" dxfId="509" priority="227" operator="equal">
      <formula>$P$4</formula>
    </cfRule>
    <cfRule type="cellIs" dxfId="508" priority="228" operator="equal">
      <formula>$P$4</formula>
    </cfRule>
    <cfRule type="cellIs" dxfId="507" priority="229" operator="equal">
      <formula>$O$4</formula>
    </cfRule>
    <cfRule type="cellIs" dxfId="506" priority="230" operator="equal">
      <formula>$N$4</formula>
    </cfRule>
    <cfRule type="cellIs" dxfId="505" priority="231" operator="equal">
      <formula>$M$4</formula>
    </cfRule>
    <cfRule type="cellIs" dxfId="504" priority="232" operator="equal">
      <formula>$L$4</formula>
    </cfRule>
    <cfRule type="cellIs" dxfId="503" priority="233" operator="equal">
      <formula>$P$4</formula>
    </cfRule>
    <cfRule type="cellIs" dxfId="502" priority="234" operator="equal">
      <formula>$O$4</formula>
    </cfRule>
    <cfRule type="cellIs" dxfId="501" priority="235" operator="equal">
      <formula>$N$4</formula>
    </cfRule>
    <cfRule type="cellIs" dxfId="500" priority="236" operator="equal">
      <formula>$M$4</formula>
    </cfRule>
    <cfRule type="cellIs" dxfId="499" priority="237" operator="equal">
      <formula>$L$4</formula>
    </cfRule>
  </conditionalFormatting>
  <conditionalFormatting sqref="F5:F9">
    <cfRule type="cellIs" dxfId="498" priority="216" stopIfTrue="1" operator="equal">
      <formula>$P$4</formula>
    </cfRule>
    <cfRule type="cellIs" dxfId="497" priority="217" stopIfTrue="1" operator="equal">
      <formula>$P$4</formula>
    </cfRule>
    <cfRule type="cellIs" dxfId="496" priority="218" stopIfTrue="1" operator="equal">
      <formula>$O$4</formula>
    </cfRule>
    <cfRule type="cellIs" dxfId="495" priority="219" stopIfTrue="1" operator="equal">
      <formula>$N$4</formula>
    </cfRule>
    <cfRule type="cellIs" dxfId="494" priority="220" stopIfTrue="1" operator="equal">
      <formula>$M$4</formula>
    </cfRule>
    <cfRule type="cellIs" dxfId="493" priority="221" stopIfTrue="1" operator="equal">
      <formula>$L$4</formula>
    </cfRule>
    <cfRule type="cellIs" dxfId="492" priority="222" stopIfTrue="1" operator="equal">
      <formula>$P$4</formula>
    </cfRule>
    <cfRule type="cellIs" dxfId="491" priority="223" stopIfTrue="1" operator="equal">
      <formula>$O$4</formula>
    </cfRule>
    <cfRule type="cellIs" dxfId="490" priority="224" stopIfTrue="1" operator="equal">
      <formula>$N$4</formula>
    </cfRule>
    <cfRule type="cellIs" dxfId="489" priority="225" stopIfTrue="1" operator="equal">
      <formula>$M$4</formula>
    </cfRule>
    <cfRule type="cellIs" dxfId="488" priority="226" stopIfTrue="1" operator="equal">
      <formula>$L$4</formula>
    </cfRule>
  </conditionalFormatting>
  <conditionalFormatting sqref="F5:F9">
    <cfRule type="cellIs" dxfId="487" priority="250" stopIfTrue="1" operator="equal">
      <formula>#REF!</formula>
    </cfRule>
    <cfRule type="cellIs" dxfId="486" priority="251" stopIfTrue="1" operator="equal">
      <formula>#REF!</formula>
    </cfRule>
    <cfRule type="cellIs" dxfId="485" priority="252" stopIfTrue="1" operator="equal">
      <formula>#REF!</formula>
    </cfRule>
  </conditionalFormatting>
  <conditionalFormatting sqref="H5:H9 H19:H23">
    <cfRule type="cellIs" dxfId="484" priority="211" operator="equal">
      <formula>15</formula>
    </cfRule>
    <cfRule type="cellIs" dxfId="483" priority="212" operator="equal">
      <formula>11</formula>
    </cfRule>
    <cfRule type="cellIs" dxfId="482" priority="213" operator="equal">
      <formula>7</formula>
    </cfRule>
    <cfRule type="cellIs" dxfId="481" priority="214" stopIfTrue="1" operator="equal">
      <formula>5</formula>
    </cfRule>
    <cfRule type="cellIs" dxfId="480" priority="215" stopIfTrue="1" operator="equal">
      <formula>3</formula>
    </cfRule>
  </conditionalFormatting>
  <conditionalFormatting sqref="H5:H9 H19:H23">
    <cfRule type="containsBlanks" dxfId="479" priority="210">
      <formula>LEN(TRIM(H5))=0</formula>
    </cfRule>
  </conditionalFormatting>
  <conditionalFormatting sqref="H11:H12">
    <cfRule type="cellIs" dxfId="478" priority="205" operator="equal">
      <formula>15</formula>
    </cfRule>
    <cfRule type="cellIs" dxfId="477" priority="206" operator="equal">
      <formula>11</formula>
    </cfRule>
    <cfRule type="cellIs" dxfId="476" priority="207" operator="equal">
      <formula>7</formula>
    </cfRule>
    <cfRule type="cellIs" dxfId="475" priority="208" stopIfTrue="1" operator="equal">
      <formula>5</formula>
    </cfRule>
    <cfRule type="cellIs" dxfId="474" priority="209" stopIfTrue="1" operator="equal">
      <formula>3</formula>
    </cfRule>
  </conditionalFormatting>
  <conditionalFormatting sqref="H11:H12">
    <cfRule type="containsBlanks" dxfId="473" priority="204">
      <formula>LEN(TRIM(H11))=0</formula>
    </cfRule>
  </conditionalFormatting>
  <conditionalFormatting sqref="F14:F17">
    <cfRule type="cellIs" dxfId="472" priority="200" stopIfTrue="1" operator="equal">
      <formula>"VH"</formula>
    </cfRule>
  </conditionalFormatting>
  <conditionalFormatting sqref="F14:F17">
    <cfRule type="cellIs" dxfId="471" priority="189" stopIfTrue="1" operator="equal">
      <formula>$P$4</formula>
    </cfRule>
    <cfRule type="cellIs" dxfId="470" priority="190" stopIfTrue="1" operator="equal">
      <formula>$P$4</formula>
    </cfRule>
    <cfRule type="cellIs" dxfId="469" priority="191" stopIfTrue="1" operator="equal">
      <formula>$O$4</formula>
    </cfRule>
    <cfRule type="cellIs" dxfId="468" priority="192" stopIfTrue="1" operator="equal">
      <formula>$N$4</formula>
    </cfRule>
    <cfRule type="cellIs" dxfId="467" priority="193" stopIfTrue="1" operator="equal">
      <formula>$M$4</formula>
    </cfRule>
    <cfRule type="cellIs" dxfId="466" priority="194" stopIfTrue="1" operator="equal">
      <formula>$L$4</formula>
    </cfRule>
    <cfRule type="cellIs" dxfId="465" priority="195" stopIfTrue="1" operator="equal">
      <formula>$P$4</formula>
    </cfRule>
    <cfRule type="cellIs" dxfId="464" priority="196" stopIfTrue="1" operator="equal">
      <formula>$O$4</formula>
    </cfRule>
    <cfRule type="cellIs" dxfId="463" priority="197" stopIfTrue="1" operator="equal">
      <formula>$N$4</formula>
    </cfRule>
    <cfRule type="cellIs" dxfId="462" priority="198" stopIfTrue="1" operator="equal">
      <formula>$M$4</formula>
    </cfRule>
    <cfRule type="cellIs" dxfId="461" priority="199" stopIfTrue="1" operator="equal">
      <formula>$L$4</formula>
    </cfRule>
  </conditionalFormatting>
  <conditionalFormatting sqref="F14:F17">
    <cfRule type="cellIs" dxfId="460" priority="178" operator="equal">
      <formula>$P$4</formula>
    </cfRule>
    <cfRule type="cellIs" dxfId="459" priority="179" operator="equal">
      <formula>$P$4</formula>
    </cfRule>
    <cfRule type="cellIs" dxfId="458" priority="180" operator="equal">
      <formula>$O$4</formula>
    </cfRule>
    <cfRule type="cellIs" dxfId="457" priority="181" operator="equal">
      <formula>$N$4</formula>
    </cfRule>
    <cfRule type="cellIs" dxfId="456" priority="182" operator="equal">
      <formula>$M$4</formula>
    </cfRule>
    <cfRule type="cellIs" dxfId="455" priority="183" operator="equal">
      <formula>$L$4</formula>
    </cfRule>
    <cfRule type="cellIs" dxfId="454" priority="184" operator="equal">
      <formula>$P$4</formula>
    </cfRule>
    <cfRule type="cellIs" dxfId="453" priority="185" operator="equal">
      <formula>$O$4</formula>
    </cfRule>
    <cfRule type="cellIs" dxfId="452" priority="186" operator="equal">
      <formula>$N$4</formula>
    </cfRule>
    <cfRule type="cellIs" dxfId="451" priority="187" operator="equal">
      <formula>$M$4</formula>
    </cfRule>
    <cfRule type="cellIs" dxfId="450" priority="188" operator="equal">
      <formula>$L$4</formula>
    </cfRule>
  </conditionalFormatting>
  <conditionalFormatting sqref="F14:F17">
    <cfRule type="cellIs" dxfId="449" priority="167" stopIfTrue="1" operator="equal">
      <formula>$P$4</formula>
    </cfRule>
    <cfRule type="cellIs" dxfId="448" priority="168" stopIfTrue="1" operator="equal">
      <formula>$P$4</formula>
    </cfRule>
    <cfRule type="cellIs" dxfId="447" priority="169" stopIfTrue="1" operator="equal">
      <formula>$O$4</formula>
    </cfRule>
    <cfRule type="cellIs" dxfId="446" priority="170" stopIfTrue="1" operator="equal">
      <formula>$N$4</formula>
    </cfRule>
    <cfRule type="cellIs" dxfId="445" priority="171" stopIfTrue="1" operator="equal">
      <formula>$M$4</formula>
    </cfRule>
    <cfRule type="cellIs" dxfId="444" priority="172" stopIfTrue="1" operator="equal">
      <formula>$L$4</formula>
    </cfRule>
    <cfRule type="cellIs" dxfId="443" priority="173" stopIfTrue="1" operator="equal">
      <formula>$P$4</formula>
    </cfRule>
    <cfRule type="cellIs" dxfId="442" priority="174" stopIfTrue="1" operator="equal">
      <formula>$O$4</formula>
    </cfRule>
    <cfRule type="cellIs" dxfId="441" priority="175" stopIfTrue="1" operator="equal">
      <formula>$N$4</formula>
    </cfRule>
    <cfRule type="cellIs" dxfId="440" priority="176" stopIfTrue="1" operator="equal">
      <formula>$M$4</formula>
    </cfRule>
    <cfRule type="cellIs" dxfId="439" priority="177" stopIfTrue="1" operator="equal">
      <formula>$L$4</formula>
    </cfRule>
  </conditionalFormatting>
  <conditionalFormatting sqref="F14:F17">
    <cfRule type="cellIs" dxfId="438" priority="201" stopIfTrue="1" operator="equal">
      <formula>#REF!</formula>
    </cfRule>
    <cfRule type="cellIs" dxfId="437" priority="202" stopIfTrue="1" operator="equal">
      <formula>#REF!</formula>
    </cfRule>
    <cfRule type="cellIs" dxfId="436" priority="203" stopIfTrue="1" operator="equal">
      <formula>#REF!</formula>
    </cfRule>
  </conditionalFormatting>
  <conditionalFormatting sqref="H25:H26">
    <cfRule type="cellIs" dxfId="435" priority="162" operator="equal">
      <formula>15</formula>
    </cfRule>
    <cfRule type="cellIs" dxfId="434" priority="163" operator="equal">
      <formula>11</formula>
    </cfRule>
    <cfRule type="cellIs" dxfId="433" priority="164" operator="equal">
      <formula>7</formula>
    </cfRule>
    <cfRule type="cellIs" dxfId="432" priority="165" stopIfTrue="1" operator="equal">
      <formula>5</formula>
    </cfRule>
    <cfRule type="cellIs" dxfId="431" priority="166" stopIfTrue="1" operator="equal">
      <formula>3</formula>
    </cfRule>
  </conditionalFormatting>
  <conditionalFormatting sqref="H25:H26">
    <cfRule type="containsBlanks" dxfId="430" priority="161">
      <formula>LEN(TRIM(H25))=0</formula>
    </cfRule>
  </conditionalFormatting>
  <conditionalFormatting sqref="H28:H32">
    <cfRule type="cellIs" dxfId="429" priority="156" operator="equal">
      <formula>15</formula>
    </cfRule>
    <cfRule type="cellIs" dxfId="428" priority="157" operator="equal">
      <formula>11</formula>
    </cfRule>
    <cfRule type="cellIs" dxfId="427" priority="158" operator="equal">
      <formula>7</formula>
    </cfRule>
    <cfRule type="cellIs" dxfId="426" priority="159" stopIfTrue="1" operator="equal">
      <formula>5</formula>
    </cfRule>
    <cfRule type="cellIs" dxfId="425" priority="160" stopIfTrue="1" operator="equal">
      <formula>3</formula>
    </cfRule>
  </conditionalFormatting>
  <conditionalFormatting sqref="H28:H32">
    <cfRule type="containsBlanks" dxfId="424" priority="155">
      <formula>LEN(TRIM(H28))=0</formula>
    </cfRule>
  </conditionalFormatting>
  <conditionalFormatting sqref="F11:F12">
    <cfRule type="cellIs" dxfId="423" priority="151" stopIfTrue="1" operator="equal">
      <formula>"VH"</formula>
    </cfRule>
  </conditionalFormatting>
  <conditionalFormatting sqref="F11:F12">
    <cfRule type="cellIs" dxfId="422" priority="140" stopIfTrue="1" operator="equal">
      <formula>$P$4</formula>
    </cfRule>
    <cfRule type="cellIs" dxfId="421" priority="141" stopIfTrue="1" operator="equal">
      <formula>$P$4</formula>
    </cfRule>
    <cfRule type="cellIs" dxfId="420" priority="142" stopIfTrue="1" operator="equal">
      <formula>$O$4</formula>
    </cfRule>
    <cfRule type="cellIs" dxfId="419" priority="143" stopIfTrue="1" operator="equal">
      <formula>$N$4</formula>
    </cfRule>
    <cfRule type="cellIs" dxfId="418" priority="144" stopIfTrue="1" operator="equal">
      <formula>$M$4</formula>
    </cfRule>
    <cfRule type="cellIs" dxfId="417" priority="145" stopIfTrue="1" operator="equal">
      <formula>$L$4</formula>
    </cfRule>
    <cfRule type="cellIs" dxfId="416" priority="146" stopIfTrue="1" operator="equal">
      <formula>$P$4</formula>
    </cfRule>
    <cfRule type="cellIs" dxfId="415" priority="147" stopIfTrue="1" operator="equal">
      <formula>$O$4</formula>
    </cfRule>
    <cfRule type="cellIs" dxfId="414" priority="148" stopIfTrue="1" operator="equal">
      <formula>$N$4</formula>
    </cfRule>
    <cfRule type="cellIs" dxfId="413" priority="149" stopIfTrue="1" operator="equal">
      <formula>$M$4</formula>
    </cfRule>
    <cfRule type="cellIs" dxfId="412" priority="150" stopIfTrue="1" operator="equal">
      <formula>$L$4</formula>
    </cfRule>
  </conditionalFormatting>
  <conditionalFormatting sqref="F11:F12">
    <cfRule type="cellIs" dxfId="411" priority="129" operator="equal">
      <formula>$P$4</formula>
    </cfRule>
    <cfRule type="cellIs" dxfId="410" priority="130" operator="equal">
      <formula>$P$4</formula>
    </cfRule>
    <cfRule type="cellIs" dxfId="409" priority="131" operator="equal">
      <formula>$O$4</formula>
    </cfRule>
    <cfRule type="cellIs" dxfId="408" priority="132" operator="equal">
      <formula>$N$4</formula>
    </cfRule>
    <cfRule type="cellIs" dxfId="407" priority="133" operator="equal">
      <formula>$M$4</formula>
    </cfRule>
    <cfRule type="cellIs" dxfId="406" priority="134" operator="equal">
      <formula>$L$4</formula>
    </cfRule>
    <cfRule type="cellIs" dxfId="405" priority="135" operator="equal">
      <formula>$P$4</formula>
    </cfRule>
    <cfRule type="cellIs" dxfId="404" priority="136" operator="equal">
      <formula>$O$4</formula>
    </cfRule>
    <cfRule type="cellIs" dxfId="403" priority="137" operator="equal">
      <formula>$N$4</formula>
    </cfRule>
    <cfRule type="cellIs" dxfId="402" priority="138" operator="equal">
      <formula>$M$4</formula>
    </cfRule>
    <cfRule type="cellIs" dxfId="401" priority="139" operator="equal">
      <formula>$L$4</formula>
    </cfRule>
  </conditionalFormatting>
  <conditionalFormatting sqref="F11:F12">
    <cfRule type="cellIs" dxfId="400" priority="118" stopIfTrue="1" operator="equal">
      <formula>$P$4</formula>
    </cfRule>
    <cfRule type="cellIs" dxfId="399" priority="119" stopIfTrue="1" operator="equal">
      <formula>$P$4</formula>
    </cfRule>
    <cfRule type="cellIs" dxfId="398" priority="120" stopIfTrue="1" operator="equal">
      <formula>$O$4</formula>
    </cfRule>
    <cfRule type="cellIs" dxfId="397" priority="121" stopIfTrue="1" operator="equal">
      <formula>$N$4</formula>
    </cfRule>
    <cfRule type="cellIs" dxfId="396" priority="122" stopIfTrue="1" operator="equal">
      <formula>$M$4</formula>
    </cfRule>
    <cfRule type="cellIs" dxfId="395" priority="123" stopIfTrue="1" operator="equal">
      <formula>$L$4</formula>
    </cfRule>
    <cfRule type="cellIs" dxfId="394" priority="124" stopIfTrue="1" operator="equal">
      <formula>$P$4</formula>
    </cfRule>
    <cfRule type="cellIs" dxfId="393" priority="125" stopIfTrue="1" operator="equal">
      <formula>$O$4</formula>
    </cfRule>
    <cfRule type="cellIs" dxfId="392" priority="126" stopIfTrue="1" operator="equal">
      <formula>$N$4</formula>
    </cfRule>
    <cfRule type="cellIs" dxfId="391" priority="127" stopIfTrue="1" operator="equal">
      <formula>$M$4</formula>
    </cfRule>
    <cfRule type="cellIs" dxfId="390" priority="128" stopIfTrue="1" operator="equal">
      <formula>$L$4</formula>
    </cfRule>
  </conditionalFormatting>
  <conditionalFormatting sqref="F11:F12">
    <cfRule type="cellIs" dxfId="389" priority="152" stopIfTrue="1" operator="equal">
      <formula>#REF!</formula>
    </cfRule>
    <cfRule type="cellIs" dxfId="388" priority="153" stopIfTrue="1" operator="equal">
      <formula>#REF!</formula>
    </cfRule>
    <cfRule type="cellIs" dxfId="387" priority="154" stopIfTrue="1" operator="equal">
      <formula>#REF!</formula>
    </cfRule>
  </conditionalFormatting>
  <conditionalFormatting sqref="H14:H17">
    <cfRule type="cellIs" dxfId="386" priority="113" operator="equal">
      <formula>15</formula>
    </cfRule>
    <cfRule type="cellIs" dxfId="385" priority="114" operator="equal">
      <formula>11</formula>
    </cfRule>
    <cfRule type="cellIs" dxfId="384" priority="115" operator="equal">
      <formula>7</formula>
    </cfRule>
    <cfRule type="cellIs" dxfId="383" priority="116" stopIfTrue="1" operator="equal">
      <formula>5</formula>
    </cfRule>
    <cfRule type="cellIs" dxfId="382" priority="117" stopIfTrue="1" operator="equal">
      <formula>3</formula>
    </cfRule>
  </conditionalFormatting>
  <conditionalFormatting sqref="H14:H17">
    <cfRule type="containsBlanks" dxfId="381" priority="112">
      <formula>LEN(TRIM(H14))=0</formula>
    </cfRule>
  </conditionalFormatting>
  <conditionalFormatting sqref="F19:F23">
    <cfRule type="cellIs" dxfId="380" priority="108" stopIfTrue="1" operator="equal">
      <formula>"VH"</formula>
    </cfRule>
  </conditionalFormatting>
  <conditionalFormatting sqref="F19:F23">
    <cfRule type="cellIs" dxfId="379" priority="97" stopIfTrue="1" operator="equal">
      <formula>$P$4</formula>
    </cfRule>
    <cfRule type="cellIs" dxfId="378" priority="98" stopIfTrue="1" operator="equal">
      <formula>$P$4</formula>
    </cfRule>
    <cfRule type="cellIs" dxfId="377" priority="99" stopIfTrue="1" operator="equal">
      <formula>$O$4</formula>
    </cfRule>
    <cfRule type="cellIs" dxfId="376" priority="100" stopIfTrue="1" operator="equal">
      <formula>$N$4</formula>
    </cfRule>
    <cfRule type="cellIs" dxfId="375" priority="101" stopIfTrue="1" operator="equal">
      <formula>$M$4</formula>
    </cfRule>
    <cfRule type="cellIs" dxfId="374" priority="102" stopIfTrue="1" operator="equal">
      <formula>$L$4</formula>
    </cfRule>
    <cfRule type="cellIs" dxfId="373" priority="103" stopIfTrue="1" operator="equal">
      <formula>$P$4</formula>
    </cfRule>
    <cfRule type="cellIs" dxfId="372" priority="104" stopIfTrue="1" operator="equal">
      <formula>$O$4</formula>
    </cfRule>
    <cfRule type="cellIs" dxfId="371" priority="105" stopIfTrue="1" operator="equal">
      <formula>$N$4</formula>
    </cfRule>
    <cfRule type="cellIs" dxfId="370" priority="106" stopIfTrue="1" operator="equal">
      <formula>$M$4</formula>
    </cfRule>
    <cfRule type="cellIs" dxfId="369" priority="107" stopIfTrue="1" operator="equal">
      <formula>$L$4</formula>
    </cfRule>
  </conditionalFormatting>
  <conditionalFormatting sqref="F19:F23">
    <cfRule type="cellIs" dxfId="368" priority="86" operator="equal">
      <formula>$P$4</formula>
    </cfRule>
    <cfRule type="cellIs" dxfId="367" priority="87" operator="equal">
      <formula>$P$4</formula>
    </cfRule>
    <cfRule type="cellIs" dxfId="366" priority="88" operator="equal">
      <formula>$O$4</formula>
    </cfRule>
    <cfRule type="cellIs" dxfId="365" priority="89" operator="equal">
      <formula>$N$4</formula>
    </cfRule>
    <cfRule type="cellIs" dxfId="364" priority="90" operator="equal">
      <formula>$M$4</formula>
    </cfRule>
    <cfRule type="cellIs" dxfId="363" priority="91" operator="equal">
      <formula>$L$4</formula>
    </cfRule>
    <cfRule type="cellIs" dxfId="362" priority="92" operator="equal">
      <formula>$P$4</formula>
    </cfRule>
    <cfRule type="cellIs" dxfId="361" priority="93" operator="equal">
      <formula>$O$4</formula>
    </cfRule>
    <cfRule type="cellIs" dxfId="360" priority="94" operator="equal">
      <formula>$N$4</formula>
    </cfRule>
    <cfRule type="cellIs" dxfId="359" priority="95" operator="equal">
      <formula>$M$4</formula>
    </cfRule>
    <cfRule type="cellIs" dxfId="358" priority="96" operator="equal">
      <formula>$L$4</formula>
    </cfRule>
  </conditionalFormatting>
  <conditionalFormatting sqref="F19:F23">
    <cfRule type="cellIs" dxfId="357" priority="75" stopIfTrue="1" operator="equal">
      <formula>$P$4</formula>
    </cfRule>
    <cfRule type="cellIs" dxfId="356" priority="76" stopIfTrue="1" operator="equal">
      <formula>$P$4</formula>
    </cfRule>
    <cfRule type="cellIs" dxfId="355" priority="77" stopIfTrue="1" operator="equal">
      <formula>$O$4</formula>
    </cfRule>
    <cfRule type="cellIs" dxfId="354" priority="78" stopIfTrue="1" operator="equal">
      <formula>$N$4</formula>
    </cfRule>
    <cfRule type="cellIs" dxfId="353" priority="79" stopIfTrue="1" operator="equal">
      <formula>$M$4</formula>
    </cfRule>
    <cfRule type="cellIs" dxfId="352" priority="80" stopIfTrue="1" operator="equal">
      <formula>$L$4</formula>
    </cfRule>
    <cfRule type="cellIs" dxfId="351" priority="81" stopIfTrue="1" operator="equal">
      <formula>$P$4</formula>
    </cfRule>
    <cfRule type="cellIs" dxfId="350" priority="82" stopIfTrue="1" operator="equal">
      <formula>$O$4</formula>
    </cfRule>
    <cfRule type="cellIs" dxfId="349" priority="83" stopIfTrue="1" operator="equal">
      <formula>$N$4</formula>
    </cfRule>
    <cfRule type="cellIs" dxfId="348" priority="84" stopIfTrue="1" operator="equal">
      <formula>$M$4</formula>
    </cfRule>
    <cfRule type="cellIs" dxfId="347" priority="85" stopIfTrue="1" operator="equal">
      <formula>$L$4</formula>
    </cfRule>
  </conditionalFormatting>
  <conditionalFormatting sqref="F19:F23">
    <cfRule type="cellIs" dxfId="346" priority="109" stopIfTrue="1" operator="equal">
      <formula>#REF!</formula>
    </cfRule>
    <cfRule type="cellIs" dxfId="345" priority="110" stopIfTrue="1" operator="equal">
      <formula>#REF!</formula>
    </cfRule>
    <cfRule type="cellIs" dxfId="344" priority="111" stopIfTrue="1" operator="equal">
      <formula>#REF!</formula>
    </cfRule>
  </conditionalFormatting>
  <conditionalFormatting sqref="F25:F26">
    <cfRule type="cellIs" dxfId="343" priority="71" stopIfTrue="1" operator="equal">
      <formula>"VH"</formula>
    </cfRule>
  </conditionalFormatting>
  <conditionalFormatting sqref="F25:F26">
    <cfRule type="cellIs" dxfId="342" priority="60" stopIfTrue="1" operator="equal">
      <formula>$P$4</formula>
    </cfRule>
    <cfRule type="cellIs" dxfId="341" priority="61" stopIfTrue="1" operator="equal">
      <formula>$P$4</formula>
    </cfRule>
    <cfRule type="cellIs" dxfId="340" priority="62" stopIfTrue="1" operator="equal">
      <formula>$O$4</formula>
    </cfRule>
    <cfRule type="cellIs" dxfId="339" priority="63" stopIfTrue="1" operator="equal">
      <formula>$N$4</formula>
    </cfRule>
    <cfRule type="cellIs" dxfId="338" priority="64" stopIfTrue="1" operator="equal">
      <formula>$M$4</formula>
    </cfRule>
    <cfRule type="cellIs" dxfId="337" priority="65" stopIfTrue="1" operator="equal">
      <formula>$L$4</formula>
    </cfRule>
    <cfRule type="cellIs" dxfId="336" priority="66" stopIfTrue="1" operator="equal">
      <formula>$P$4</formula>
    </cfRule>
    <cfRule type="cellIs" dxfId="335" priority="67" stopIfTrue="1" operator="equal">
      <formula>$O$4</formula>
    </cfRule>
    <cfRule type="cellIs" dxfId="334" priority="68" stopIfTrue="1" operator="equal">
      <formula>$N$4</formula>
    </cfRule>
    <cfRule type="cellIs" dxfId="333" priority="69" stopIfTrue="1" operator="equal">
      <formula>$M$4</formula>
    </cfRule>
    <cfRule type="cellIs" dxfId="332" priority="70" stopIfTrue="1" operator="equal">
      <formula>$L$4</formula>
    </cfRule>
  </conditionalFormatting>
  <conditionalFormatting sqref="F25:F26">
    <cfRule type="cellIs" dxfId="331" priority="49" operator="equal">
      <formula>$P$4</formula>
    </cfRule>
    <cfRule type="cellIs" dxfId="330" priority="50" operator="equal">
      <formula>$P$4</formula>
    </cfRule>
    <cfRule type="cellIs" dxfId="329" priority="51" operator="equal">
      <formula>$O$4</formula>
    </cfRule>
    <cfRule type="cellIs" dxfId="328" priority="52" operator="equal">
      <formula>$N$4</formula>
    </cfRule>
    <cfRule type="cellIs" dxfId="327" priority="53" operator="equal">
      <formula>$M$4</formula>
    </cfRule>
    <cfRule type="cellIs" dxfId="326" priority="54" operator="equal">
      <formula>$L$4</formula>
    </cfRule>
    <cfRule type="cellIs" dxfId="325" priority="55" operator="equal">
      <formula>$P$4</formula>
    </cfRule>
    <cfRule type="cellIs" dxfId="324" priority="56" operator="equal">
      <formula>$O$4</formula>
    </cfRule>
    <cfRule type="cellIs" dxfId="323" priority="57" operator="equal">
      <formula>$N$4</formula>
    </cfRule>
    <cfRule type="cellIs" dxfId="322" priority="58" operator="equal">
      <formula>$M$4</formula>
    </cfRule>
    <cfRule type="cellIs" dxfId="321" priority="59" operator="equal">
      <formula>$L$4</formula>
    </cfRule>
  </conditionalFormatting>
  <conditionalFormatting sqref="F25:F26">
    <cfRule type="cellIs" dxfId="320" priority="38" stopIfTrue="1" operator="equal">
      <formula>$P$4</formula>
    </cfRule>
    <cfRule type="cellIs" dxfId="319" priority="39" stopIfTrue="1" operator="equal">
      <formula>$P$4</formula>
    </cfRule>
    <cfRule type="cellIs" dxfId="318" priority="40" stopIfTrue="1" operator="equal">
      <formula>$O$4</formula>
    </cfRule>
    <cfRule type="cellIs" dxfId="317" priority="41" stopIfTrue="1" operator="equal">
      <formula>$N$4</formula>
    </cfRule>
    <cfRule type="cellIs" dxfId="316" priority="42" stopIfTrue="1" operator="equal">
      <formula>$M$4</formula>
    </cfRule>
    <cfRule type="cellIs" dxfId="315" priority="43" stopIfTrue="1" operator="equal">
      <formula>$L$4</formula>
    </cfRule>
    <cfRule type="cellIs" dxfId="314" priority="44" stopIfTrue="1" operator="equal">
      <formula>$P$4</formula>
    </cfRule>
    <cfRule type="cellIs" dxfId="313" priority="45" stopIfTrue="1" operator="equal">
      <formula>$O$4</formula>
    </cfRule>
    <cfRule type="cellIs" dxfId="312" priority="46" stopIfTrue="1" operator="equal">
      <formula>$N$4</formula>
    </cfRule>
    <cfRule type="cellIs" dxfId="311" priority="47" stopIfTrue="1" operator="equal">
      <formula>$M$4</formula>
    </cfRule>
    <cfRule type="cellIs" dxfId="310" priority="48" stopIfTrue="1" operator="equal">
      <formula>$L$4</formula>
    </cfRule>
  </conditionalFormatting>
  <conditionalFormatting sqref="F25:F26">
    <cfRule type="cellIs" dxfId="309" priority="72" stopIfTrue="1" operator="equal">
      <formula>#REF!</formula>
    </cfRule>
    <cfRule type="cellIs" dxfId="308" priority="73" stopIfTrue="1" operator="equal">
      <formula>#REF!</formula>
    </cfRule>
    <cfRule type="cellIs" dxfId="307" priority="74" stopIfTrue="1" operator="equal">
      <formula>#REF!</formula>
    </cfRule>
  </conditionalFormatting>
  <conditionalFormatting sqref="F28:F32">
    <cfRule type="cellIs" dxfId="306" priority="34" stopIfTrue="1" operator="equal">
      <formula>"VH"</formula>
    </cfRule>
  </conditionalFormatting>
  <conditionalFormatting sqref="F28:F32">
    <cfRule type="cellIs" dxfId="305" priority="23" stopIfTrue="1" operator="equal">
      <formula>$P$4</formula>
    </cfRule>
    <cfRule type="cellIs" dxfId="304" priority="24" stopIfTrue="1" operator="equal">
      <formula>$P$4</formula>
    </cfRule>
    <cfRule type="cellIs" dxfId="303" priority="25" stopIfTrue="1" operator="equal">
      <formula>$O$4</formula>
    </cfRule>
    <cfRule type="cellIs" dxfId="302" priority="26" stopIfTrue="1" operator="equal">
      <formula>$N$4</formula>
    </cfRule>
    <cfRule type="cellIs" dxfId="301" priority="27" stopIfTrue="1" operator="equal">
      <formula>$M$4</formula>
    </cfRule>
    <cfRule type="cellIs" dxfId="300" priority="28" stopIfTrue="1" operator="equal">
      <formula>$L$4</formula>
    </cfRule>
    <cfRule type="cellIs" dxfId="299" priority="29" stopIfTrue="1" operator="equal">
      <formula>$P$4</formula>
    </cfRule>
    <cfRule type="cellIs" dxfId="298" priority="30" stopIfTrue="1" operator="equal">
      <formula>$O$4</formula>
    </cfRule>
    <cfRule type="cellIs" dxfId="297" priority="31" stopIfTrue="1" operator="equal">
      <formula>$N$4</formula>
    </cfRule>
    <cfRule type="cellIs" dxfId="296" priority="32" stopIfTrue="1" operator="equal">
      <formula>$M$4</formula>
    </cfRule>
    <cfRule type="cellIs" dxfId="295" priority="33" stopIfTrue="1" operator="equal">
      <formula>$L$4</formula>
    </cfRule>
  </conditionalFormatting>
  <conditionalFormatting sqref="F28:F32">
    <cfRule type="cellIs" dxfId="294" priority="12" operator="equal">
      <formula>$P$4</formula>
    </cfRule>
    <cfRule type="cellIs" dxfId="293" priority="13" operator="equal">
      <formula>$P$4</formula>
    </cfRule>
    <cfRule type="cellIs" dxfId="292" priority="14" operator="equal">
      <formula>$O$4</formula>
    </cfRule>
    <cfRule type="cellIs" dxfId="291" priority="15" operator="equal">
      <formula>$N$4</formula>
    </cfRule>
    <cfRule type="cellIs" dxfId="290" priority="16" operator="equal">
      <formula>$M$4</formula>
    </cfRule>
    <cfRule type="cellIs" dxfId="289" priority="17" operator="equal">
      <formula>$L$4</formula>
    </cfRule>
    <cfRule type="cellIs" dxfId="288" priority="18" operator="equal">
      <formula>$P$4</formula>
    </cfRule>
    <cfRule type="cellIs" dxfId="287" priority="19" operator="equal">
      <formula>$O$4</formula>
    </cfRule>
    <cfRule type="cellIs" dxfId="286" priority="20" operator="equal">
      <formula>$N$4</formula>
    </cfRule>
    <cfRule type="cellIs" dxfId="285" priority="21" operator="equal">
      <formula>$M$4</formula>
    </cfRule>
    <cfRule type="cellIs" dxfId="284" priority="22" operator="equal">
      <formula>$L$4</formula>
    </cfRule>
  </conditionalFormatting>
  <conditionalFormatting sqref="F28:F32">
    <cfRule type="cellIs" dxfId="283" priority="1" stopIfTrue="1" operator="equal">
      <formula>$P$4</formula>
    </cfRule>
    <cfRule type="cellIs" dxfId="282" priority="2" stopIfTrue="1" operator="equal">
      <formula>$P$4</formula>
    </cfRule>
    <cfRule type="cellIs" dxfId="281" priority="3" stopIfTrue="1" operator="equal">
      <formula>$O$4</formula>
    </cfRule>
    <cfRule type="cellIs" dxfId="280" priority="4" stopIfTrue="1" operator="equal">
      <formula>$N$4</formula>
    </cfRule>
    <cfRule type="cellIs" dxfId="279" priority="5" stopIfTrue="1" operator="equal">
      <formula>$M$4</formula>
    </cfRule>
    <cfRule type="cellIs" dxfId="278" priority="6" stopIfTrue="1" operator="equal">
      <formula>$L$4</formula>
    </cfRule>
    <cfRule type="cellIs" dxfId="277" priority="7" stopIfTrue="1" operator="equal">
      <formula>$P$4</formula>
    </cfRule>
    <cfRule type="cellIs" dxfId="276" priority="8" stopIfTrue="1" operator="equal">
      <formula>$O$4</formula>
    </cfRule>
    <cfRule type="cellIs" dxfId="275" priority="9" stopIfTrue="1" operator="equal">
      <formula>$N$4</formula>
    </cfRule>
    <cfRule type="cellIs" dxfId="274" priority="10" stopIfTrue="1" operator="equal">
      <formula>$M$4</formula>
    </cfRule>
    <cfRule type="cellIs" dxfId="273" priority="11" stopIfTrue="1" operator="equal">
      <formula>$L$4</formula>
    </cfRule>
  </conditionalFormatting>
  <conditionalFormatting sqref="F28:F32">
    <cfRule type="cellIs" dxfId="272" priority="35" stopIfTrue="1" operator="equal">
      <formula>#REF!</formula>
    </cfRule>
    <cfRule type="cellIs" dxfId="271" priority="36" stopIfTrue="1" operator="equal">
      <formula>#REF!</formula>
    </cfRule>
    <cfRule type="cellIs" dxfId="270" priority="37" stopIfTrue="1" operator="equal">
      <formula>#REF!</formula>
    </cfRule>
  </conditionalFormatting>
  <dataValidations count="1">
    <dataValidation type="list" showInputMessage="1" showErrorMessage="1" sqref="F19:F23 F11:F12 F5:F9 F14:F17 F25:F26 F28:F32">
      <formula1>$L$4:$Q$4</formula1>
    </dataValidation>
  </dataValidations>
  <pageMargins left="0.23622047244094491" right="0.23622047244094491" top="0.74803149606299213" bottom="0.74803149606299213" header="0.31496062992125984" footer="0.31496062992125984"/>
  <pageSetup paperSize="9" scale="68" orientation="landscape" r:id="rId1"/>
  <headerFooter>
    <oddHeader>&amp;A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topLeftCell="C18" zoomScale="70" zoomScaleNormal="70" workbookViewId="0">
      <selection activeCell="F26" sqref="F26"/>
    </sheetView>
  </sheetViews>
  <sheetFormatPr defaultColWidth="0" defaultRowHeight="12.5" x14ac:dyDescent="0.25"/>
  <cols>
    <col min="1" max="1" width="3.81640625" style="4" customWidth="1"/>
    <col min="2" max="2" width="21" style="4" customWidth="1"/>
    <col min="3" max="3" width="37.81640625" style="4" customWidth="1"/>
    <col min="4" max="4" width="6.90625" style="4" customWidth="1"/>
    <col min="5" max="5" width="6.81640625" style="4" customWidth="1"/>
    <col min="6" max="6" width="15.453125" style="4" customWidth="1"/>
    <col min="7" max="7" width="68.81640625" style="4" customWidth="1"/>
    <col min="8" max="8" width="14.1796875" style="4" customWidth="1"/>
    <col min="9" max="9" width="4.1796875" customWidth="1"/>
    <col min="10" max="10" width="15.08984375" style="4" customWidth="1"/>
    <col min="11" max="11" width="58.7265625" customWidth="1"/>
    <col min="12" max="12" width="13" style="116" customWidth="1"/>
    <col min="13" max="13" width="5" style="116" customWidth="1"/>
    <col min="14" max="14" width="4.1796875" style="4" hidden="1" customWidth="1"/>
    <col min="15" max="15" width="12.81640625" style="4" hidden="1" customWidth="1"/>
    <col min="16" max="16" width="13.453125" style="4" hidden="1" customWidth="1"/>
    <col min="17" max="20" width="9.1796875" style="4" hidden="1" customWidth="1"/>
    <col min="21" max="21" width="10.81640625" style="4" hidden="1" customWidth="1"/>
    <col min="22" max="22" width="13.7265625" style="4" hidden="1" customWidth="1"/>
    <col min="23" max="16384" width="9.1796875" style="4" hidden="1"/>
  </cols>
  <sheetData>
    <row r="1" spans="2:22" x14ac:dyDescent="0.25">
      <c r="K1" s="48"/>
    </row>
    <row r="2" spans="2:22" ht="13" x14ac:dyDescent="0.25">
      <c r="B2" s="145" t="s">
        <v>0</v>
      </c>
      <c r="C2" s="145" t="s">
        <v>1</v>
      </c>
      <c r="D2" s="145" t="s">
        <v>2</v>
      </c>
      <c r="E2" s="145" t="s">
        <v>3</v>
      </c>
      <c r="F2" s="146" t="s">
        <v>288</v>
      </c>
      <c r="G2" s="147"/>
      <c r="H2" s="148"/>
      <c r="J2" s="145" t="s">
        <v>289</v>
      </c>
      <c r="K2" s="145"/>
      <c r="L2" s="145"/>
      <c r="P2" s="14" t="s">
        <v>4</v>
      </c>
      <c r="Q2" s="5" t="s">
        <v>10</v>
      </c>
      <c r="R2" s="6" t="s">
        <v>11</v>
      </c>
      <c r="S2" s="7" t="s">
        <v>12</v>
      </c>
      <c r="T2" s="8" t="s">
        <v>13</v>
      </c>
      <c r="U2" s="9" t="s">
        <v>14</v>
      </c>
      <c r="V2" s="54" t="s">
        <v>15</v>
      </c>
    </row>
    <row r="3" spans="2:22" ht="13" x14ac:dyDescent="0.25">
      <c r="B3" s="145"/>
      <c r="C3" s="145"/>
      <c r="D3" s="145"/>
      <c r="E3" s="145"/>
      <c r="F3" s="115" t="s">
        <v>4</v>
      </c>
      <c r="G3" s="115" t="s">
        <v>5</v>
      </c>
      <c r="H3" s="115" t="s">
        <v>6</v>
      </c>
      <c r="J3" s="115" t="s">
        <v>4</v>
      </c>
      <c r="K3" s="115" t="s">
        <v>5</v>
      </c>
      <c r="L3" s="115" t="s">
        <v>6</v>
      </c>
      <c r="P3" s="14" t="s">
        <v>6</v>
      </c>
      <c r="Q3" s="5">
        <v>3</v>
      </c>
      <c r="R3" s="6">
        <v>5</v>
      </c>
      <c r="S3" s="7">
        <v>7</v>
      </c>
      <c r="T3" s="8">
        <v>11</v>
      </c>
      <c r="U3" s="9">
        <v>15</v>
      </c>
      <c r="V3" s="54"/>
    </row>
    <row r="4" spans="2:22" ht="25" x14ac:dyDescent="0.25">
      <c r="B4" s="14" t="s">
        <v>7</v>
      </c>
      <c r="C4" s="14" t="s">
        <v>8</v>
      </c>
      <c r="D4" s="14">
        <v>0.25</v>
      </c>
      <c r="E4" s="55">
        <f>IFERROR((P7*100),"")</f>
        <v>46.427041146317976</v>
      </c>
      <c r="F4" s="14" t="s">
        <v>9</v>
      </c>
      <c r="G4" s="14"/>
      <c r="H4" s="14">
        <f>SUM(H5:H8)</f>
        <v>19</v>
      </c>
      <c r="J4" s="14" t="s">
        <v>9</v>
      </c>
      <c r="K4" s="14"/>
      <c r="L4" s="14">
        <f>SUM(L5:L8)</f>
        <v>22</v>
      </c>
      <c r="O4" s="18" t="s">
        <v>20</v>
      </c>
      <c r="P4" s="18">
        <f>15*COUNT($H$5:$H$8)</f>
        <v>45</v>
      </c>
      <c r="V4" s="27" t="s">
        <v>15</v>
      </c>
    </row>
    <row r="5" spans="2:22" ht="100.5" customHeight="1" x14ac:dyDescent="0.25">
      <c r="B5" s="139"/>
      <c r="C5" s="10" t="s">
        <v>296</v>
      </c>
      <c r="D5" s="122"/>
      <c r="E5" s="140"/>
      <c r="F5" s="53" t="s">
        <v>11</v>
      </c>
      <c r="G5" s="81" t="s">
        <v>286</v>
      </c>
      <c r="H5" s="17">
        <f>IF(F5="Very High",15,IF(F5="High",11,IF(F5="Medium",7,IF(F5="Low",5,IF(F5="Very Low",3,"Select a Rating")))))</f>
        <v>5</v>
      </c>
      <c r="J5" s="53" t="s">
        <v>11</v>
      </c>
      <c r="K5" s="48" t="s">
        <v>151</v>
      </c>
      <c r="L5" s="17">
        <f>IF(J5="Very High",15,IF(J5="High",11,IF(J5="Medium",7,IF(J5="Low",5,IF(J5="Very Low",3,"Select a Rating")))))</f>
        <v>5</v>
      </c>
      <c r="O5" s="19" t="s">
        <v>22</v>
      </c>
      <c r="P5" s="18">
        <f>3*COUNT($H$5:$H$8)</f>
        <v>9</v>
      </c>
    </row>
    <row r="6" spans="2:22" ht="37.5" x14ac:dyDescent="0.25">
      <c r="B6" s="139"/>
      <c r="C6" s="10" t="s">
        <v>65</v>
      </c>
      <c r="D6" s="123"/>
      <c r="E6" s="141"/>
      <c r="F6" s="53" t="s">
        <v>15</v>
      </c>
      <c r="G6" s="33" t="s">
        <v>290</v>
      </c>
      <c r="H6" s="17" t="str">
        <f>IF(F6="Very High",15,IF(F6="High",11,IF(F6="Medium",7,IF(F6="Low",5,IF(F6="Very Low",3,"Select a Rating")))))</f>
        <v>Select a Rating</v>
      </c>
      <c r="J6" s="53" t="s">
        <v>10</v>
      </c>
      <c r="K6" s="48" t="s">
        <v>134</v>
      </c>
      <c r="L6" s="17">
        <f t="shared" ref="L6:L8" si="0">IF(J6="Very High",15,IF(J6="High",11,IF(J6="Medium",7,IF(J6="Low",5,IF(J6="Very Low",3,"Select a Rating")))))</f>
        <v>3</v>
      </c>
    </row>
    <row r="7" spans="2:22" ht="37.5" x14ac:dyDescent="0.25">
      <c r="B7" s="139"/>
      <c r="C7" s="10" t="s">
        <v>291</v>
      </c>
      <c r="D7" s="123"/>
      <c r="E7" s="141"/>
      <c r="F7" s="53" t="s">
        <v>10</v>
      </c>
      <c r="G7" s="33" t="s">
        <v>152</v>
      </c>
      <c r="H7" s="17">
        <f>IF(F7="Very High",15,IF(F7="High",11,IF(F7="Medium",7,IF(F7="Low",5,IF(F7="Very Low",3,"Select a Rating")))))</f>
        <v>3</v>
      </c>
      <c r="J7" s="53" t="s">
        <v>10</v>
      </c>
      <c r="K7" s="48" t="s">
        <v>152</v>
      </c>
      <c r="L7" s="17">
        <f t="shared" si="0"/>
        <v>3</v>
      </c>
      <c r="O7" s="21" t="s">
        <v>28</v>
      </c>
      <c r="P7" s="22">
        <f>IFERROR((LN(H4) - LN($P$5))/(LN($P$4) -LN($P$5)),"")</f>
        <v>0.46427041146317977</v>
      </c>
    </row>
    <row r="8" spans="2:22" s="84" customFormat="1" ht="37.5" x14ac:dyDescent="0.25">
      <c r="B8" s="139"/>
      <c r="C8" s="81" t="s">
        <v>298</v>
      </c>
      <c r="D8" s="123"/>
      <c r="E8" s="141"/>
      <c r="F8" s="82" t="s">
        <v>13</v>
      </c>
      <c r="G8" s="102" t="s">
        <v>270</v>
      </c>
      <c r="H8" s="83">
        <f>IF(F8="Very High",15,IF(F8="High",11,IF(F8="Medium",7,IF(F8="Low",5,IF(F8="Very Low",3,"Select a Rating")))))</f>
        <v>11</v>
      </c>
      <c r="I8"/>
      <c r="J8" s="53" t="s">
        <v>13</v>
      </c>
      <c r="K8" s="81" t="s">
        <v>257</v>
      </c>
      <c r="L8" s="17">
        <f t="shared" si="0"/>
        <v>11</v>
      </c>
      <c r="M8" s="117"/>
      <c r="O8" s="103" t="s">
        <v>20</v>
      </c>
      <c r="P8" s="103">
        <f>15*COUNT($H$10:$H$10)</f>
        <v>15</v>
      </c>
    </row>
    <row r="9" spans="2:22" ht="25" x14ac:dyDescent="0.25">
      <c r="B9" s="14" t="s">
        <v>23</v>
      </c>
      <c r="C9" s="14" t="s">
        <v>8</v>
      </c>
      <c r="D9" s="14">
        <v>0.15</v>
      </c>
      <c r="E9" s="55">
        <f>IFERROR((P10*100),"")</f>
        <v>52.645576063618215</v>
      </c>
      <c r="F9" s="14" t="s">
        <v>9</v>
      </c>
      <c r="G9" s="14"/>
      <c r="H9" s="14">
        <f>SUM(H10:H10)</f>
        <v>7</v>
      </c>
      <c r="J9" s="14" t="s">
        <v>9</v>
      </c>
      <c r="K9" s="14"/>
      <c r="L9" s="14">
        <f>SUM(L10:L10)</f>
        <v>3</v>
      </c>
      <c r="O9" s="19" t="s">
        <v>22</v>
      </c>
      <c r="P9" s="20">
        <f>3*COUNT($H$10:$H$10)</f>
        <v>3</v>
      </c>
    </row>
    <row r="10" spans="2:22" s="84" customFormat="1" ht="126" customHeight="1" x14ac:dyDescent="0.25">
      <c r="B10" s="89"/>
      <c r="C10" s="90" t="s">
        <v>129</v>
      </c>
      <c r="D10" s="91"/>
      <c r="E10" s="92"/>
      <c r="F10" s="82" t="s">
        <v>12</v>
      </c>
      <c r="G10" s="81" t="s">
        <v>271</v>
      </c>
      <c r="H10" s="83">
        <f>IF(F10="Very High",15,IF(F10="High",11,IF(F10="Medium",7,IF(F10="Low",5,IF(F10="Very Low",3,"Select a Rating")))))</f>
        <v>7</v>
      </c>
      <c r="I10"/>
      <c r="J10" s="53" t="s">
        <v>10</v>
      </c>
      <c r="K10" s="81" t="s">
        <v>258</v>
      </c>
      <c r="L10" s="17">
        <f>IF(J10="Very High",15,IF(J10="High",11,IF(J10="Medium",7,IF(J10="Low",5,IF(J10="Very Low",3,"Select a Rating")))))</f>
        <v>3</v>
      </c>
      <c r="M10" s="117"/>
      <c r="O10" s="87" t="s">
        <v>28</v>
      </c>
      <c r="P10" s="88">
        <f>IFERROR((LN(H9) - LN($P$9))/(LN($P$8) -LN($P$9)),"")</f>
        <v>0.52645576063618216</v>
      </c>
    </row>
    <row r="11" spans="2:22" ht="25" x14ac:dyDescent="0.25">
      <c r="B11" s="14" t="s">
        <v>26</v>
      </c>
      <c r="C11" s="14" t="s">
        <v>8</v>
      </c>
      <c r="D11" s="14">
        <v>0.1</v>
      </c>
      <c r="E11" s="55">
        <f>IFERROR((P13*100),"")</f>
        <v>31.739380551401485</v>
      </c>
      <c r="F11" s="14" t="s">
        <v>9</v>
      </c>
      <c r="G11" s="14"/>
      <c r="H11" s="14">
        <f>SUM(H12:H13)</f>
        <v>10</v>
      </c>
      <c r="J11" s="14" t="s">
        <v>9</v>
      </c>
      <c r="K11" s="14"/>
      <c r="L11" s="14">
        <f>SUM(L12:L13)</f>
        <v>8</v>
      </c>
      <c r="O11" s="18" t="s">
        <v>20</v>
      </c>
      <c r="P11" s="18">
        <f>15*COUNT($H$12:$H$13)</f>
        <v>30</v>
      </c>
    </row>
    <row r="12" spans="2:22" s="84" customFormat="1" ht="37.5" x14ac:dyDescent="0.25">
      <c r="B12" s="89"/>
      <c r="C12" s="89" t="s">
        <v>27</v>
      </c>
      <c r="D12" s="138"/>
      <c r="E12" s="142"/>
      <c r="F12" s="82" t="s">
        <v>11</v>
      </c>
      <c r="G12" s="95" t="s">
        <v>285</v>
      </c>
      <c r="H12" s="83">
        <f>IF(F12="Very High",15,IF(F12="High",11,IF(F12="Medium",7,IF(F12="Low",5,IF(F12="Very Low",3,IF(F12="Not Applicable",0,"Select a Rating"))))))</f>
        <v>5</v>
      </c>
      <c r="I12"/>
      <c r="J12" s="53" t="s">
        <v>10</v>
      </c>
      <c r="K12" s="81" t="s">
        <v>234</v>
      </c>
      <c r="L12" s="17">
        <f>IF(J12="Very High",15,IF(J12="High",11,IF(J12="Medium",7,IF(J12="Low",5,IF(J12="Very Low",3,IF(J12="Not Applicable",0,"Select a Rating"))))))</f>
        <v>3</v>
      </c>
      <c r="M12" s="117"/>
      <c r="O12" s="85" t="s">
        <v>22</v>
      </c>
      <c r="P12" s="86">
        <f>3*COUNT($H$12:$H$13)</f>
        <v>6</v>
      </c>
    </row>
    <row r="13" spans="2:22" ht="95.5" customHeight="1" x14ac:dyDescent="0.25">
      <c r="B13" s="45"/>
      <c r="C13" s="35" t="s">
        <v>66</v>
      </c>
      <c r="D13" s="138"/>
      <c r="E13" s="143"/>
      <c r="F13" s="53" t="s">
        <v>11</v>
      </c>
      <c r="G13" s="112" t="s">
        <v>287</v>
      </c>
      <c r="H13" s="17">
        <f>IF(F13="Very High",15,IF(F13="High",11,IF(F13="Medium",7,IF(F13="Low",5,IF(F13="Very Low",3,"Select a Rating")))))</f>
        <v>5</v>
      </c>
      <c r="J13" s="53" t="s">
        <v>11</v>
      </c>
      <c r="K13" s="48" t="s">
        <v>259</v>
      </c>
      <c r="L13" s="17">
        <f>IF(J13="Very High",15,IF(J13="High",11,IF(J13="Medium",7,IF(J13="Low",5,IF(J13="Very Low",3,"Select a Rating")))))</f>
        <v>5</v>
      </c>
      <c r="O13" s="21" t="s">
        <v>28</v>
      </c>
      <c r="P13" s="22">
        <f>IFERROR((LN(H11) - LN($P$12))/(LN($P$11) -LN($P$12)),"")</f>
        <v>0.31739380551401486</v>
      </c>
    </row>
    <row r="14" spans="2:22" ht="25" x14ac:dyDescent="0.25">
      <c r="B14" s="14" t="s">
        <v>67</v>
      </c>
      <c r="C14" s="14" t="s">
        <v>8</v>
      </c>
      <c r="D14" s="14">
        <v>0.15</v>
      </c>
      <c r="E14" s="55">
        <f>IFERROR((P17*100),"")</f>
        <v>0</v>
      </c>
      <c r="F14" s="14" t="s">
        <v>9</v>
      </c>
      <c r="G14" s="14"/>
      <c r="H14" s="14">
        <f>SUM(H15:H17)</f>
        <v>9</v>
      </c>
      <c r="J14" s="14" t="s">
        <v>9</v>
      </c>
      <c r="K14" s="14"/>
      <c r="L14" s="14">
        <f>SUM(L15:L17)</f>
        <v>9</v>
      </c>
    </row>
    <row r="15" spans="2:22" ht="166.5" customHeight="1" x14ac:dyDescent="0.25">
      <c r="B15" s="138"/>
      <c r="C15" s="10" t="s">
        <v>255</v>
      </c>
      <c r="D15" s="138"/>
      <c r="E15" s="142"/>
      <c r="F15" s="53" t="s">
        <v>10</v>
      </c>
      <c r="G15" s="81" t="s">
        <v>233</v>
      </c>
      <c r="H15" s="17">
        <f>IF(F15="Very High",15,IF(F15="High",11,IF(F15="Medium",7,IF(F15="Low",5,IF(F15="Very Low",3,"Select a Rating")))))</f>
        <v>3</v>
      </c>
      <c r="J15" s="53" t="s">
        <v>10</v>
      </c>
      <c r="K15" s="48" t="s">
        <v>233</v>
      </c>
      <c r="L15" s="17">
        <f>IF(J15="Very High",15,IF(J15="High",11,IF(J15="Medium",7,IF(J15="Low",5,IF(J15="Very Low",3,"Select a Rating")))))</f>
        <v>3</v>
      </c>
      <c r="O15" s="18" t="s">
        <v>20</v>
      </c>
      <c r="P15" s="46">
        <f>15*COUNT($H$15:$H$17)</f>
        <v>45</v>
      </c>
    </row>
    <row r="16" spans="2:22" s="84" customFormat="1" ht="128.5" customHeight="1" x14ac:dyDescent="0.25">
      <c r="B16" s="138"/>
      <c r="C16" s="81" t="s">
        <v>156</v>
      </c>
      <c r="D16" s="138"/>
      <c r="E16" s="144"/>
      <c r="F16" s="82" t="s">
        <v>10</v>
      </c>
      <c r="G16" s="81" t="s">
        <v>284</v>
      </c>
      <c r="H16" s="83">
        <f>IF(F16="Very High",15,IF(F16="High",11,IF(F16="Medium",7,IF(F16="Low",5,IF(F16="Very Low",3,"Select a Rating")))))</f>
        <v>3</v>
      </c>
      <c r="I16"/>
      <c r="J16" s="53" t="s">
        <v>10</v>
      </c>
      <c r="K16" s="81" t="s">
        <v>207</v>
      </c>
      <c r="L16" s="17">
        <f>IF(J16="Very High",15,IF(J16="High",11,IF(J16="Medium",7,IF(J16="Low",5,IF(J16="Very Low",3,"Select a Rating")))))</f>
        <v>3</v>
      </c>
      <c r="M16" s="117"/>
      <c r="O16" s="85" t="s">
        <v>22</v>
      </c>
      <c r="P16" s="86">
        <f>3*COUNT($H$15:$H$17)</f>
        <v>9</v>
      </c>
    </row>
    <row r="17" spans="2:16" ht="156.5" customHeight="1" x14ac:dyDescent="0.25">
      <c r="B17" s="138"/>
      <c r="C17" s="33" t="s">
        <v>157</v>
      </c>
      <c r="D17" s="138"/>
      <c r="E17" s="143"/>
      <c r="F17" s="53" t="s">
        <v>10</v>
      </c>
      <c r="G17" s="33" t="s">
        <v>262</v>
      </c>
      <c r="H17" s="17">
        <f>IF(F17="Very High",15,IF(F17="High",11,IF(F17="Medium",7,IF(F17="Low",5,IF(F17="Very Low",3,"Select a Rating")))))</f>
        <v>3</v>
      </c>
      <c r="J17" s="53" t="s">
        <v>10</v>
      </c>
      <c r="K17" s="48" t="s">
        <v>131</v>
      </c>
      <c r="L17" s="17">
        <f>IF(J17="Very High",15,IF(J17="High",11,IF(J17="Medium",7,IF(J17="Low",5,IF(J17="Very Low",3,"Select a Rating")))))</f>
        <v>3</v>
      </c>
      <c r="O17" s="21" t="s">
        <v>28</v>
      </c>
      <c r="P17" s="22">
        <f>IFERROR((LN(H14) - LN($P$16))/(LN($P$15) -LN($P$16)),"")</f>
        <v>0</v>
      </c>
    </row>
    <row r="18" spans="2:16" ht="25" x14ac:dyDescent="0.25">
      <c r="B18" s="14" t="s">
        <v>68</v>
      </c>
      <c r="C18" s="14" t="s">
        <v>8</v>
      </c>
      <c r="D18" s="14">
        <v>0.2</v>
      </c>
      <c r="E18" s="55">
        <f>IFERROR((P21*100),"")</f>
        <v>0</v>
      </c>
      <c r="F18" s="14" t="s">
        <v>9</v>
      </c>
      <c r="G18" s="14"/>
      <c r="H18" s="14">
        <f>SUM(H19:H21)</f>
        <v>9</v>
      </c>
      <c r="J18" s="14" t="s">
        <v>9</v>
      </c>
      <c r="K18" s="48"/>
      <c r="L18" s="14">
        <f>SUM(L19:L21)</f>
        <v>11</v>
      </c>
    </row>
    <row r="19" spans="2:16" s="84" customFormat="1" ht="25" x14ac:dyDescent="0.25">
      <c r="B19" s="125"/>
      <c r="C19" s="81" t="s">
        <v>69</v>
      </c>
      <c r="D19" s="126"/>
      <c r="E19" s="129"/>
      <c r="F19" s="82" t="s">
        <v>10</v>
      </c>
      <c r="G19" s="104" t="s">
        <v>263</v>
      </c>
      <c r="H19" s="83">
        <f>IF(F19="Very High",15,IF(F19="High",11,IF(F19="Medium",7,IF(F19="Low",5,IF(F19="Very Low",3,"Select a Rating")))))</f>
        <v>3</v>
      </c>
      <c r="I19"/>
      <c r="J19" s="82" t="s">
        <v>10</v>
      </c>
      <c r="K19" s="81" t="s">
        <v>132</v>
      </c>
      <c r="L19" s="17">
        <f>IF(J19="Very High",15,IF(J19="High",11,IF(J19="Medium",7,IF(J19="Low",5,IF(J19="Very Low",3,"Select a Rating")))))</f>
        <v>3</v>
      </c>
      <c r="M19" s="117"/>
      <c r="O19" s="103" t="s">
        <v>20</v>
      </c>
      <c r="P19" s="103">
        <f>15*COUNT($H$19:$H$21)</f>
        <v>45</v>
      </c>
    </row>
    <row r="20" spans="2:16" s="84" customFormat="1" ht="37.5" x14ac:dyDescent="0.25">
      <c r="B20" s="125"/>
      <c r="C20" s="81" t="s">
        <v>70</v>
      </c>
      <c r="D20" s="127"/>
      <c r="E20" s="130"/>
      <c r="F20" s="82" t="s">
        <v>10</v>
      </c>
      <c r="G20" s="81" t="s">
        <v>264</v>
      </c>
      <c r="H20" s="83">
        <f>IF(F20="Very High",15,IF(F20="High",11,IF(F20="Medium",7,IF(F20="Low",5,IF(F20="Very Low",3,"Select a Rating")))))</f>
        <v>3</v>
      </c>
      <c r="I20"/>
      <c r="J20" s="82" t="s">
        <v>10</v>
      </c>
      <c r="K20" s="81" t="s">
        <v>133</v>
      </c>
      <c r="L20" s="17">
        <f>IF(J20="Very High",15,IF(J20="High",11,IF(J20="Medium",7,IF(J20="Low",5,IF(J20="Very Low",3,"Select a Rating")))))</f>
        <v>3</v>
      </c>
      <c r="M20" s="117"/>
      <c r="O20" s="85" t="s">
        <v>22</v>
      </c>
      <c r="P20" s="86">
        <f>3*COUNT($H$19:$H$21)</f>
        <v>9</v>
      </c>
    </row>
    <row r="21" spans="2:16" s="84" customFormat="1" ht="50" x14ac:dyDescent="0.25">
      <c r="B21" s="125"/>
      <c r="C21" s="81" t="s">
        <v>71</v>
      </c>
      <c r="D21" s="128"/>
      <c r="E21" s="131"/>
      <c r="F21" s="82" t="s">
        <v>10</v>
      </c>
      <c r="G21" s="81" t="s">
        <v>265</v>
      </c>
      <c r="H21" s="83">
        <f>IF(F21="Very High",15,IF(F21="High",11,IF(F21="Medium",7,IF(F21="Low",5,IF(F21="Very Low",3,"Select a Rating")))))</f>
        <v>3</v>
      </c>
      <c r="I21"/>
      <c r="J21" s="82" t="s">
        <v>11</v>
      </c>
      <c r="K21" s="81" t="s">
        <v>260</v>
      </c>
      <c r="L21" s="17">
        <f>IF(J21="Very High",15,IF(J21="High",11,IF(J21="Medium",7,IF(J21="Low",5,IF(J21="Very Low",3,"Select a Rating")))))</f>
        <v>5</v>
      </c>
      <c r="M21" s="117"/>
      <c r="O21" s="87" t="s">
        <v>28</v>
      </c>
      <c r="P21" s="88">
        <f>IFERROR((LN($H$18) - LN($P$20))/(LN($P$19) -LN($P$20)),"")</f>
        <v>0</v>
      </c>
    </row>
    <row r="22" spans="2:16" ht="25" x14ac:dyDescent="0.25">
      <c r="B22" s="14" t="s">
        <v>41</v>
      </c>
      <c r="C22" s="14" t="s">
        <v>8</v>
      </c>
      <c r="D22" s="14">
        <v>0.15</v>
      </c>
      <c r="E22" s="55">
        <f>IFERROR((P25*100),"")</f>
        <v>0</v>
      </c>
      <c r="F22" s="14" t="s">
        <v>9</v>
      </c>
      <c r="G22" s="14"/>
      <c r="H22" s="14">
        <f>SUM(H23:H26)</f>
        <v>12</v>
      </c>
      <c r="J22" s="14" t="s">
        <v>9</v>
      </c>
      <c r="K22" s="14"/>
      <c r="L22" s="14">
        <f>SUM(L23:L26)</f>
        <v>12</v>
      </c>
    </row>
    <row r="23" spans="2:16" ht="37.5" x14ac:dyDescent="0.25">
      <c r="B23" s="138"/>
      <c r="C23" s="30" t="s">
        <v>42</v>
      </c>
      <c r="D23" s="132"/>
      <c r="E23" s="135"/>
      <c r="F23" s="53" t="s">
        <v>10</v>
      </c>
      <c r="G23" s="28" t="s">
        <v>153</v>
      </c>
      <c r="H23" s="17">
        <f>IF(F23="Very High",15,IF(F23="High",11,IF(F23="Medium",7,IF(F23="Low",5,IF(F23="Very Low",3,"Select a Rating")))))</f>
        <v>3</v>
      </c>
      <c r="J23" s="53" t="s">
        <v>10</v>
      </c>
      <c r="K23" s="48" t="s">
        <v>153</v>
      </c>
      <c r="L23" s="17">
        <f>IF(J23="Very High",15,IF(J23="High",11,IF(J23="Medium",7,IF(J23="Low",5,IF(J23="Very Low",3,"Select a Rating")))))</f>
        <v>3</v>
      </c>
      <c r="O23" s="18" t="s">
        <v>20</v>
      </c>
      <c r="P23" s="18">
        <f>15*COUNT($H$23:$H$26)</f>
        <v>60</v>
      </c>
    </row>
    <row r="24" spans="2:16" ht="110.25" customHeight="1" x14ac:dyDescent="0.25">
      <c r="B24" s="138"/>
      <c r="C24" s="31" t="s">
        <v>72</v>
      </c>
      <c r="D24" s="133"/>
      <c r="E24" s="136"/>
      <c r="F24" s="53" t="s">
        <v>10</v>
      </c>
      <c r="G24" s="33" t="s">
        <v>256</v>
      </c>
      <c r="H24" s="17">
        <f>IF(F24="Very High",15,IF(F24="High",11,IF(F24="Medium",7,IF(F24="Low",5,IF(F24="Very Low",3,"Select a Rating")))))</f>
        <v>3</v>
      </c>
      <c r="J24" s="53" t="s">
        <v>10</v>
      </c>
      <c r="K24" s="48" t="s">
        <v>261</v>
      </c>
      <c r="L24" s="17">
        <f>IF(J24="Very High",15,IF(J24="High",11,IF(J24="Medium",7,IF(J24="Low",5,IF(J24="Very Low",3,"Select a Rating")))))</f>
        <v>3</v>
      </c>
      <c r="O24" s="19" t="s">
        <v>22</v>
      </c>
      <c r="P24" s="20">
        <f>3*COUNT($H$23:$H$26)</f>
        <v>12</v>
      </c>
    </row>
    <row r="25" spans="2:16" ht="50" x14ac:dyDescent="0.25">
      <c r="B25" s="138"/>
      <c r="C25" s="33" t="s">
        <v>73</v>
      </c>
      <c r="D25" s="133"/>
      <c r="E25" s="136"/>
      <c r="F25" s="53" t="s">
        <v>10</v>
      </c>
      <c r="G25" s="33" t="s">
        <v>149</v>
      </c>
      <c r="H25" s="17">
        <f>IF(F25="Very High",15,IF(F25="High",11,IF(F25="Medium",7,IF(F25="Low",5,IF(F25="Very Low",3,"Select a Rating")))))</f>
        <v>3</v>
      </c>
      <c r="J25" s="53" t="s">
        <v>10</v>
      </c>
      <c r="K25" s="48" t="s">
        <v>149</v>
      </c>
      <c r="L25" s="17">
        <f t="shared" ref="L25" si="1">IF(J25="Very High",15,IF(J25="High",11,IF(J25="Medium",7,IF(J25="Low",5,IF(J25="Very Low",3,"Select a Rating")))))</f>
        <v>3</v>
      </c>
      <c r="O25" s="21" t="s">
        <v>28</v>
      </c>
      <c r="P25" s="22">
        <f>IFERROR((LN($H$22) - LN($P$24))/(LN($P$23) -LN($P$24)),"")</f>
        <v>0</v>
      </c>
    </row>
    <row r="26" spans="2:16" ht="25" x14ac:dyDescent="0.25">
      <c r="B26" s="138"/>
      <c r="C26" s="34" t="s">
        <v>74</v>
      </c>
      <c r="D26" s="134"/>
      <c r="E26" s="137"/>
      <c r="F26" s="53" t="s">
        <v>10</v>
      </c>
      <c r="G26" s="33" t="s">
        <v>150</v>
      </c>
      <c r="H26" s="17">
        <f>IF(F26="Very High",15,IF(F26="High",11,IF(F26="Medium",7,IF(F26="Low",5,IF(F26="Very Low",3,"Select a Rating")))))</f>
        <v>3</v>
      </c>
      <c r="J26" s="53" t="s">
        <v>10</v>
      </c>
      <c r="K26" s="48" t="s">
        <v>150</v>
      </c>
      <c r="L26" s="17">
        <f>IF(J26="Very High",15,IF(J26="High",11,IF(J26="Medium",7,IF(J26="Low",5,IF(J26="Very Low",3,"Select a Rating")))))</f>
        <v>3</v>
      </c>
    </row>
    <row r="27" spans="2:16" customFormat="1" x14ac:dyDescent="0.25"/>
    <row r="28" spans="2:16" ht="26" x14ac:dyDescent="0.25">
      <c r="C28" s="14" t="s">
        <v>47</v>
      </c>
      <c r="D28" s="23">
        <f>IFERROR((E22*D22+E18*D18+E14*D14+E11*D11+E9*D9+E4*D4),"")</f>
        <v>22.677534751262375</v>
      </c>
      <c r="E28" s="24" t="str">
        <f>IF(D28&lt;=15,C31,IF(D28&lt;=32,C32,IF(D28&lt;=53,C33,IF(D28&lt;=81,C34,IF(D28&lt;=100,C35,"")))))</f>
        <v>Low Risk</v>
      </c>
      <c r="F28" s="24" t="str">
        <f>IF(E28=C31,D31,IF(E28=C32,D32,IF(E28=C33,D33,IF(E28=C34,D34,IF(E28=C35,D35,"")))))</f>
        <v>Reporting &amp; Analysis</v>
      </c>
      <c r="J28" s="23">
        <v>9.9303437329521564</v>
      </c>
      <c r="K28" s="118" t="s">
        <v>52</v>
      </c>
      <c r="L28" s="118" t="s">
        <v>53</v>
      </c>
    </row>
    <row r="29" spans="2:16" x14ac:dyDescent="0.25">
      <c r="D29" s="25"/>
    </row>
    <row r="30" spans="2:16" ht="52" x14ac:dyDescent="0.25">
      <c r="B30" s="15" t="s">
        <v>48</v>
      </c>
      <c r="C30" s="15" t="s">
        <v>49</v>
      </c>
      <c r="D30" s="15" t="s">
        <v>50</v>
      </c>
    </row>
    <row r="31" spans="2:16" x14ac:dyDescent="0.25">
      <c r="B31" s="11" t="s">
        <v>51</v>
      </c>
      <c r="C31" s="11" t="s">
        <v>52</v>
      </c>
      <c r="D31" s="11" t="s">
        <v>53</v>
      </c>
    </row>
    <row r="32" spans="2:16" x14ac:dyDescent="0.25">
      <c r="B32" s="11" t="s">
        <v>54</v>
      </c>
      <c r="C32" s="26" t="s">
        <v>55</v>
      </c>
      <c r="D32" s="11" t="s">
        <v>56</v>
      </c>
    </row>
    <row r="33" spans="2:4" x14ac:dyDescent="0.25">
      <c r="B33" s="11" t="s">
        <v>57</v>
      </c>
      <c r="C33" s="11" t="s">
        <v>58</v>
      </c>
      <c r="D33" s="11" t="s">
        <v>59</v>
      </c>
    </row>
    <row r="34" spans="2:4" x14ac:dyDescent="0.25">
      <c r="B34" s="11" t="s">
        <v>60</v>
      </c>
      <c r="C34" s="11" t="s">
        <v>61</v>
      </c>
      <c r="D34" s="11" t="s">
        <v>62</v>
      </c>
    </row>
    <row r="35" spans="2:4" x14ac:dyDescent="0.25">
      <c r="B35" s="11" t="s">
        <v>63</v>
      </c>
      <c r="C35" s="11" t="s">
        <v>64</v>
      </c>
      <c r="D35" s="11" t="s">
        <v>62</v>
      </c>
    </row>
  </sheetData>
  <mergeCells count="20">
    <mergeCell ref="J2:L2"/>
    <mergeCell ref="F2:H2"/>
    <mergeCell ref="E2:E3"/>
    <mergeCell ref="D2:D3"/>
    <mergeCell ref="C2:C3"/>
    <mergeCell ref="B2:B3"/>
    <mergeCell ref="B19:B21"/>
    <mergeCell ref="D19:D21"/>
    <mergeCell ref="E19:E21"/>
    <mergeCell ref="B23:B26"/>
    <mergeCell ref="D23:D26"/>
    <mergeCell ref="E23:E26"/>
    <mergeCell ref="B5:B8"/>
    <mergeCell ref="D5:D8"/>
    <mergeCell ref="E5:E8"/>
    <mergeCell ref="D12:D13"/>
    <mergeCell ref="E12:E13"/>
    <mergeCell ref="B15:B17"/>
    <mergeCell ref="D15:D17"/>
    <mergeCell ref="E15:E17"/>
  </mergeCells>
  <conditionalFormatting sqref="H10 H15:H17 H23:H26 H19:H21 H5:H8 H12:H13">
    <cfRule type="cellIs" dxfId="269" priority="224" operator="equal">
      <formula>15</formula>
    </cfRule>
    <cfRule type="cellIs" dxfId="268" priority="225" operator="equal">
      <formula>11</formula>
    </cfRule>
    <cfRule type="cellIs" dxfId="267" priority="226" operator="equal">
      <formula>7</formula>
    </cfRule>
    <cfRule type="cellIs" dxfId="266" priority="227" stopIfTrue="1" operator="equal">
      <formula>5</formula>
    </cfRule>
    <cfRule type="cellIs" dxfId="265" priority="228" stopIfTrue="1" operator="equal">
      <formula>3</formula>
    </cfRule>
  </conditionalFormatting>
  <conditionalFormatting sqref="H10 H15:H17 H23:H26 H19:H21 H5:H8 H12:H13">
    <cfRule type="containsBlanks" dxfId="264" priority="223">
      <formula>LEN(TRIM(H5))=0</formula>
    </cfRule>
  </conditionalFormatting>
  <conditionalFormatting sqref="F5">
    <cfRule type="cellIs" dxfId="263" priority="211" operator="equal">
      <formula>$V$2</formula>
    </cfRule>
    <cfRule type="cellIs" dxfId="262" priority="212" operator="equal">
      <formula>$U$2</formula>
    </cfRule>
    <cfRule type="cellIs" dxfId="261" priority="213" operator="equal">
      <formula>$T$2</formula>
    </cfRule>
    <cfRule type="cellIs" dxfId="260" priority="214" operator="equal">
      <formula>$S$2</formula>
    </cfRule>
    <cfRule type="cellIs" dxfId="259" priority="215" operator="equal">
      <formula>$R$2</formula>
    </cfRule>
    <cfRule type="cellIs" dxfId="258" priority="216" operator="equal">
      <formula>$Q$2</formula>
    </cfRule>
    <cfRule type="cellIs" dxfId="257" priority="218" operator="equal">
      <formula>15</formula>
    </cfRule>
    <cfRule type="cellIs" dxfId="256" priority="219" operator="equal">
      <formula>11</formula>
    </cfRule>
    <cfRule type="cellIs" dxfId="255" priority="220" operator="equal">
      <formula>7</formula>
    </cfRule>
    <cfRule type="cellIs" dxfId="254" priority="221" stopIfTrue="1" operator="equal">
      <formula>5</formula>
    </cfRule>
    <cfRule type="cellIs" dxfId="253" priority="222" stopIfTrue="1" operator="equal">
      <formula>3</formula>
    </cfRule>
  </conditionalFormatting>
  <conditionalFormatting sqref="F5">
    <cfRule type="containsBlanks" dxfId="252" priority="217">
      <formula>LEN(TRIM(F5))=0</formula>
    </cfRule>
  </conditionalFormatting>
  <conditionalFormatting sqref="F6:F8">
    <cfRule type="cellIs" dxfId="251" priority="199" operator="equal">
      <formula>$V$2</formula>
    </cfRule>
    <cfRule type="cellIs" dxfId="250" priority="200" operator="equal">
      <formula>$U$2</formula>
    </cfRule>
    <cfRule type="cellIs" dxfId="249" priority="201" operator="equal">
      <formula>$T$2</formula>
    </cfRule>
    <cfRule type="cellIs" dxfId="248" priority="202" operator="equal">
      <formula>$S$2</formula>
    </cfRule>
    <cfRule type="cellIs" dxfId="247" priority="203" operator="equal">
      <formula>$R$2</formula>
    </cfRule>
    <cfRule type="cellIs" dxfId="246" priority="204" operator="equal">
      <formula>$Q$2</formula>
    </cfRule>
    <cfRule type="cellIs" dxfId="245" priority="206" operator="equal">
      <formula>15</formula>
    </cfRule>
    <cfRule type="cellIs" dxfId="244" priority="207" operator="equal">
      <formula>11</formula>
    </cfRule>
    <cfRule type="cellIs" dxfId="243" priority="208" operator="equal">
      <formula>7</formula>
    </cfRule>
    <cfRule type="cellIs" dxfId="242" priority="209" stopIfTrue="1" operator="equal">
      <formula>5</formula>
    </cfRule>
    <cfRule type="cellIs" dxfId="241" priority="210" stopIfTrue="1" operator="equal">
      <formula>3</formula>
    </cfRule>
  </conditionalFormatting>
  <conditionalFormatting sqref="F6:F8">
    <cfRule type="containsBlanks" dxfId="240" priority="205">
      <formula>LEN(TRIM(F6))=0</formula>
    </cfRule>
  </conditionalFormatting>
  <conditionalFormatting sqref="F10">
    <cfRule type="cellIs" dxfId="239" priority="187" operator="equal">
      <formula>$V$2</formula>
    </cfRule>
    <cfRule type="cellIs" dxfId="238" priority="188" operator="equal">
      <formula>$U$2</formula>
    </cfRule>
    <cfRule type="cellIs" dxfId="237" priority="189" operator="equal">
      <formula>$T$2</formula>
    </cfRule>
    <cfRule type="cellIs" dxfId="236" priority="190" operator="equal">
      <formula>$S$2</formula>
    </cfRule>
    <cfRule type="cellIs" dxfId="235" priority="191" operator="equal">
      <formula>$R$2</formula>
    </cfRule>
    <cfRule type="cellIs" dxfId="234" priority="192" operator="equal">
      <formula>$Q$2</formula>
    </cfRule>
    <cfRule type="cellIs" dxfId="233" priority="194" operator="equal">
      <formula>15</formula>
    </cfRule>
    <cfRule type="cellIs" dxfId="232" priority="195" operator="equal">
      <formula>11</formula>
    </cfRule>
    <cfRule type="cellIs" dxfId="231" priority="196" operator="equal">
      <formula>7</formula>
    </cfRule>
    <cfRule type="cellIs" dxfId="230" priority="197" stopIfTrue="1" operator="equal">
      <formula>5</formula>
    </cfRule>
    <cfRule type="cellIs" dxfId="229" priority="198" stopIfTrue="1" operator="equal">
      <formula>3</formula>
    </cfRule>
  </conditionalFormatting>
  <conditionalFormatting sqref="F10">
    <cfRule type="containsBlanks" dxfId="228" priority="193">
      <formula>LEN(TRIM(F10))=0</formula>
    </cfRule>
  </conditionalFormatting>
  <conditionalFormatting sqref="F12:F13">
    <cfRule type="cellIs" dxfId="227" priority="175" operator="equal">
      <formula>$V$2</formula>
    </cfRule>
    <cfRule type="cellIs" dxfId="226" priority="176" operator="equal">
      <formula>$U$2</formula>
    </cfRule>
    <cfRule type="cellIs" dxfId="225" priority="177" operator="equal">
      <formula>$T$2</formula>
    </cfRule>
    <cfRule type="cellIs" dxfId="224" priority="178" operator="equal">
      <formula>$S$2</formula>
    </cfRule>
    <cfRule type="cellIs" dxfId="223" priority="179" operator="equal">
      <formula>$R$2</formula>
    </cfRule>
    <cfRule type="cellIs" dxfId="222" priority="180" operator="equal">
      <formula>$Q$2</formula>
    </cfRule>
    <cfRule type="cellIs" dxfId="221" priority="182" operator="equal">
      <formula>15</formula>
    </cfRule>
    <cfRule type="cellIs" dxfId="220" priority="183" operator="equal">
      <formula>11</formula>
    </cfRule>
    <cfRule type="cellIs" dxfId="219" priority="184" operator="equal">
      <formula>7</formula>
    </cfRule>
    <cfRule type="cellIs" dxfId="218" priority="185" stopIfTrue="1" operator="equal">
      <formula>5</formula>
    </cfRule>
    <cfRule type="cellIs" dxfId="217" priority="186" stopIfTrue="1" operator="equal">
      <formula>3</formula>
    </cfRule>
  </conditionalFormatting>
  <conditionalFormatting sqref="F12:F13">
    <cfRule type="containsBlanks" dxfId="216" priority="181">
      <formula>LEN(TRIM(F12))=0</formula>
    </cfRule>
  </conditionalFormatting>
  <conditionalFormatting sqref="F15:F17">
    <cfRule type="cellIs" dxfId="215" priority="163" operator="equal">
      <formula>$V$2</formula>
    </cfRule>
    <cfRule type="cellIs" dxfId="214" priority="164" operator="equal">
      <formula>$U$2</formula>
    </cfRule>
    <cfRule type="cellIs" dxfId="213" priority="165" operator="equal">
      <formula>$T$2</formula>
    </cfRule>
    <cfRule type="cellIs" dxfId="212" priority="166" operator="equal">
      <formula>$S$2</formula>
    </cfRule>
    <cfRule type="cellIs" dxfId="211" priority="167" operator="equal">
      <formula>$R$2</formula>
    </cfRule>
    <cfRule type="cellIs" dxfId="210" priority="168" operator="equal">
      <formula>$Q$2</formula>
    </cfRule>
    <cfRule type="cellIs" dxfId="209" priority="170" operator="equal">
      <formula>15</formula>
    </cfRule>
    <cfRule type="cellIs" dxfId="208" priority="171" operator="equal">
      <formula>11</formula>
    </cfRule>
    <cfRule type="cellIs" dxfId="207" priority="172" operator="equal">
      <formula>7</formula>
    </cfRule>
    <cfRule type="cellIs" dxfId="206" priority="173" stopIfTrue="1" operator="equal">
      <formula>5</formula>
    </cfRule>
    <cfRule type="cellIs" dxfId="205" priority="174" stopIfTrue="1" operator="equal">
      <formula>3</formula>
    </cfRule>
  </conditionalFormatting>
  <conditionalFormatting sqref="F15:F17">
    <cfRule type="containsBlanks" dxfId="204" priority="169">
      <formula>LEN(TRIM(F15))=0</formula>
    </cfRule>
  </conditionalFormatting>
  <conditionalFormatting sqref="F19:F21">
    <cfRule type="cellIs" dxfId="203" priority="151" operator="equal">
      <formula>$V$2</formula>
    </cfRule>
    <cfRule type="cellIs" dxfId="202" priority="152" operator="equal">
      <formula>$U$2</formula>
    </cfRule>
    <cfRule type="cellIs" dxfId="201" priority="153" operator="equal">
      <formula>$T$2</formula>
    </cfRule>
    <cfRule type="cellIs" dxfId="200" priority="154" operator="equal">
      <formula>$S$2</formula>
    </cfRule>
    <cfRule type="cellIs" dxfId="199" priority="155" operator="equal">
      <formula>$R$2</formula>
    </cfRule>
    <cfRule type="cellIs" dxfId="198" priority="156" operator="equal">
      <formula>$Q$2</formula>
    </cfRule>
    <cfRule type="cellIs" dxfId="197" priority="158" operator="equal">
      <formula>15</formula>
    </cfRule>
    <cfRule type="cellIs" dxfId="196" priority="159" operator="equal">
      <formula>11</formula>
    </cfRule>
    <cfRule type="cellIs" dxfId="195" priority="160" operator="equal">
      <formula>7</formula>
    </cfRule>
    <cfRule type="cellIs" dxfId="194" priority="161" stopIfTrue="1" operator="equal">
      <formula>5</formula>
    </cfRule>
    <cfRule type="cellIs" dxfId="193" priority="162" stopIfTrue="1" operator="equal">
      <formula>3</formula>
    </cfRule>
  </conditionalFormatting>
  <conditionalFormatting sqref="F19:F21">
    <cfRule type="containsBlanks" dxfId="192" priority="157">
      <formula>LEN(TRIM(F19))=0</formula>
    </cfRule>
  </conditionalFormatting>
  <conditionalFormatting sqref="F23:F26">
    <cfRule type="cellIs" dxfId="191" priority="139" operator="equal">
      <formula>$V$2</formula>
    </cfRule>
    <cfRule type="cellIs" dxfId="190" priority="140" operator="equal">
      <formula>$U$2</formula>
    </cfRule>
    <cfRule type="cellIs" dxfId="189" priority="141" operator="equal">
      <formula>$T$2</formula>
    </cfRule>
    <cfRule type="cellIs" dxfId="188" priority="142" operator="equal">
      <formula>$S$2</formula>
    </cfRule>
    <cfRule type="cellIs" dxfId="187" priority="143" operator="equal">
      <formula>$R$2</formula>
    </cfRule>
    <cfRule type="cellIs" dxfId="186" priority="144" operator="equal">
      <formula>$Q$2</formula>
    </cfRule>
    <cfRule type="cellIs" dxfId="185" priority="146" operator="equal">
      <formula>15</formula>
    </cfRule>
    <cfRule type="cellIs" dxfId="184" priority="147" operator="equal">
      <formula>11</formula>
    </cfRule>
    <cfRule type="cellIs" dxfId="183" priority="148" operator="equal">
      <formula>7</formula>
    </cfRule>
    <cfRule type="cellIs" dxfId="182" priority="149" stopIfTrue="1" operator="equal">
      <formula>5</formula>
    </cfRule>
    <cfRule type="cellIs" dxfId="181" priority="150" stopIfTrue="1" operator="equal">
      <formula>3</formula>
    </cfRule>
  </conditionalFormatting>
  <conditionalFormatting sqref="F23:F26">
    <cfRule type="containsBlanks" dxfId="180" priority="145">
      <formula>LEN(TRIM(F23))=0</formula>
    </cfRule>
  </conditionalFormatting>
  <conditionalFormatting sqref="J5:J8">
    <cfRule type="cellIs" dxfId="179" priority="127" operator="equal">
      <formula>$V$2</formula>
    </cfRule>
    <cfRule type="cellIs" dxfId="178" priority="128" operator="equal">
      <formula>$U$2</formula>
    </cfRule>
    <cfRule type="cellIs" dxfId="177" priority="129" operator="equal">
      <formula>$T$2</formula>
    </cfRule>
    <cfRule type="cellIs" dxfId="176" priority="130" operator="equal">
      <formula>$S$2</formula>
    </cfRule>
    <cfRule type="cellIs" dxfId="175" priority="131" operator="equal">
      <formula>$R$2</formula>
    </cfRule>
    <cfRule type="cellIs" dxfId="174" priority="132" operator="equal">
      <formula>$Q$2</formula>
    </cfRule>
    <cfRule type="cellIs" dxfId="173" priority="134" operator="equal">
      <formula>15</formula>
    </cfRule>
    <cfRule type="cellIs" dxfId="172" priority="135" operator="equal">
      <formula>11</formula>
    </cfRule>
    <cfRule type="cellIs" dxfId="171" priority="136" operator="equal">
      <formula>7</formula>
    </cfRule>
    <cfRule type="cellIs" dxfId="170" priority="137" stopIfTrue="1" operator="equal">
      <formula>5</formula>
    </cfRule>
    <cfRule type="cellIs" dxfId="169" priority="138" stopIfTrue="1" operator="equal">
      <formula>3</formula>
    </cfRule>
  </conditionalFormatting>
  <conditionalFormatting sqref="J5:J8">
    <cfRule type="containsBlanks" dxfId="168" priority="133">
      <formula>LEN(TRIM(J5))=0</formula>
    </cfRule>
  </conditionalFormatting>
  <conditionalFormatting sqref="J10">
    <cfRule type="cellIs" dxfId="167" priority="115" operator="equal">
      <formula>$V$2</formula>
    </cfRule>
    <cfRule type="cellIs" dxfId="166" priority="116" operator="equal">
      <formula>$U$2</formula>
    </cfRule>
    <cfRule type="cellIs" dxfId="165" priority="117" operator="equal">
      <formula>$T$2</formula>
    </cfRule>
    <cfRule type="cellIs" dxfId="164" priority="118" operator="equal">
      <formula>$S$2</formula>
    </cfRule>
    <cfRule type="cellIs" dxfId="163" priority="119" operator="equal">
      <formula>$R$2</formula>
    </cfRule>
    <cfRule type="cellIs" dxfId="162" priority="120" operator="equal">
      <formula>$Q$2</formula>
    </cfRule>
    <cfRule type="cellIs" dxfId="161" priority="122" operator="equal">
      <formula>15</formula>
    </cfRule>
    <cfRule type="cellIs" dxfId="160" priority="123" operator="equal">
      <formula>11</formula>
    </cfRule>
    <cfRule type="cellIs" dxfId="159" priority="124" operator="equal">
      <formula>7</formula>
    </cfRule>
    <cfRule type="cellIs" dxfId="158" priority="125" stopIfTrue="1" operator="equal">
      <formula>5</formula>
    </cfRule>
    <cfRule type="cellIs" dxfId="157" priority="126" stopIfTrue="1" operator="equal">
      <formula>3</formula>
    </cfRule>
  </conditionalFormatting>
  <conditionalFormatting sqref="J10">
    <cfRule type="containsBlanks" dxfId="156" priority="121">
      <formula>LEN(TRIM(J10))=0</formula>
    </cfRule>
  </conditionalFormatting>
  <conditionalFormatting sqref="J12:J13">
    <cfRule type="cellIs" dxfId="155" priority="103" operator="equal">
      <formula>$V$2</formula>
    </cfRule>
    <cfRule type="cellIs" dxfId="154" priority="104" operator="equal">
      <formula>$U$2</formula>
    </cfRule>
    <cfRule type="cellIs" dxfId="153" priority="105" operator="equal">
      <formula>$T$2</formula>
    </cfRule>
    <cfRule type="cellIs" dxfId="152" priority="106" operator="equal">
      <formula>$S$2</formula>
    </cfRule>
    <cfRule type="cellIs" dxfId="151" priority="107" operator="equal">
      <formula>$R$2</formula>
    </cfRule>
    <cfRule type="cellIs" dxfId="150" priority="108" operator="equal">
      <formula>$Q$2</formula>
    </cfRule>
    <cfRule type="cellIs" dxfId="149" priority="110" operator="equal">
      <formula>15</formula>
    </cfRule>
    <cfRule type="cellIs" dxfId="148" priority="111" operator="equal">
      <formula>11</formula>
    </cfRule>
    <cfRule type="cellIs" dxfId="147" priority="112" operator="equal">
      <formula>7</formula>
    </cfRule>
    <cfRule type="cellIs" dxfId="146" priority="113" stopIfTrue="1" operator="equal">
      <formula>5</formula>
    </cfRule>
    <cfRule type="cellIs" dxfId="145" priority="114" stopIfTrue="1" operator="equal">
      <formula>3</formula>
    </cfRule>
  </conditionalFormatting>
  <conditionalFormatting sqref="J12:J13">
    <cfRule type="containsBlanks" dxfId="144" priority="109">
      <formula>LEN(TRIM(J12))=0</formula>
    </cfRule>
  </conditionalFormatting>
  <conditionalFormatting sqref="J15:J17">
    <cfRule type="cellIs" dxfId="143" priority="91" operator="equal">
      <formula>$V$2</formula>
    </cfRule>
    <cfRule type="cellIs" dxfId="142" priority="92" operator="equal">
      <formula>$U$2</formula>
    </cfRule>
    <cfRule type="cellIs" dxfId="141" priority="93" operator="equal">
      <formula>$T$2</formula>
    </cfRule>
    <cfRule type="cellIs" dxfId="140" priority="94" operator="equal">
      <formula>$S$2</formula>
    </cfRule>
    <cfRule type="cellIs" dxfId="139" priority="95" operator="equal">
      <formula>$R$2</formula>
    </cfRule>
    <cfRule type="cellIs" dxfId="138" priority="96" operator="equal">
      <formula>$Q$2</formula>
    </cfRule>
    <cfRule type="cellIs" dxfId="137" priority="98" operator="equal">
      <formula>15</formula>
    </cfRule>
    <cfRule type="cellIs" dxfId="136" priority="99" operator="equal">
      <formula>11</formula>
    </cfRule>
    <cfRule type="cellIs" dxfId="135" priority="100" operator="equal">
      <formula>7</formula>
    </cfRule>
    <cfRule type="cellIs" dxfId="134" priority="101" stopIfTrue="1" operator="equal">
      <formula>5</formula>
    </cfRule>
    <cfRule type="cellIs" dxfId="133" priority="102" stopIfTrue="1" operator="equal">
      <formula>3</formula>
    </cfRule>
  </conditionalFormatting>
  <conditionalFormatting sqref="J15:J17">
    <cfRule type="containsBlanks" dxfId="132" priority="97">
      <formula>LEN(TRIM(J15))=0</formula>
    </cfRule>
  </conditionalFormatting>
  <conditionalFormatting sqref="J23:J25">
    <cfRule type="cellIs" dxfId="131" priority="67" operator="equal">
      <formula>$V$2</formula>
    </cfRule>
    <cfRule type="cellIs" dxfId="130" priority="68" operator="equal">
      <formula>$U$2</formula>
    </cfRule>
    <cfRule type="cellIs" dxfId="129" priority="69" operator="equal">
      <formula>$T$2</formula>
    </cfRule>
    <cfRule type="cellIs" dxfId="128" priority="70" operator="equal">
      <formula>$S$2</formula>
    </cfRule>
    <cfRule type="cellIs" dxfId="127" priority="71" operator="equal">
      <formula>$R$2</formula>
    </cfRule>
    <cfRule type="cellIs" dxfId="126" priority="72" operator="equal">
      <formula>$Q$2</formula>
    </cfRule>
    <cfRule type="cellIs" dxfId="125" priority="74" operator="equal">
      <formula>15</formula>
    </cfRule>
    <cfRule type="cellIs" dxfId="124" priority="75" operator="equal">
      <formula>11</formula>
    </cfRule>
    <cfRule type="cellIs" dxfId="123" priority="76" operator="equal">
      <formula>7</formula>
    </cfRule>
    <cfRule type="cellIs" dxfId="122" priority="77" stopIfTrue="1" operator="equal">
      <formula>5</formula>
    </cfRule>
    <cfRule type="cellIs" dxfId="121" priority="78" stopIfTrue="1" operator="equal">
      <formula>3</formula>
    </cfRule>
  </conditionalFormatting>
  <conditionalFormatting sqref="J23:J25">
    <cfRule type="containsBlanks" dxfId="120" priority="73">
      <formula>LEN(TRIM(J23))=0</formula>
    </cfRule>
  </conditionalFormatting>
  <conditionalFormatting sqref="J26">
    <cfRule type="cellIs" dxfId="119" priority="55" operator="equal">
      <formula>$V$2</formula>
    </cfRule>
    <cfRule type="cellIs" dxfId="118" priority="56" operator="equal">
      <formula>$U$2</formula>
    </cfRule>
    <cfRule type="cellIs" dxfId="117" priority="57" operator="equal">
      <formula>$T$2</formula>
    </cfRule>
    <cfRule type="cellIs" dxfId="116" priority="58" operator="equal">
      <formula>$S$2</formula>
    </cfRule>
    <cfRule type="cellIs" dxfId="115" priority="59" operator="equal">
      <formula>$R$2</formula>
    </cfRule>
    <cfRule type="cellIs" dxfId="114" priority="60" operator="equal">
      <formula>$Q$2</formula>
    </cfRule>
    <cfRule type="cellIs" dxfId="113" priority="62" operator="equal">
      <formula>15</formula>
    </cfRule>
    <cfRule type="cellIs" dxfId="112" priority="63" operator="equal">
      <formula>11</formula>
    </cfRule>
    <cfRule type="cellIs" dxfId="111" priority="64" operator="equal">
      <formula>7</formula>
    </cfRule>
    <cfRule type="cellIs" dxfId="110" priority="65" stopIfTrue="1" operator="equal">
      <formula>5</formula>
    </cfRule>
    <cfRule type="cellIs" dxfId="109" priority="66" stopIfTrue="1" operator="equal">
      <formula>3</formula>
    </cfRule>
  </conditionalFormatting>
  <conditionalFormatting sqref="J26">
    <cfRule type="containsBlanks" dxfId="108" priority="61">
      <formula>LEN(TRIM(J26))=0</formula>
    </cfRule>
  </conditionalFormatting>
  <conditionalFormatting sqref="L10 L15:L17 L23:L26 L19:L21 L5:L8 L12:L13">
    <cfRule type="cellIs" dxfId="107" priority="50" operator="equal">
      <formula>15</formula>
    </cfRule>
    <cfRule type="cellIs" dxfId="106" priority="51" operator="equal">
      <formula>11</formula>
    </cfRule>
    <cfRule type="cellIs" dxfId="105" priority="52" operator="equal">
      <formula>7</formula>
    </cfRule>
    <cfRule type="cellIs" dxfId="104" priority="53" stopIfTrue="1" operator="equal">
      <formula>5</formula>
    </cfRule>
    <cfRule type="cellIs" dxfId="103" priority="54" stopIfTrue="1" operator="equal">
      <formula>3</formula>
    </cfRule>
  </conditionalFormatting>
  <conditionalFormatting sqref="L10 L15:L17 L23:L26 L19:L21 L5:L8 L12:L13">
    <cfRule type="containsBlanks" dxfId="102" priority="49">
      <formula>LEN(TRIM(L5))=0</formula>
    </cfRule>
  </conditionalFormatting>
  <conditionalFormatting sqref="J19:J21">
    <cfRule type="cellIs" dxfId="101" priority="1" operator="equal">
      <formula>$V$2</formula>
    </cfRule>
    <cfRule type="cellIs" dxfId="100" priority="2" operator="equal">
      <formula>$U$2</formula>
    </cfRule>
    <cfRule type="cellIs" dxfId="99" priority="3" operator="equal">
      <formula>$T$2</formula>
    </cfRule>
    <cfRule type="cellIs" dxfId="98" priority="4" operator="equal">
      <formula>$S$2</formula>
    </cfRule>
    <cfRule type="cellIs" dxfId="97" priority="5" operator="equal">
      <formula>$R$2</formula>
    </cfRule>
    <cfRule type="cellIs" dxfId="96" priority="6" operator="equal">
      <formula>$Q$2</formula>
    </cfRule>
    <cfRule type="cellIs" dxfId="95" priority="8" operator="equal">
      <formula>15</formula>
    </cfRule>
    <cfRule type="cellIs" dxfId="94" priority="9" operator="equal">
      <formula>11</formula>
    </cfRule>
    <cfRule type="cellIs" dxfId="93" priority="10" operator="equal">
      <formula>7</formula>
    </cfRule>
    <cfRule type="cellIs" dxfId="92" priority="11" stopIfTrue="1" operator="equal">
      <formula>5</formula>
    </cfRule>
    <cfRule type="cellIs" dxfId="91" priority="12" stopIfTrue="1" operator="equal">
      <formula>3</formula>
    </cfRule>
  </conditionalFormatting>
  <conditionalFormatting sqref="J19:J21">
    <cfRule type="containsBlanks" dxfId="90" priority="7">
      <formula>LEN(TRIM(J19))=0</formula>
    </cfRule>
  </conditionalFormatting>
  <dataValidations count="2">
    <dataValidation type="list" showInputMessage="1" showErrorMessage="1" sqref="F5:F8 F23:F26 F19:F21 F15:F17 F12:F13 F10">
      <formula1>$Q$2:$V$2</formula1>
    </dataValidation>
    <dataValidation type="list" showInputMessage="1" showErrorMessage="1" sqref="J19:J21">
      <formula1>$L$1:$Q$1</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abSelected="1" zoomScale="80" zoomScaleNormal="80" zoomScaleSheetLayoutView="100" workbookViewId="0">
      <pane xSplit="6" ySplit="2" topLeftCell="G3" activePane="bottomRight" state="frozen"/>
      <selection pane="topRight" activeCell="G1" sqref="G1"/>
      <selection pane="bottomLeft" activeCell="A3" sqref="A3"/>
      <selection pane="bottomRight" activeCell="C2" sqref="C2"/>
    </sheetView>
  </sheetViews>
  <sheetFormatPr defaultColWidth="9.1796875" defaultRowHeight="12.5" x14ac:dyDescent="0.25"/>
  <cols>
    <col min="1" max="1" width="3.81640625" style="4" customWidth="1"/>
    <col min="2" max="2" width="21" style="4" customWidth="1"/>
    <col min="3" max="3" width="37.81640625" style="4" customWidth="1"/>
    <col min="4" max="4" width="6.08984375" style="4" customWidth="1"/>
    <col min="5" max="5" width="6.81640625" style="4" customWidth="1"/>
    <col min="6" max="6" width="15.453125" style="4" customWidth="1"/>
    <col min="7" max="7" width="74.7265625" style="4" customWidth="1"/>
    <col min="8" max="8" width="14.1796875" style="4" customWidth="1"/>
    <col min="9" max="9" width="4.1796875" style="84" customWidth="1"/>
    <col min="10" max="10" width="11.90625" style="4" hidden="1" customWidth="1"/>
    <col min="11" max="11" width="78.54296875" style="48" hidden="1" customWidth="1"/>
    <col min="12" max="12" width="4.1796875" style="4" customWidth="1"/>
    <col min="13" max="13" width="12.81640625" style="4" customWidth="1"/>
    <col min="14" max="14" width="13.453125" style="4" customWidth="1"/>
    <col min="15" max="18" width="9.1796875" style="4" customWidth="1"/>
    <col min="19" max="19" width="10.81640625" style="4" customWidth="1"/>
    <col min="20" max="20" width="13.7265625" style="4" customWidth="1"/>
    <col min="21" max="251" width="9.1796875" style="4" customWidth="1"/>
    <col min="252" max="16384" width="9.1796875" style="4"/>
  </cols>
  <sheetData>
    <row r="1" spans="2:20" ht="13" x14ac:dyDescent="0.25">
      <c r="B1" s="44" t="s">
        <v>148</v>
      </c>
      <c r="N1" s="14" t="s">
        <v>4</v>
      </c>
      <c r="O1" s="5" t="s">
        <v>10</v>
      </c>
      <c r="P1" s="6" t="s">
        <v>11</v>
      </c>
      <c r="Q1" s="7" t="s">
        <v>12</v>
      </c>
      <c r="R1" s="8" t="s">
        <v>13</v>
      </c>
      <c r="S1" s="9" t="s">
        <v>14</v>
      </c>
      <c r="T1" s="54" t="s">
        <v>15</v>
      </c>
    </row>
    <row r="2" spans="2:20" ht="25" x14ac:dyDescent="0.25">
      <c r="B2" s="14" t="s">
        <v>0</v>
      </c>
      <c r="C2" s="14" t="s">
        <v>1</v>
      </c>
      <c r="D2" s="14" t="s">
        <v>2</v>
      </c>
      <c r="E2" s="14" t="s">
        <v>3</v>
      </c>
      <c r="F2" s="14" t="s">
        <v>4</v>
      </c>
      <c r="G2" s="14" t="s">
        <v>5</v>
      </c>
      <c r="H2" s="14" t="s">
        <v>6</v>
      </c>
      <c r="N2" s="14" t="s">
        <v>6</v>
      </c>
      <c r="O2" s="5">
        <v>3</v>
      </c>
      <c r="P2" s="6">
        <v>5</v>
      </c>
      <c r="Q2" s="7">
        <v>7</v>
      </c>
      <c r="R2" s="8">
        <v>11</v>
      </c>
      <c r="S2" s="9">
        <v>15</v>
      </c>
      <c r="T2" s="54"/>
    </row>
    <row r="3" spans="2:20" ht="25" x14ac:dyDescent="0.25">
      <c r="B3" s="14" t="s">
        <v>7</v>
      </c>
      <c r="C3" s="14" t="s">
        <v>8</v>
      </c>
      <c r="D3" s="14">
        <v>0.25</v>
      </c>
      <c r="E3" s="55">
        <f>IFERROR((N6*100),"")</f>
        <v>46.427041146317976</v>
      </c>
      <c r="F3" s="14" t="s">
        <v>9</v>
      </c>
      <c r="G3" s="14"/>
      <c r="H3" s="14">
        <f>SUM(H4:H7)</f>
        <v>19</v>
      </c>
      <c r="M3" s="18" t="s">
        <v>20</v>
      </c>
      <c r="N3" s="18">
        <f>15*COUNT($H$4:$H$7)</f>
        <v>45</v>
      </c>
      <c r="T3" s="27" t="s">
        <v>15</v>
      </c>
    </row>
    <row r="4" spans="2:20" ht="100.5" customHeight="1" x14ac:dyDescent="0.25">
      <c r="B4" s="139"/>
      <c r="C4" s="10" t="s">
        <v>296</v>
      </c>
      <c r="D4" s="122"/>
      <c r="E4" s="140"/>
      <c r="F4" s="53" t="s">
        <v>11</v>
      </c>
      <c r="G4" s="81" t="s">
        <v>286</v>
      </c>
      <c r="H4" s="17">
        <f>IF(F4="Very High",15,IF(F4="High",11,IF(F4="Medium",7,IF(F4="Low",5,IF(F4="Very Low",3,"Select a Rating")))))</f>
        <v>5</v>
      </c>
      <c r="J4" s="4" t="s">
        <v>11</v>
      </c>
      <c r="K4" s="48" t="s">
        <v>151</v>
      </c>
      <c r="M4" s="19" t="s">
        <v>22</v>
      </c>
      <c r="N4" s="18">
        <f>3*COUNT($H$4:$H$7)</f>
        <v>9</v>
      </c>
    </row>
    <row r="5" spans="2:20" ht="37.5" hidden="1" x14ac:dyDescent="0.25">
      <c r="B5" s="139"/>
      <c r="C5" s="10" t="s">
        <v>65</v>
      </c>
      <c r="D5" s="123"/>
      <c r="E5" s="141"/>
      <c r="F5" s="53" t="s">
        <v>15</v>
      </c>
      <c r="G5" s="33" t="s">
        <v>134</v>
      </c>
      <c r="H5" s="17" t="str">
        <f>IF(F5="Very High",15,IF(F5="High",11,IF(F5="Medium",7,IF(F5="Low",5,IF(F5="Very Low",3,"Select a Rating")))))</f>
        <v>Select a Rating</v>
      </c>
      <c r="J5" s="4" t="s">
        <v>10</v>
      </c>
      <c r="K5" s="48" t="s">
        <v>134</v>
      </c>
    </row>
    <row r="6" spans="2:20" ht="37.5" x14ac:dyDescent="0.25">
      <c r="B6" s="139"/>
      <c r="C6" s="10" t="s">
        <v>272</v>
      </c>
      <c r="D6" s="123"/>
      <c r="E6" s="141"/>
      <c r="F6" s="53" t="s">
        <v>10</v>
      </c>
      <c r="G6" s="33" t="s">
        <v>152</v>
      </c>
      <c r="H6" s="17">
        <f>IF(F6="Very High",15,IF(F6="High",11,IF(F6="Medium",7,IF(F6="Low",5,IF(F6="Very Low",3,"Select a Rating")))))</f>
        <v>3</v>
      </c>
      <c r="J6" s="4" t="s">
        <v>10</v>
      </c>
      <c r="K6" s="48" t="s">
        <v>152</v>
      </c>
      <c r="M6" s="21" t="s">
        <v>28</v>
      </c>
      <c r="N6" s="22">
        <f>IFERROR((LN(H3) - LN($N$4))/(LN($N$3) -LN($N$4)),"")</f>
        <v>0.46427041146317977</v>
      </c>
    </row>
    <row r="7" spans="2:20" s="84" customFormat="1" ht="42" customHeight="1" x14ac:dyDescent="0.25">
      <c r="B7" s="139"/>
      <c r="C7" s="81" t="s">
        <v>297</v>
      </c>
      <c r="D7" s="123"/>
      <c r="E7" s="141"/>
      <c r="F7" s="82" t="s">
        <v>13</v>
      </c>
      <c r="G7" s="102" t="s">
        <v>270</v>
      </c>
      <c r="H7" s="83">
        <f>IF(F7="Very High",15,IF(F7="High",11,IF(F7="Medium",7,IF(F7="Low",5,IF(F7="Very Low",3,"Select a Rating")))))</f>
        <v>11</v>
      </c>
      <c r="J7" s="84" t="s">
        <v>13</v>
      </c>
      <c r="K7" s="81" t="s">
        <v>257</v>
      </c>
      <c r="M7" s="103" t="s">
        <v>20</v>
      </c>
      <c r="N7" s="103">
        <f>15*COUNT($H$9:$H$9)</f>
        <v>15</v>
      </c>
    </row>
    <row r="8" spans="2:20" ht="25" x14ac:dyDescent="0.25">
      <c r="B8" s="14" t="s">
        <v>23</v>
      </c>
      <c r="C8" s="14" t="s">
        <v>8</v>
      </c>
      <c r="D8" s="14">
        <v>0.15</v>
      </c>
      <c r="E8" s="55">
        <f>IFERROR((N9*100),"")</f>
        <v>52.645576063618215</v>
      </c>
      <c r="F8" s="14" t="s">
        <v>9</v>
      </c>
      <c r="G8" s="14"/>
      <c r="H8" s="14">
        <f>SUM(H9:H9)</f>
        <v>7</v>
      </c>
      <c r="J8" s="4" t="s">
        <v>9</v>
      </c>
      <c r="M8" s="19" t="s">
        <v>22</v>
      </c>
      <c r="N8" s="20">
        <f>3*COUNT($H$9:$H$9)</f>
        <v>3</v>
      </c>
    </row>
    <row r="9" spans="2:20" s="84" customFormat="1" ht="148" customHeight="1" x14ac:dyDescent="0.25">
      <c r="B9" s="89"/>
      <c r="C9" s="90" t="s">
        <v>129</v>
      </c>
      <c r="D9" s="91"/>
      <c r="E9" s="92"/>
      <c r="F9" s="82" t="s">
        <v>12</v>
      </c>
      <c r="G9" s="93" t="s">
        <v>299</v>
      </c>
      <c r="H9" s="83">
        <f>IF(F9="Very High",15,IF(F9="High",11,IF(F9="Medium",7,IF(F9="Low",5,IF(F9="Very Low",3,"Select a Rating")))))</f>
        <v>7</v>
      </c>
      <c r="J9" s="84" t="s">
        <v>10</v>
      </c>
      <c r="K9" s="81" t="s">
        <v>258</v>
      </c>
      <c r="M9" s="87" t="s">
        <v>28</v>
      </c>
      <c r="N9" s="88">
        <f>IFERROR((LN(H8) - LN($N$8))/(LN($N$7) -LN($N$8)),"")</f>
        <v>0.52645576063618216</v>
      </c>
    </row>
    <row r="10" spans="2:20" ht="25" x14ac:dyDescent="0.25">
      <c r="B10" s="14" t="s">
        <v>26</v>
      </c>
      <c r="C10" s="14" t="s">
        <v>8</v>
      </c>
      <c r="D10" s="14">
        <v>0.1</v>
      </c>
      <c r="E10" s="55">
        <f>IFERROR((N12*100),"")</f>
        <v>31.739380551401485</v>
      </c>
      <c r="F10" s="14" t="s">
        <v>9</v>
      </c>
      <c r="G10" s="14"/>
      <c r="H10" s="14">
        <f>SUM(H11:H12)</f>
        <v>10</v>
      </c>
      <c r="J10" s="4" t="s">
        <v>9</v>
      </c>
      <c r="M10" s="18" t="s">
        <v>20</v>
      </c>
      <c r="N10" s="18">
        <f>15*COUNT($H$11:$H$12)</f>
        <v>30</v>
      </c>
    </row>
    <row r="11" spans="2:20" s="84" customFormat="1" ht="37.5" x14ac:dyDescent="0.25">
      <c r="B11" s="89"/>
      <c r="C11" s="89" t="s">
        <v>27</v>
      </c>
      <c r="D11" s="138"/>
      <c r="E11" s="142"/>
      <c r="F11" s="82" t="s">
        <v>11</v>
      </c>
      <c r="G11" s="95" t="s">
        <v>285</v>
      </c>
      <c r="H11" s="83">
        <f>IF(F11="Very High",15,IF(F11="High",11,IF(F11="Medium",7,IF(F11="Low",5,IF(F11="Very Low",3,IF(F11="Not Applicable",0,"Select a Rating"))))))</f>
        <v>5</v>
      </c>
      <c r="J11" s="84" t="s">
        <v>10</v>
      </c>
      <c r="K11" s="81" t="s">
        <v>234</v>
      </c>
      <c r="M11" s="85" t="s">
        <v>22</v>
      </c>
      <c r="N11" s="86">
        <f>3*COUNT($H$11:$H$12)</f>
        <v>6</v>
      </c>
    </row>
    <row r="12" spans="2:20" ht="95.5" customHeight="1" x14ac:dyDescent="0.25">
      <c r="B12" s="45"/>
      <c r="C12" s="32" t="s">
        <v>293</v>
      </c>
      <c r="D12" s="138"/>
      <c r="E12" s="143"/>
      <c r="F12" s="53" t="s">
        <v>11</v>
      </c>
      <c r="G12" s="112" t="s">
        <v>287</v>
      </c>
      <c r="H12" s="17">
        <f>IF(F12="Very High",15,IF(F12="High",11,IF(F12="Medium",7,IF(F12="Low",5,IF(F12="Very Low",3,"Select a Rating")))))</f>
        <v>5</v>
      </c>
      <c r="J12" s="4" t="s">
        <v>11</v>
      </c>
      <c r="K12" s="48" t="s">
        <v>259</v>
      </c>
      <c r="M12" s="21" t="s">
        <v>28</v>
      </c>
      <c r="N12" s="22">
        <f>IFERROR((LN(H10) - LN($N$11))/(LN($N$10) -LN($N$11)),"")</f>
        <v>0.31739380551401486</v>
      </c>
    </row>
    <row r="13" spans="2:20" ht="25" x14ac:dyDescent="0.25">
      <c r="B13" s="14" t="s">
        <v>67</v>
      </c>
      <c r="C13" s="14" t="s">
        <v>8</v>
      </c>
      <c r="D13" s="14">
        <v>0.15</v>
      </c>
      <c r="E13" s="55">
        <f>IFERROR((N16*100),"")</f>
        <v>0</v>
      </c>
      <c r="F13" s="14" t="s">
        <v>9</v>
      </c>
      <c r="G13" s="14"/>
      <c r="H13" s="14">
        <f>SUM(H14:H16)</f>
        <v>9</v>
      </c>
      <c r="J13" s="4" t="s">
        <v>9</v>
      </c>
    </row>
    <row r="14" spans="2:20" ht="166.5" customHeight="1" x14ac:dyDescent="0.25">
      <c r="B14" s="138"/>
      <c r="C14" s="10" t="s">
        <v>255</v>
      </c>
      <c r="D14" s="138"/>
      <c r="E14" s="142"/>
      <c r="F14" s="53" t="s">
        <v>10</v>
      </c>
      <c r="G14" s="81" t="s">
        <v>233</v>
      </c>
      <c r="H14" s="17">
        <f>IF(F14="Very High",15,IF(F14="High",11,IF(F14="Medium",7,IF(F14="Low",5,IF(F14="Very Low",3,"Select a Rating")))))</f>
        <v>3</v>
      </c>
      <c r="J14" s="4" t="s">
        <v>10</v>
      </c>
      <c r="K14" s="48" t="s">
        <v>233</v>
      </c>
      <c r="M14" s="18" t="s">
        <v>20</v>
      </c>
      <c r="N14" s="46">
        <f>15*COUNT($H$14:$H$16)</f>
        <v>45</v>
      </c>
    </row>
    <row r="15" spans="2:20" s="84" customFormat="1" ht="128.5" customHeight="1" x14ac:dyDescent="0.25">
      <c r="B15" s="138"/>
      <c r="C15" s="81" t="s">
        <v>156</v>
      </c>
      <c r="D15" s="138"/>
      <c r="E15" s="144"/>
      <c r="F15" s="82" t="s">
        <v>10</v>
      </c>
      <c r="G15" s="81" t="s">
        <v>284</v>
      </c>
      <c r="H15" s="83">
        <f>IF(F15="Very High",15,IF(F15="High",11,IF(F15="Medium",7,IF(F15="Low",5,IF(F15="Very Low",3,"Select a Rating")))))</f>
        <v>3</v>
      </c>
      <c r="J15" s="84" t="s">
        <v>10</v>
      </c>
      <c r="K15" s="81" t="s">
        <v>207</v>
      </c>
      <c r="M15" s="85" t="s">
        <v>22</v>
      </c>
      <c r="N15" s="86">
        <f>3*COUNT($H$14:$H$16)</f>
        <v>9</v>
      </c>
    </row>
    <row r="16" spans="2:20" ht="156.5" customHeight="1" x14ac:dyDescent="0.25">
      <c r="B16" s="138"/>
      <c r="C16" s="33" t="s">
        <v>157</v>
      </c>
      <c r="D16" s="138"/>
      <c r="E16" s="143"/>
      <c r="F16" s="53" t="s">
        <v>10</v>
      </c>
      <c r="G16" s="33" t="s">
        <v>262</v>
      </c>
      <c r="H16" s="17">
        <f>IF(F16="Very High",15,IF(F16="High",11,IF(F16="Medium",7,IF(F16="Low",5,IF(F16="Very Low",3,"Select a Rating")))))</f>
        <v>3</v>
      </c>
      <c r="J16" s="4" t="s">
        <v>10</v>
      </c>
      <c r="K16" s="48" t="s">
        <v>131</v>
      </c>
      <c r="M16" s="21" t="s">
        <v>28</v>
      </c>
      <c r="N16" s="22">
        <f>IFERROR((LN(H13) - LN($N$15))/(LN($N$14) -LN($N$15)),"")</f>
        <v>0</v>
      </c>
    </row>
    <row r="17" spans="2:14" ht="25" x14ac:dyDescent="0.25">
      <c r="B17" s="14" t="s">
        <v>68</v>
      </c>
      <c r="C17" s="14" t="s">
        <v>8</v>
      </c>
      <c r="D17" s="14">
        <v>0.2</v>
      </c>
      <c r="E17" s="55">
        <f>IFERROR((N20*100),"")</f>
        <v>0</v>
      </c>
      <c r="F17" s="14" t="s">
        <v>9</v>
      </c>
      <c r="G17" s="14"/>
      <c r="H17" s="14">
        <f>SUM(H18:H20)</f>
        <v>9</v>
      </c>
      <c r="J17" s="4" t="s">
        <v>9</v>
      </c>
    </row>
    <row r="18" spans="2:14" s="84" customFormat="1" ht="25" x14ac:dyDescent="0.25">
      <c r="B18" s="125"/>
      <c r="C18" s="81" t="s">
        <v>69</v>
      </c>
      <c r="D18" s="126"/>
      <c r="E18" s="129"/>
      <c r="F18" s="82" t="s">
        <v>10</v>
      </c>
      <c r="G18" s="104" t="s">
        <v>263</v>
      </c>
      <c r="H18" s="83">
        <f>IF(F18="Very High",15,IF(F18="High",11,IF(F18="Medium",7,IF(F18="Low",5,IF(F18="Very Low",3,"Select a Rating")))))</f>
        <v>3</v>
      </c>
      <c r="J18" s="84" t="s">
        <v>10</v>
      </c>
      <c r="K18" s="81" t="s">
        <v>132</v>
      </c>
      <c r="M18" s="103" t="s">
        <v>20</v>
      </c>
      <c r="N18" s="103">
        <f>15*COUNT($H$18:$H$20)</f>
        <v>45</v>
      </c>
    </row>
    <row r="19" spans="2:14" s="84" customFormat="1" ht="37.5" x14ac:dyDescent="0.25">
      <c r="B19" s="125"/>
      <c r="C19" s="81" t="s">
        <v>70</v>
      </c>
      <c r="D19" s="127"/>
      <c r="E19" s="130"/>
      <c r="F19" s="82" t="s">
        <v>10</v>
      </c>
      <c r="G19" s="81" t="s">
        <v>264</v>
      </c>
      <c r="H19" s="83">
        <f>IF(F19="Very High",15,IF(F19="High",11,IF(F19="Medium",7,IF(F19="Low",5,IF(F19="Very Low",3,"Select a Rating")))))</f>
        <v>3</v>
      </c>
      <c r="J19" s="84" t="s">
        <v>10</v>
      </c>
      <c r="K19" s="81" t="s">
        <v>133</v>
      </c>
      <c r="M19" s="85" t="s">
        <v>22</v>
      </c>
      <c r="N19" s="86">
        <f>3*COUNT($H$18:$H$20)</f>
        <v>9</v>
      </c>
    </row>
    <row r="20" spans="2:14" s="84" customFormat="1" ht="50" x14ac:dyDescent="0.25">
      <c r="B20" s="125"/>
      <c r="C20" s="81" t="s">
        <v>71</v>
      </c>
      <c r="D20" s="128"/>
      <c r="E20" s="131"/>
      <c r="F20" s="82" t="s">
        <v>10</v>
      </c>
      <c r="G20" s="81" t="s">
        <v>265</v>
      </c>
      <c r="H20" s="83">
        <f>IF(F20="Very High",15,IF(F20="High",11,IF(F20="Medium",7,IF(F20="Low",5,IF(F20="Very Low",3,"Select a Rating")))))</f>
        <v>3</v>
      </c>
      <c r="J20" s="84" t="s">
        <v>11</v>
      </c>
      <c r="K20" s="81" t="s">
        <v>260</v>
      </c>
      <c r="M20" s="87" t="s">
        <v>28</v>
      </c>
      <c r="N20" s="88">
        <f>IFERROR((LN($H$17) - LN($N$19))/(LN($N$18) -LN($N$19)),"")</f>
        <v>0</v>
      </c>
    </row>
    <row r="21" spans="2:14" ht="25" x14ac:dyDescent="0.25">
      <c r="B21" s="14" t="s">
        <v>41</v>
      </c>
      <c r="C21" s="14" t="s">
        <v>8</v>
      </c>
      <c r="D21" s="14">
        <v>0.15</v>
      </c>
      <c r="E21" s="55">
        <f>IFERROR((N24*100),"")</f>
        <v>0</v>
      </c>
      <c r="F21" s="14" t="s">
        <v>9</v>
      </c>
      <c r="G21" s="14"/>
      <c r="H21" s="14">
        <f>SUM(H22:H25)</f>
        <v>12</v>
      </c>
      <c r="J21" s="4" t="s">
        <v>9</v>
      </c>
    </row>
    <row r="22" spans="2:14" ht="37.5" x14ac:dyDescent="0.25">
      <c r="B22" s="138"/>
      <c r="C22" s="30" t="s">
        <v>42</v>
      </c>
      <c r="D22" s="132"/>
      <c r="E22" s="135"/>
      <c r="F22" s="53" t="s">
        <v>10</v>
      </c>
      <c r="G22" s="28" t="s">
        <v>153</v>
      </c>
      <c r="H22" s="17">
        <f>IF(F22="Very High",15,IF(F22="High",11,IF(F22="Medium",7,IF(F22="Low",5,IF(F22="Very Low",3,"Select a Rating")))))</f>
        <v>3</v>
      </c>
      <c r="J22" s="4" t="s">
        <v>10</v>
      </c>
      <c r="K22" s="48" t="s">
        <v>153</v>
      </c>
      <c r="M22" s="18" t="s">
        <v>20</v>
      </c>
      <c r="N22" s="18">
        <f>15*COUNT($H$22:$H$25)</f>
        <v>60</v>
      </c>
    </row>
    <row r="23" spans="2:14" ht="110.25" customHeight="1" x14ac:dyDescent="0.25">
      <c r="B23" s="138"/>
      <c r="C23" s="31" t="s">
        <v>72</v>
      </c>
      <c r="D23" s="133"/>
      <c r="E23" s="136"/>
      <c r="F23" s="53" t="s">
        <v>10</v>
      </c>
      <c r="G23" s="33" t="s">
        <v>256</v>
      </c>
      <c r="H23" s="17">
        <f>IF(F23="Very High",15,IF(F23="High",11,IF(F23="Medium",7,IF(F23="Low",5,IF(F23="Very Low",3,"Select a Rating")))))</f>
        <v>3</v>
      </c>
      <c r="J23" s="4" t="s">
        <v>10</v>
      </c>
      <c r="K23" s="48" t="s">
        <v>261</v>
      </c>
      <c r="M23" s="19" t="s">
        <v>22</v>
      </c>
      <c r="N23" s="20">
        <f>3*COUNT($H$22:$H$25)</f>
        <v>12</v>
      </c>
    </row>
    <row r="24" spans="2:14" ht="37.5" x14ac:dyDescent="0.25">
      <c r="B24" s="138"/>
      <c r="C24" s="33" t="s">
        <v>73</v>
      </c>
      <c r="D24" s="133"/>
      <c r="E24" s="136"/>
      <c r="F24" s="53" t="s">
        <v>10</v>
      </c>
      <c r="G24" s="33" t="s">
        <v>149</v>
      </c>
      <c r="H24" s="17">
        <f>IF(F24="Very High",15,IF(F24="High",11,IF(F24="Medium",7,IF(F24="Low",5,IF(F24="Very Low",3,"Select a Rating")))))</f>
        <v>3</v>
      </c>
      <c r="J24" s="4" t="s">
        <v>10</v>
      </c>
      <c r="K24" s="48" t="s">
        <v>149</v>
      </c>
      <c r="M24" s="21" t="s">
        <v>28</v>
      </c>
      <c r="N24" s="22">
        <f>IFERROR((LN($H$21) - LN($N$23))/(LN($N$22) -LN($N$23)),"")</f>
        <v>0</v>
      </c>
    </row>
    <row r="25" spans="2:14" ht="25" x14ac:dyDescent="0.25">
      <c r="B25" s="138"/>
      <c r="C25" s="34" t="s">
        <v>74</v>
      </c>
      <c r="D25" s="134"/>
      <c r="E25" s="137"/>
      <c r="F25" s="53" t="s">
        <v>10</v>
      </c>
      <c r="G25" s="33" t="s">
        <v>150</v>
      </c>
      <c r="H25" s="17">
        <f>IF(F25="Very High",15,IF(F25="High",11,IF(F25="Medium",7,IF(F25="Low",5,IF(F25="Very Low",3,"Select a Rating")))))</f>
        <v>3</v>
      </c>
      <c r="J25" s="4" t="s">
        <v>10</v>
      </c>
      <c r="K25" s="48" t="s">
        <v>150</v>
      </c>
    </row>
    <row r="27" spans="2:14" ht="26" x14ac:dyDescent="0.25">
      <c r="C27" s="14" t="s">
        <v>47</v>
      </c>
      <c r="D27" s="23">
        <f>IFERROR((E21*D21+E17*D17+E13*D13+E10*D10+E8*D8+E3*D3),"")</f>
        <v>22.677534751262375</v>
      </c>
      <c r="E27" s="24" t="str">
        <f>IF(D27&lt;=15,C30,IF(D27&lt;=32,C31,IF(D27&lt;=53,C32,IF(D27&lt;=81,C33,IF(D27&lt;=100,C34,"")))))</f>
        <v>Low Risk</v>
      </c>
      <c r="F27" s="24" t="str">
        <f>IF(E27=C30,D30,IF(E27=C31,D31,IF(E27=C32,D32,IF(E27=C33,D33,IF(E27=C34,D34,"")))))</f>
        <v>Reporting &amp; Analysis</v>
      </c>
    </row>
    <row r="28" spans="2:14" x14ac:dyDescent="0.25">
      <c r="D28" s="25"/>
    </row>
    <row r="29" spans="2:14" ht="78" x14ac:dyDescent="0.25">
      <c r="B29" s="15" t="s">
        <v>48</v>
      </c>
      <c r="C29" s="15" t="s">
        <v>49</v>
      </c>
      <c r="D29" s="15" t="s">
        <v>50</v>
      </c>
    </row>
    <row r="30" spans="2:14" x14ac:dyDescent="0.25">
      <c r="B30" s="11" t="s">
        <v>51</v>
      </c>
      <c r="C30" s="11" t="s">
        <v>52</v>
      </c>
      <c r="D30" s="11" t="s">
        <v>53</v>
      </c>
    </row>
    <row r="31" spans="2:14" x14ac:dyDescent="0.25">
      <c r="B31" s="11" t="s">
        <v>54</v>
      </c>
      <c r="C31" s="26" t="s">
        <v>55</v>
      </c>
      <c r="D31" s="11" t="s">
        <v>56</v>
      </c>
    </row>
    <row r="32" spans="2:14" x14ac:dyDescent="0.25">
      <c r="B32" s="11" t="s">
        <v>57</v>
      </c>
      <c r="C32" s="11" t="s">
        <v>58</v>
      </c>
      <c r="D32" s="11" t="s">
        <v>59</v>
      </c>
    </row>
    <row r="33" spans="2:4" x14ac:dyDescent="0.25">
      <c r="B33" s="11" t="s">
        <v>60</v>
      </c>
      <c r="C33" s="11" t="s">
        <v>61</v>
      </c>
      <c r="D33" s="11" t="s">
        <v>62</v>
      </c>
    </row>
    <row r="34" spans="2:4" x14ac:dyDescent="0.25">
      <c r="B34" s="11" t="s">
        <v>63</v>
      </c>
      <c r="C34" s="11" t="s">
        <v>64</v>
      </c>
      <c r="D34" s="11" t="s">
        <v>62</v>
      </c>
    </row>
  </sheetData>
  <mergeCells count="14">
    <mergeCell ref="B4:B7"/>
    <mergeCell ref="D4:D7"/>
    <mergeCell ref="E4:E7"/>
    <mergeCell ref="B14:B16"/>
    <mergeCell ref="D11:D12"/>
    <mergeCell ref="E11:E12"/>
    <mergeCell ref="D14:D16"/>
    <mergeCell ref="E14:E16"/>
    <mergeCell ref="B18:B20"/>
    <mergeCell ref="D18:D20"/>
    <mergeCell ref="E18:E20"/>
    <mergeCell ref="D22:D25"/>
    <mergeCell ref="E22:E25"/>
    <mergeCell ref="B22:B25"/>
  </mergeCells>
  <conditionalFormatting sqref="H9 H14:H16 H22:H25 H18:H20 H4:H7 H11:H12">
    <cfRule type="cellIs" dxfId="89" priority="1041" operator="equal">
      <formula>15</formula>
    </cfRule>
    <cfRule type="cellIs" dxfId="88" priority="1042" operator="equal">
      <formula>11</formula>
    </cfRule>
    <cfRule type="cellIs" dxfId="87" priority="1043" operator="equal">
      <formula>7</formula>
    </cfRule>
    <cfRule type="cellIs" dxfId="86" priority="1044" stopIfTrue="1" operator="equal">
      <formula>5</formula>
    </cfRule>
    <cfRule type="cellIs" dxfId="85" priority="1045" stopIfTrue="1" operator="equal">
      <formula>3</formula>
    </cfRule>
  </conditionalFormatting>
  <conditionalFormatting sqref="H9 H14:H16 H22:H25 H18:H20 H4:H7 H11:H12">
    <cfRule type="containsBlanks" dxfId="84" priority="787">
      <formula>LEN(TRIM(H4))=0</formula>
    </cfRule>
  </conditionalFormatting>
  <conditionalFormatting sqref="F4">
    <cfRule type="cellIs" dxfId="83" priority="73" operator="equal">
      <formula>$T$1</formula>
    </cfRule>
    <cfRule type="cellIs" dxfId="82" priority="74" operator="equal">
      <formula>$S$1</formula>
    </cfRule>
    <cfRule type="cellIs" dxfId="81" priority="75" operator="equal">
      <formula>$R$1</formula>
    </cfRule>
    <cfRule type="cellIs" dxfId="80" priority="76" operator="equal">
      <formula>$Q$1</formula>
    </cfRule>
    <cfRule type="cellIs" dxfId="79" priority="77" operator="equal">
      <formula>$P$1</formula>
    </cfRule>
    <cfRule type="cellIs" dxfId="78" priority="78" operator="equal">
      <formula>$O$1</formula>
    </cfRule>
    <cfRule type="cellIs" dxfId="77" priority="80" operator="equal">
      <formula>15</formula>
    </cfRule>
    <cfRule type="cellIs" dxfId="76" priority="81" operator="equal">
      <formula>11</formula>
    </cfRule>
    <cfRule type="cellIs" dxfId="75" priority="82" operator="equal">
      <formula>7</formula>
    </cfRule>
    <cfRule type="cellIs" dxfId="74" priority="83" stopIfTrue="1" operator="equal">
      <formula>5</formula>
    </cfRule>
    <cfRule type="cellIs" dxfId="73" priority="84" stopIfTrue="1" operator="equal">
      <formula>3</formula>
    </cfRule>
  </conditionalFormatting>
  <conditionalFormatting sqref="F4">
    <cfRule type="containsBlanks" dxfId="72" priority="79">
      <formula>LEN(TRIM(F4))=0</formula>
    </cfRule>
  </conditionalFormatting>
  <conditionalFormatting sqref="F5:F7">
    <cfRule type="cellIs" dxfId="71" priority="61" operator="equal">
      <formula>$T$1</formula>
    </cfRule>
    <cfRule type="cellIs" dxfId="70" priority="62" operator="equal">
      <formula>$S$1</formula>
    </cfRule>
    <cfRule type="cellIs" dxfId="69" priority="63" operator="equal">
      <formula>$R$1</formula>
    </cfRule>
    <cfRule type="cellIs" dxfId="68" priority="64" operator="equal">
      <formula>$Q$1</formula>
    </cfRule>
    <cfRule type="cellIs" dxfId="67" priority="65" operator="equal">
      <formula>$P$1</formula>
    </cfRule>
    <cfRule type="cellIs" dxfId="66" priority="66" operator="equal">
      <formula>$O$1</formula>
    </cfRule>
    <cfRule type="cellIs" dxfId="65" priority="68" operator="equal">
      <formula>15</formula>
    </cfRule>
    <cfRule type="cellIs" dxfId="64" priority="69" operator="equal">
      <formula>11</formula>
    </cfRule>
    <cfRule type="cellIs" dxfId="63" priority="70" operator="equal">
      <formula>7</formula>
    </cfRule>
    <cfRule type="cellIs" dxfId="62" priority="71" stopIfTrue="1" operator="equal">
      <formula>5</formula>
    </cfRule>
    <cfRule type="cellIs" dxfId="61" priority="72" stopIfTrue="1" operator="equal">
      <formula>3</formula>
    </cfRule>
  </conditionalFormatting>
  <conditionalFormatting sqref="F5:F7">
    <cfRule type="containsBlanks" dxfId="60" priority="67">
      <formula>LEN(TRIM(F5))=0</formula>
    </cfRule>
  </conditionalFormatting>
  <conditionalFormatting sqref="F9">
    <cfRule type="cellIs" dxfId="59" priority="49" operator="equal">
      <formula>$T$1</formula>
    </cfRule>
    <cfRule type="cellIs" dxfId="58" priority="50" operator="equal">
      <formula>$S$1</formula>
    </cfRule>
    <cfRule type="cellIs" dxfId="57" priority="51" operator="equal">
      <formula>$R$1</formula>
    </cfRule>
    <cfRule type="cellIs" dxfId="56" priority="52" operator="equal">
      <formula>$Q$1</formula>
    </cfRule>
    <cfRule type="cellIs" dxfId="55" priority="53" operator="equal">
      <formula>$P$1</formula>
    </cfRule>
    <cfRule type="cellIs" dxfId="54" priority="54" operator="equal">
      <formula>$O$1</formula>
    </cfRule>
    <cfRule type="cellIs" dxfId="53" priority="56" operator="equal">
      <formula>15</formula>
    </cfRule>
    <cfRule type="cellIs" dxfId="52" priority="57" operator="equal">
      <formula>11</formula>
    </cfRule>
    <cfRule type="cellIs" dxfId="51" priority="58" operator="equal">
      <formula>7</formula>
    </cfRule>
    <cfRule type="cellIs" dxfId="50" priority="59" stopIfTrue="1" operator="equal">
      <formula>5</formula>
    </cfRule>
    <cfRule type="cellIs" dxfId="49" priority="60" stopIfTrue="1" operator="equal">
      <formula>3</formula>
    </cfRule>
  </conditionalFormatting>
  <conditionalFormatting sqref="F9">
    <cfRule type="containsBlanks" dxfId="48" priority="55">
      <formula>LEN(TRIM(F9))=0</formula>
    </cfRule>
  </conditionalFormatting>
  <conditionalFormatting sqref="F11:F12">
    <cfRule type="cellIs" dxfId="47" priority="37" operator="equal">
      <formula>$T$1</formula>
    </cfRule>
    <cfRule type="cellIs" dxfId="46" priority="38" operator="equal">
      <formula>$S$1</formula>
    </cfRule>
    <cfRule type="cellIs" dxfId="45" priority="39" operator="equal">
      <formula>$R$1</formula>
    </cfRule>
    <cfRule type="cellIs" dxfId="44" priority="40" operator="equal">
      <formula>$Q$1</formula>
    </cfRule>
    <cfRule type="cellIs" dxfId="43" priority="41" operator="equal">
      <formula>$P$1</formula>
    </cfRule>
    <cfRule type="cellIs" dxfId="42" priority="42" operator="equal">
      <formula>$O$1</formula>
    </cfRule>
    <cfRule type="cellIs" dxfId="41" priority="44" operator="equal">
      <formula>15</formula>
    </cfRule>
    <cfRule type="cellIs" dxfId="40" priority="45" operator="equal">
      <formula>11</formula>
    </cfRule>
    <cfRule type="cellIs" dxfId="39" priority="46" operator="equal">
      <formula>7</formula>
    </cfRule>
    <cfRule type="cellIs" dxfId="38" priority="47" stopIfTrue="1" operator="equal">
      <formula>5</formula>
    </cfRule>
    <cfRule type="cellIs" dxfId="37" priority="48" stopIfTrue="1" operator="equal">
      <formula>3</formula>
    </cfRule>
  </conditionalFormatting>
  <conditionalFormatting sqref="F11:F12">
    <cfRule type="containsBlanks" dxfId="36" priority="43">
      <formula>LEN(TRIM(F11))=0</formula>
    </cfRule>
  </conditionalFormatting>
  <conditionalFormatting sqref="F14:F16">
    <cfRule type="cellIs" dxfId="35" priority="25" operator="equal">
      <formula>$T$1</formula>
    </cfRule>
    <cfRule type="cellIs" dxfId="34" priority="26" operator="equal">
      <formula>$S$1</formula>
    </cfRule>
    <cfRule type="cellIs" dxfId="33" priority="27" operator="equal">
      <formula>$R$1</formula>
    </cfRule>
    <cfRule type="cellIs" dxfId="32" priority="28" operator="equal">
      <formula>$Q$1</formula>
    </cfRule>
    <cfRule type="cellIs" dxfId="31" priority="29" operator="equal">
      <formula>$P$1</formula>
    </cfRule>
    <cfRule type="cellIs" dxfId="30" priority="30" operator="equal">
      <formula>$O$1</formula>
    </cfRule>
    <cfRule type="cellIs" dxfId="29" priority="32" operator="equal">
      <formula>15</formula>
    </cfRule>
    <cfRule type="cellIs" dxfId="28" priority="33" operator="equal">
      <formula>11</formula>
    </cfRule>
    <cfRule type="cellIs" dxfId="27" priority="34" operator="equal">
      <formula>7</formula>
    </cfRule>
    <cfRule type="cellIs" dxfId="26" priority="35" stopIfTrue="1" operator="equal">
      <formula>5</formula>
    </cfRule>
    <cfRule type="cellIs" dxfId="25" priority="36" stopIfTrue="1" operator="equal">
      <formula>3</formula>
    </cfRule>
  </conditionalFormatting>
  <conditionalFormatting sqref="F14:F16">
    <cfRule type="containsBlanks" dxfId="24" priority="31">
      <formula>LEN(TRIM(F14))=0</formula>
    </cfRule>
  </conditionalFormatting>
  <conditionalFormatting sqref="F18:F20">
    <cfRule type="cellIs" dxfId="23" priority="13" operator="equal">
      <formula>$T$1</formula>
    </cfRule>
    <cfRule type="cellIs" dxfId="22" priority="14" operator="equal">
      <formula>$S$1</formula>
    </cfRule>
    <cfRule type="cellIs" dxfId="21" priority="15" operator="equal">
      <formula>$R$1</formula>
    </cfRule>
    <cfRule type="cellIs" dxfId="20" priority="16" operator="equal">
      <formula>$Q$1</formula>
    </cfRule>
    <cfRule type="cellIs" dxfId="19" priority="17" operator="equal">
      <formula>$P$1</formula>
    </cfRule>
    <cfRule type="cellIs" dxfId="18" priority="18" operator="equal">
      <formula>$O$1</formula>
    </cfRule>
    <cfRule type="cellIs" dxfId="17" priority="20" operator="equal">
      <formula>15</formula>
    </cfRule>
    <cfRule type="cellIs" dxfId="16" priority="21" operator="equal">
      <formula>11</formula>
    </cfRule>
    <cfRule type="cellIs" dxfId="15" priority="22" operator="equal">
      <formula>7</formula>
    </cfRule>
    <cfRule type="cellIs" dxfId="14" priority="23" stopIfTrue="1" operator="equal">
      <formula>5</formula>
    </cfRule>
    <cfRule type="cellIs" dxfId="13" priority="24" stopIfTrue="1" operator="equal">
      <formula>3</formula>
    </cfRule>
  </conditionalFormatting>
  <conditionalFormatting sqref="F18:F20">
    <cfRule type="containsBlanks" dxfId="12" priority="19">
      <formula>LEN(TRIM(F18))=0</formula>
    </cfRule>
  </conditionalFormatting>
  <conditionalFormatting sqref="F22:F25">
    <cfRule type="cellIs" dxfId="11" priority="1" operator="equal">
      <formula>$T$1</formula>
    </cfRule>
    <cfRule type="cellIs" dxfId="10" priority="2" operator="equal">
      <formula>$S$1</formula>
    </cfRule>
    <cfRule type="cellIs" dxfId="9" priority="3" operator="equal">
      <formula>$R$1</formula>
    </cfRule>
    <cfRule type="cellIs" dxfId="8" priority="4" operator="equal">
      <formula>$Q$1</formula>
    </cfRule>
    <cfRule type="cellIs" dxfId="7" priority="5" operator="equal">
      <formula>$P$1</formula>
    </cfRule>
    <cfRule type="cellIs" dxfId="6" priority="6" operator="equal">
      <formula>$O$1</formula>
    </cfRule>
    <cfRule type="cellIs" dxfId="5" priority="8" operator="equal">
      <formula>15</formula>
    </cfRule>
    <cfRule type="cellIs" dxfId="4" priority="9" operator="equal">
      <formula>11</formula>
    </cfRule>
    <cfRule type="cellIs" dxfId="3" priority="10" operator="equal">
      <formula>7</formula>
    </cfRule>
    <cfRule type="cellIs" dxfId="2" priority="11" stopIfTrue="1" operator="equal">
      <formula>5</formula>
    </cfRule>
    <cfRule type="cellIs" dxfId="1" priority="12" stopIfTrue="1" operator="equal">
      <formula>3</formula>
    </cfRule>
  </conditionalFormatting>
  <conditionalFormatting sqref="F22:F25">
    <cfRule type="containsBlanks" dxfId="0" priority="7">
      <formula>LEN(TRIM(F22))=0</formula>
    </cfRule>
  </conditionalFormatting>
  <dataValidations count="1">
    <dataValidation type="list" showInputMessage="1" showErrorMessage="1" sqref="F4:F7 F9 F11:F12 F14:F16 F18:F20 F22:F25">
      <formula1>$O$1:$T$1</formula1>
    </dataValidation>
  </dataValidations>
  <pageMargins left="0.23622047244094491" right="0.23622047244094491" top="0.74803149606299213" bottom="0.74803149606299213" header="0.31496062992125984" footer="0.31496062992125984"/>
  <pageSetup paperSize="9" scale="64" orientation="landscape" r:id="rId1"/>
  <headerFooter>
    <oddHeader>&amp;A</oddHeader>
    <oddFooter>Page &amp;P of &amp;N</oddFooter>
  </headerFooter>
  <ignoredErrors>
    <ignoredError sqref="E27:F27"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3" zoomScale="70" zoomScaleNormal="70" workbookViewId="0">
      <selection activeCell="B7" sqref="B7"/>
    </sheetView>
  </sheetViews>
  <sheetFormatPr defaultColWidth="9.1796875" defaultRowHeight="12.5" x14ac:dyDescent="0.25"/>
  <cols>
    <col min="1" max="1" width="11.1796875" style="4" customWidth="1"/>
    <col min="2" max="2" width="22.81640625" style="4" customWidth="1"/>
    <col min="3" max="4" width="14.26953125" style="4" customWidth="1"/>
    <col min="5" max="5" width="78.36328125" style="28" customWidth="1"/>
    <col min="6" max="6" width="71.1796875" style="4" customWidth="1"/>
    <col min="7" max="7" width="22.453125" style="29" bestFit="1" customWidth="1"/>
    <col min="8" max="8" width="21.453125" style="29" customWidth="1"/>
    <col min="9" max="9" width="25.54296875" style="4" bestFit="1" customWidth="1"/>
    <col min="10" max="10" width="24.81640625" style="4" customWidth="1"/>
    <col min="11" max="11" width="26.81640625" style="4" customWidth="1"/>
    <col min="12" max="12" width="27.81640625" style="4" bestFit="1" customWidth="1"/>
    <col min="13" max="13" width="26.1796875" style="4" bestFit="1" customWidth="1"/>
    <col min="14" max="14" width="60.1796875" style="4" customWidth="1"/>
    <col min="15" max="16384" width="9.1796875" style="4"/>
  </cols>
  <sheetData>
    <row r="1" spans="1:15" ht="13" thickBot="1" x14ac:dyDescent="0.3"/>
    <row r="2" spans="1:15" ht="25.5" thickBot="1" x14ac:dyDescent="0.3">
      <c r="A2" s="12" t="s">
        <v>0</v>
      </c>
      <c r="B2" s="13" t="s">
        <v>1</v>
      </c>
      <c r="C2" s="56"/>
      <c r="D2" s="56"/>
    </row>
    <row r="3" spans="1:15" x14ac:dyDescent="0.25">
      <c r="I3" s="151" t="s">
        <v>75</v>
      </c>
      <c r="J3" s="152"/>
      <c r="K3" s="152"/>
      <c r="L3" s="152"/>
      <c r="M3" s="153"/>
    </row>
    <row r="4" spans="1:15" s="43" customFormat="1" ht="65.150000000000006" customHeight="1" x14ac:dyDescent="0.25">
      <c r="A4" s="36" t="s">
        <v>76</v>
      </c>
      <c r="B4" s="36" t="s">
        <v>8</v>
      </c>
      <c r="C4" s="57" t="s">
        <v>135</v>
      </c>
      <c r="D4" s="57" t="s">
        <v>136</v>
      </c>
      <c r="E4" s="36" t="s">
        <v>77</v>
      </c>
      <c r="F4" s="36" t="s">
        <v>78</v>
      </c>
      <c r="G4" s="36" t="s">
        <v>79</v>
      </c>
      <c r="H4" s="36" t="s">
        <v>80</v>
      </c>
      <c r="I4" s="37" t="s">
        <v>10</v>
      </c>
      <c r="J4" s="38" t="s">
        <v>11</v>
      </c>
      <c r="K4" s="39" t="s">
        <v>12</v>
      </c>
      <c r="L4" s="40" t="s">
        <v>13</v>
      </c>
      <c r="M4" s="41" t="s">
        <v>14</v>
      </c>
      <c r="N4" s="42" t="s">
        <v>81</v>
      </c>
      <c r="O4" s="43" t="s">
        <v>248</v>
      </c>
    </row>
    <row r="5" spans="1:15" s="84" customFormat="1" ht="65.150000000000006" customHeight="1" x14ac:dyDescent="0.25">
      <c r="A5" s="125"/>
      <c r="B5" s="93" t="s">
        <v>82</v>
      </c>
      <c r="C5" s="93" t="s">
        <v>138</v>
      </c>
      <c r="D5" s="93" t="s">
        <v>253</v>
      </c>
      <c r="E5" s="94" t="s">
        <v>158</v>
      </c>
      <c r="F5" s="94" t="s">
        <v>159</v>
      </c>
      <c r="G5" s="99" t="s">
        <v>83</v>
      </c>
      <c r="H5" s="80" t="s">
        <v>84</v>
      </c>
      <c r="I5" s="93" t="s">
        <v>160</v>
      </c>
      <c r="J5" s="93" t="s">
        <v>161</v>
      </c>
      <c r="K5" s="93" t="s">
        <v>162</v>
      </c>
      <c r="L5" s="93" t="s">
        <v>163</v>
      </c>
      <c r="M5" s="93" t="s">
        <v>164</v>
      </c>
      <c r="N5" s="98"/>
      <c r="O5" s="84" t="s">
        <v>249</v>
      </c>
    </row>
    <row r="6" spans="1:15" s="84" customFormat="1" ht="78.650000000000006" hidden="1" customHeight="1" x14ac:dyDescent="0.25">
      <c r="A6" s="125"/>
      <c r="B6" s="93" t="s">
        <v>65</v>
      </c>
      <c r="C6" s="93" t="s">
        <v>138</v>
      </c>
      <c r="D6" s="93" t="s">
        <v>253</v>
      </c>
      <c r="E6" s="94" t="s">
        <v>165</v>
      </c>
      <c r="F6" s="94" t="s">
        <v>85</v>
      </c>
      <c r="G6" s="99" t="s">
        <v>83</v>
      </c>
      <c r="H6" s="80" t="s">
        <v>84</v>
      </c>
      <c r="I6" s="81" t="s">
        <v>166</v>
      </c>
      <c r="J6" s="81" t="s">
        <v>167</v>
      </c>
      <c r="K6" s="81" t="s">
        <v>168</v>
      </c>
      <c r="L6" s="81" t="s">
        <v>169</v>
      </c>
      <c r="M6" s="81" t="s">
        <v>170</v>
      </c>
      <c r="N6" s="80"/>
      <c r="O6" s="84" t="s">
        <v>249</v>
      </c>
    </row>
    <row r="7" spans="1:15" s="84" customFormat="1" ht="65.150000000000006" customHeight="1" x14ac:dyDescent="0.25">
      <c r="A7" s="125"/>
      <c r="B7" s="93" t="s">
        <v>273</v>
      </c>
      <c r="C7" s="93" t="s">
        <v>138</v>
      </c>
      <c r="D7" s="93" t="s">
        <v>253</v>
      </c>
      <c r="E7" s="94" t="s">
        <v>171</v>
      </c>
      <c r="F7" s="94" t="s">
        <v>86</v>
      </c>
      <c r="G7" s="99" t="s">
        <v>83</v>
      </c>
      <c r="H7" s="80" t="s">
        <v>84</v>
      </c>
      <c r="I7" s="93" t="s">
        <v>87</v>
      </c>
      <c r="J7" s="110" t="s">
        <v>88</v>
      </c>
      <c r="K7" s="93" t="s">
        <v>89</v>
      </c>
      <c r="L7" s="110" t="s">
        <v>88</v>
      </c>
      <c r="M7" s="93" t="s">
        <v>90</v>
      </c>
      <c r="N7" s="80"/>
      <c r="O7" s="84" t="s">
        <v>249</v>
      </c>
    </row>
    <row r="8" spans="1:15" s="84" customFormat="1" ht="117.5" customHeight="1" x14ac:dyDescent="0.25">
      <c r="A8" s="125"/>
      <c r="B8" s="81" t="s">
        <v>297</v>
      </c>
      <c r="C8" s="93" t="s">
        <v>143</v>
      </c>
      <c r="D8" s="93" t="s">
        <v>144</v>
      </c>
      <c r="E8" s="119" t="s">
        <v>292</v>
      </c>
      <c r="F8" s="94" t="s">
        <v>266</v>
      </c>
      <c r="G8" s="99" t="s">
        <v>83</v>
      </c>
      <c r="H8" s="120" t="s">
        <v>91</v>
      </c>
      <c r="I8" s="93" t="s">
        <v>172</v>
      </c>
      <c r="J8" s="93" t="s">
        <v>173</v>
      </c>
      <c r="K8" s="93" t="s">
        <v>174</v>
      </c>
      <c r="L8" s="93" t="s">
        <v>175</v>
      </c>
      <c r="M8" s="93" t="s">
        <v>176</v>
      </c>
      <c r="N8" s="120"/>
    </row>
    <row r="9" spans="1:15" s="43" customFormat="1" ht="45.5" customHeight="1" x14ac:dyDescent="0.25">
      <c r="A9" s="36" t="s">
        <v>23</v>
      </c>
      <c r="B9" s="36" t="s">
        <v>8</v>
      </c>
      <c r="C9" s="57"/>
      <c r="D9" s="57"/>
      <c r="E9" s="36" t="s">
        <v>77</v>
      </c>
      <c r="F9" s="36" t="s">
        <v>78</v>
      </c>
      <c r="G9" s="36" t="s">
        <v>79</v>
      </c>
      <c r="H9" s="36" t="s">
        <v>80</v>
      </c>
      <c r="I9" s="37" t="s">
        <v>10</v>
      </c>
      <c r="J9" s="38" t="s">
        <v>11</v>
      </c>
      <c r="K9" s="39" t="s">
        <v>12</v>
      </c>
      <c r="L9" s="40" t="s">
        <v>13</v>
      </c>
      <c r="M9" s="41" t="s">
        <v>14</v>
      </c>
      <c r="N9" s="42" t="s">
        <v>88</v>
      </c>
    </row>
    <row r="10" spans="1:15" s="84" customFormat="1" ht="101.5" customHeight="1" x14ac:dyDescent="0.25">
      <c r="A10" s="80"/>
      <c r="B10" s="93" t="s">
        <v>25</v>
      </c>
      <c r="C10" s="101" t="s">
        <v>139</v>
      </c>
      <c r="D10" s="101" t="s">
        <v>250</v>
      </c>
      <c r="E10" s="96" t="s">
        <v>294</v>
      </c>
      <c r="F10" s="96" t="s">
        <v>295</v>
      </c>
      <c r="G10" s="80" t="s">
        <v>92</v>
      </c>
      <c r="H10" s="80" t="s">
        <v>84</v>
      </c>
      <c r="I10" s="97" t="s">
        <v>93</v>
      </c>
      <c r="J10" s="97" t="s">
        <v>94</v>
      </c>
      <c r="K10" s="97" t="s">
        <v>95</v>
      </c>
      <c r="L10" s="97" t="s">
        <v>96</v>
      </c>
      <c r="M10" s="97" t="s">
        <v>97</v>
      </c>
      <c r="N10" s="98"/>
      <c r="O10" s="84" t="s">
        <v>249</v>
      </c>
    </row>
    <row r="11" spans="1:15" s="43" customFormat="1" ht="65.150000000000006" customHeight="1" x14ac:dyDescent="0.25">
      <c r="A11" s="36" t="s">
        <v>26</v>
      </c>
      <c r="B11" s="36" t="s">
        <v>8</v>
      </c>
      <c r="C11" s="57"/>
      <c r="D11" s="57"/>
      <c r="E11" s="36" t="s">
        <v>77</v>
      </c>
      <c r="F11" s="36" t="s">
        <v>78</v>
      </c>
      <c r="G11" s="36" t="s">
        <v>79</v>
      </c>
      <c r="H11" s="36" t="s">
        <v>80</v>
      </c>
      <c r="I11" s="37" t="s">
        <v>10</v>
      </c>
      <c r="J11" s="38" t="s">
        <v>11</v>
      </c>
      <c r="K11" s="39" t="s">
        <v>12</v>
      </c>
      <c r="L11" s="40" t="s">
        <v>13</v>
      </c>
      <c r="M11" s="41" t="s">
        <v>14</v>
      </c>
      <c r="N11" s="42"/>
    </row>
    <row r="12" spans="1:15" s="84" customFormat="1" ht="65.150000000000006" customHeight="1" x14ac:dyDescent="0.25">
      <c r="A12" s="80"/>
      <c r="B12" s="93" t="s">
        <v>27</v>
      </c>
      <c r="C12" s="101" t="s">
        <v>252</v>
      </c>
      <c r="D12" s="101" t="s">
        <v>251</v>
      </c>
      <c r="E12" s="96" t="s">
        <v>177</v>
      </c>
      <c r="F12" s="96" t="s">
        <v>178</v>
      </c>
      <c r="G12" s="80" t="s">
        <v>98</v>
      </c>
      <c r="H12" s="80" t="s">
        <v>99</v>
      </c>
      <c r="I12" s="97" t="s">
        <v>235</v>
      </c>
      <c r="J12" s="97" t="s">
        <v>236</v>
      </c>
      <c r="K12" s="97" t="s">
        <v>237</v>
      </c>
      <c r="L12" s="97" t="s">
        <v>238</v>
      </c>
      <c r="M12" s="97" t="s">
        <v>239</v>
      </c>
      <c r="N12" s="98"/>
      <c r="O12" s="84" t="s">
        <v>249</v>
      </c>
    </row>
    <row r="13" spans="1:15" s="84" customFormat="1" ht="65.150000000000006" customHeight="1" x14ac:dyDescent="0.25">
      <c r="A13" s="80"/>
      <c r="B13" s="90" t="s">
        <v>293</v>
      </c>
      <c r="C13" s="90" t="s">
        <v>137</v>
      </c>
      <c r="D13" s="90" t="s">
        <v>140</v>
      </c>
      <c r="E13" s="111" t="s">
        <v>179</v>
      </c>
      <c r="F13" s="111" t="s">
        <v>100</v>
      </c>
      <c r="G13" s="110" t="s">
        <v>83</v>
      </c>
      <c r="H13" s="80" t="s">
        <v>84</v>
      </c>
      <c r="I13" s="81" t="s">
        <v>180</v>
      </c>
      <c r="J13" s="112" t="s">
        <v>181</v>
      </c>
      <c r="K13" s="112" t="s">
        <v>182</v>
      </c>
      <c r="L13" s="112" t="s">
        <v>183</v>
      </c>
      <c r="M13" s="112" t="s">
        <v>184</v>
      </c>
      <c r="N13" s="98"/>
      <c r="O13" s="84" t="s">
        <v>249</v>
      </c>
    </row>
    <row r="14" spans="1:15" s="43" customFormat="1" ht="65.150000000000006" customHeight="1" x14ac:dyDescent="0.25">
      <c r="A14" s="36" t="s">
        <v>67</v>
      </c>
      <c r="B14" s="36" t="s">
        <v>8</v>
      </c>
      <c r="C14" s="57"/>
      <c r="D14" s="57"/>
      <c r="E14" s="36" t="s">
        <v>77</v>
      </c>
      <c r="F14" s="36" t="s">
        <v>78</v>
      </c>
      <c r="G14" s="36" t="s">
        <v>79</v>
      </c>
      <c r="H14" s="36" t="s">
        <v>80</v>
      </c>
      <c r="I14" s="37" t="s">
        <v>10</v>
      </c>
      <c r="J14" s="38" t="s">
        <v>11</v>
      </c>
      <c r="K14" s="39" t="s">
        <v>12</v>
      </c>
      <c r="L14" s="40" t="s">
        <v>13</v>
      </c>
      <c r="M14" s="41" t="s">
        <v>14</v>
      </c>
      <c r="N14" s="42" t="s">
        <v>88</v>
      </c>
    </row>
    <row r="15" spans="1:15" s="84" customFormat="1" ht="65.150000000000006" customHeight="1" x14ac:dyDescent="0.25">
      <c r="A15" s="125"/>
      <c r="B15" s="93" t="s">
        <v>254</v>
      </c>
      <c r="C15" s="90" t="s">
        <v>137</v>
      </c>
      <c r="D15" s="90" t="s">
        <v>140</v>
      </c>
      <c r="E15" s="94" t="s">
        <v>101</v>
      </c>
      <c r="F15" s="94" t="s">
        <v>102</v>
      </c>
      <c r="G15" s="99" t="s">
        <v>83</v>
      </c>
      <c r="H15" s="80" t="s">
        <v>84</v>
      </c>
      <c r="I15" s="81" t="s">
        <v>103</v>
      </c>
      <c r="J15" s="110" t="s">
        <v>88</v>
      </c>
      <c r="K15" s="81" t="s">
        <v>104</v>
      </c>
      <c r="L15" s="110" t="s">
        <v>88</v>
      </c>
      <c r="M15" s="81" t="s">
        <v>105</v>
      </c>
      <c r="N15" s="80"/>
      <c r="O15" s="84" t="s">
        <v>249</v>
      </c>
    </row>
    <row r="16" spans="1:15" s="84" customFormat="1" ht="65.150000000000006" customHeight="1" x14ac:dyDescent="0.25">
      <c r="A16" s="125"/>
      <c r="B16" s="93" t="s">
        <v>185</v>
      </c>
      <c r="C16" s="93" t="s">
        <v>141</v>
      </c>
      <c r="D16" s="93" t="s">
        <v>142</v>
      </c>
      <c r="E16" s="94" t="s">
        <v>106</v>
      </c>
      <c r="F16" s="94" t="s">
        <v>107</v>
      </c>
      <c r="G16" s="80" t="s">
        <v>108</v>
      </c>
      <c r="H16" s="80" t="s">
        <v>109</v>
      </c>
      <c r="I16" s="81" t="s">
        <v>186</v>
      </c>
      <c r="J16" s="81"/>
      <c r="K16" s="81"/>
      <c r="L16" s="81"/>
      <c r="M16" s="81" t="s">
        <v>187</v>
      </c>
      <c r="N16" s="80"/>
      <c r="O16" s="84" t="s">
        <v>249</v>
      </c>
    </row>
    <row r="17" spans="1:15" s="84" customFormat="1" ht="65.150000000000006" customHeight="1" x14ac:dyDescent="0.25">
      <c r="A17" s="125"/>
      <c r="B17" s="93" t="s">
        <v>188</v>
      </c>
      <c r="C17" s="90" t="s">
        <v>137</v>
      </c>
      <c r="D17" s="90" t="s">
        <v>140</v>
      </c>
      <c r="E17" s="94" t="s">
        <v>110</v>
      </c>
      <c r="F17" s="94" t="s">
        <v>189</v>
      </c>
      <c r="G17" s="80" t="s">
        <v>111</v>
      </c>
      <c r="H17" s="80" t="s">
        <v>84</v>
      </c>
      <c r="I17" s="81" t="s">
        <v>190</v>
      </c>
      <c r="J17" s="81"/>
      <c r="K17" s="81"/>
      <c r="L17" s="81"/>
      <c r="M17" s="81" t="s">
        <v>191</v>
      </c>
      <c r="N17" s="80"/>
      <c r="O17" s="84" t="s">
        <v>249</v>
      </c>
    </row>
    <row r="18" spans="1:15" s="43" customFormat="1" ht="65.150000000000006" customHeight="1" x14ac:dyDescent="0.25">
      <c r="A18" s="36" t="s">
        <v>68</v>
      </c>
      <c r="B18" s="36" t="s">
        <v>8</v>
      </c>
      <c r="C18" s="57"/>
      <c r="D18" s="57"/>
      <c r="E18" s="36" t="s">
        <v>77</v>
      </c>
      <c r="F18" s="36" t="s">
        <v>78</v>
      </c>
      <c r="G18" s="36" t="s">
        <v>79</v>
      </c>
      <c r="H18" s="36" t="s">
        <v>80</v>
      </c>
      <c r="I18" s="37" t="s">
        <v>10</v>
      </c>
      <c r="J18" s="38" t="s">
        <v>11</v>
      </c>
      <c r="K18" s="39" t="s">
        <v>12</v>
      </c>
      <c r="L18" s="40" t="s">
        <v>13</v>
      </c>
      <c r="M18" s="41" t="s">
        <v>14</v>
      </c>
      <c r="N18" s="42" t="s">
        <v>88</v>
      </c>
    </row>
    <row r="19" spans="1:15" s="84" customFormat="1" ht="65.150000000000006" customHeight="1" x14ac:dyDescent="0.25">
      <c r="A19" s="80"/>
      <c r="B19" s="93" t="s">
        <v>112</v>
      </c>
      <c r="C19" s="90" t="s">
        <v>143</v>
      </c>
      <c r="D19" s="90" t="s">
        <v>144</v>
      </c>
      <c r="E19" s="154" t="s">
        <v>192</v>
      </c>
      <c r="F19" s="154" t="s">
        <v>193</v>
      </c>
      <c r="G19" s="80" t="s">
        <v>113</v>
      </c>
      <c r="H19" s="80" t="s">
        <v>84</v>
      </c>
      <c r="I19" s="81" t="s">
        <v>114</v>
      </c>
      <c r="J19" s="81"/>
      <c r="K19" s="81"/>
      <c r="L19" s="81"/>
      <c r="M19" s="81" t="s">
        <v>115</v>
      </c>
      <c r="N19" s="80"/>
      <c r="O19" s="84" t="s">
        <v>249</v>
      </c>
    </row>
    <row r="20" spans="1:15" s="84" customFormat="1" ht="65.150000000000006" customHeight="1" x14ac:dyDescent="0.25">
      <c r="A20" s="80"/>
      <c r="B20" s="93" t="s">
        <v>116</v>
      </c>
      <c r="C20" s="90" t="s">
        <v>143</v>
      </c>
      <c r="D20" s="90" t="s">
        <v>144</v>
      </c>
      <c r="E20" s="155"/>
      <c r="F20" s="155"/>
      <c r="G20" s="80" t="s">
        <v>113</v>
      </c>
      <c r="H20" s="80" t="s">
        <v>84</v>
      </c>
      <c r="I20" s="81" t="s">
        <v>114</v>
      </c>
      <c r="J20" s="81"/>
      <c r="K20" s="81"/>
      <c r="L20" s="81"/>
      <c r="M20" s="81" t="s">
        <v>115</v>
      </c>
      <c r="N20" s="80"/>
      <c r="O20" s="84" t="s">
        <v>249</v>
      </c>
    </row>
    <row r="21" spans="1:15" s="84" customFormat="1" ht="65.150000000000006" customHeight="1" x14ac:dyDescent="0.25">
      <c r="A21" s="80"/>
      <c r="B21" s="93" t="s">
        <v>117</v>
      </c>
      <c r="C21" s="90" t="s">
        <v>143</v>
      </c>
      <c r="D21" s="90" t="s">
        <v>144</v>
      </c>
      <c r="E21" s="156"/>
      <c r="F21" s="156"/>
      <c r="G21" s="80" t="s">
        <v>113</v>
      </c>
      <c r="H21" s="80" t="s">
        <v>84</v>
      </c>
      <c r="I21" s="81" t="s">
        <v>118</v>
      </c>
      <c r="J21" s="81" t="s">
        <v>119</v>
      </c>
      <c r="K21" s="81" t="s">
        <v>120</v>
      </c>
      <c r="L21" s="81" t="s">
        <v>130</v>
      </c>
      <c r="M21" s="81" t="s">
        <v>121</v>
      </c>
      <c r="N21" s="80"/>
      <c r="O21" s="84" t="s">
        <v>249</v>
      </c>
    </row>
    <row r="22" spans="1:15" s="43" customFormat="1" ht="65.150000000000006" customHeight="1" x14ac:dyDescent="0.25">
      <c r="A22" s="36" t="s">
        <v>41</v>
      </c>
      <c r="B22" s="36" t="s">
        <v>8</v>
      </c>
      <c r="C22" s="57"/>
      <c r="D22" s="57"/>
      <c r="E22" s="36" t="s">
        <v>77</v>
      </c>
      <c r="F22" s="36" t="s">
        <v>78</v>
      </c>
      <c r="G22" s="36" t="s">
        <v>79</v>
      </c>
      <c r="H22" s="36" t="s">
        <v>80</v>
      </c>
      <c r="I22" s="37" t="s">
        <v>10</v>
      </c>
      <c r="J22" s="38" t="s">
        <v>11</v>
      </c>
      <c r="K22" s="39" t="s">
        <v>12</v>
      </c>
      <c r="L22" s="40" t="s">
        <v>13</v>
      </c>
      <c r="M22" s="41" t="s">
        <v>14</v>
      </c>
      <c r="N22" s="42" t="s">
        <v>88</v>
      </c>
    </row>
    <row r="23" spans="1:15" s="84" customFormat="1" ht="96.75" customHeight="1" x14ac:dyDescent="0.25">
      <c r="A23" s="125"/>
      <c r="B23" s="93" t="s">
        <v>42</v>
      </c>
      <c r="C23" s="93" t="s">
        <v>146</v>
      </c>
      <c r="D23" s="93" t="s">
        <v>240</v>
      </c>
      <c r="E23" s="94" t="s">
        <v>194</v>
      </c>
      <c r="F23" s="94" t="s">
        <v>195</v>
      </c>
      <c r="G23" s="149" t="s">
        <v>122</v>
      </c>
      <c r="H23" s="80" t="s">
        <v>84</v>
      </c>
      <c r="I23" s="81" t="s">
        <v>196</v>
      </c>
      <c r="J23" s="81" t="s">
        <v>197</v>
      </c>
      <c r="K23" s="81" t="s">
        <v>198</v>
      </c>
      <c r="L23" s="81" t="s">
        <v>199</v>
      </c>
      <c r="M23" s="81" t="s">
        <v>200</v>
      </c>
      <c r="N23" s="80"/>
      <c r="O23" s="84" t="s">
        <v>249</v>
      </c>
    </row>
    <row r="24" spans="1:15" s="84" customFormat="1" ht="65.150000000000006" customHeight="1" x14ac:dyDescent="0.25">
      <c r="A24" s="126"/>
      <c r="B24" s="101" t="s">
        <v>72</v>
      </c>
      <c r="C24" s="93" t="s">
        <v>146</v>
      </c>
      <c r="D24" s="93" t="s">
        <v>145</v>
      </c>
      <c r="E24" s="96" t="s">
        <v>154</v>
      </c>
      <c r="F24" s="96" t="s">
        <v>123</v>
      </c>
      <c r="G24" s="150"/>
      <c r="H24" s="113" t="s">
        <v>84</v>
      </c>
      <c r="I24" s="101" t="s">
        <v>155</v>
      </c>
      <c r="J24" s="101"/>
      <c r="K24" s="101" t="s">
        <v>124</v>
      </c>
      <c r="L24" s="101"/>
      <c r="M24" s="101" t="s">
        <v>121</v>
      </c>
      <c r="N24" s="113"/>
      <c r="O24" s="84" t="s">
        <v>249</v>
      </c>
    </row>
    <row r="25" spans="1:15" s="84" customFormat="1" ht="65.150000000000006" customHeight="1" x14ac:dyDescent="0.25">
      <c r="A25" s="89"/>
      <c r="B25" s="93" t="s">
        <v>73</v>
      </c>
      <c r="C25" s="93" t="s">
        <v>146</v>
      </c>
      <c r="D25" s="93" t="s">
        <v>145</v>
      </c>
      <c r="E25" s="94" t="s">
        <v>125</v>
      </c>
      <c r="F25" s="94" t="s">
        <v>126</v>
      </c>
      <c r="G25" s="80"/>
      <c r="H25" s="80" t="s">
        <v>84</v>
      </c>
      <c r="I25" s="81" t="s">
        <v>201</v>
      </c>
      <c r="J25" s="81"/>
      <c r="K25" s="81" t="s">
        <v>202</v>
      </c>
      <c r="L25" s="81"/>
      <c r="M25" s="81" t="s">
        <v>203</v>
      </c>
      <c r="N25" s="89"/>
      <c r="O25" s="84" t="s">
        <v>249</v>
      </c>
    </row>
    <row r="26" spans="1:15" s="84" customFormat="1" ht="87.5" x14ac:dyDescent="0.25">
      <c r="A26" s="89"/>
      <c r="B26" s="114" t="s">
        <v>74</v>
      </c>
      <c r="C26" s="93" t="s">
        <v>147</v>
      </c>
      <c r="D26" s="93" t="s">
        <v>145</v>
      </c>
      <c r="E26" s="94" t="s">
        <v>127</v>
      </c>
      <c r="F26" s="111" t="s">
        <v>128</v>
      </c>
      <c r="G26" s="80"/>
      <c r="H26" s="80" t="s">
        <v>84</v>
      </c>
      <c r="I26" s="81" t="s">
        <v>204</v>
      </c>
      <c r="J26" s="81"/>
      <c r="K26" s="81" t="s">
        <v>205</v>
      </c>
      <c r="L26" s="81"/>
      <c r="M26" s="81" t="s">
        <v>206</v>
      </c>
      <c r="N26" s="89"/>
      <c r="O26" s="84" t="s">
        <v>249</v>
      </c>
    </row>
    <row r="27" spans="1:15" ht="65.150000000000006" customHeight="1" x14ac:dyDescent="0.25"/>
    <row r="28" spans="1:15" ht="65.150000000000006" customHeight="1" x14ac:dyDescent="0.25"/>
    <row r="29" spans="1:15" ht="65.150000000000006" customHeight="1" x14ac:dyDescent="0.25"/>
    <row r="30" spans="1:15" ht="65.150000000000006" customHeight="1" x14ac:dyDescent="0.25"/>
    <row r="31" spans="1:15" ht="65.150000000000006" customHeight="1" x14ac:dyDescent="0.25"/>
    <row r="32" spans="1:15" ht="65.150000000000006" customHeight="1" x14ac:dyDescent="0.25"/>
    <row r="33" ht="65.150000000000006" customHeight="1" x14ac:dyDescent="0.25"/>
    <row r="34" ht="65.150000000000006" customHeight="1" x14ac:dyDescent="0.25"/>
    <row r="35" ht="65.150000000000006" customHeight="1" x14ac:dyDescent="0.25"/>
    <row r="36" ht="65.150000000000006" customHeight="1" x14ac:dyDescent="0.25"/>
    <row r="37" ht="65.150000000000006" customHeight="1" x14ac:dyDescent="0.25"/>
    <row r="38" ht="65.150000000000006" customHeight="1" x14ac:dyDescent="0.25"/>
    <row r="39" ht="65.150000000000006" customHeight="1" x14ac:dyDescent="0.25"/>
    <row r="40" ht="65.150000000000006" customHeight="1" x14ac:dyDescent="0.25"/>
  </sheetData>
  <mergeCells count="7">
    <mergeCell ref="A23:A24"/>
    <mergeCell ref="G23:G24"/>
    <mergeCell ref="A15:A17"/>
    <mergeCell ref="I3:M3"/>
    <mergeCell ref="A5:A8"/>
    <mergeCell ref="E19:E21"/>
    <mergeCell ref="F19:F21"/>
  </mergeCells>
  <pageMargins left="0.7" right="0.7" top="0.75" bottom="0.75" header="0.3" footer="0.3"/>
  <pageSetup paperSize="9"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showGridLines="0" topLeftCell="A2" zoomScale="82" workbookViewId="0">
      <selection activeCell="F22" sqref="F22"/>
    </sheetView>
  </sheetViews>
  <sheetFormatPr defaultColWidth="8.81640625" defaultRowHeight="11.5" x14ac:dyDescent="0.25"/>
  <cols>
    <col min="1" max="1" width="1.6328125" style="59" customWidth="1"/>
    <col min="2" max="2" width="23.453125" style="58" customWidth="1"/>
    <col min="3" max="3" width="25.7265625" style="59" bestFit="1" customWidth="1"/>
    <col min="4" max="4" width="15.1796875" style="59" bestFit="1" customWidth="1"/>
    <col min="5" max="5" width="20.81640625" style="59" bestFit="1" customWidth="1"/>
    <col min="6" max="6" width="14.54296875" style="59" customWidth="1"/>
    <col min="7" max="7" width="17.453125" style="59" customWidth="1"/>
    <col min="8" max="8" width="24.36328125" style="59" customWidth="1"/>
    <col min="9" max="9" width="16.7265625" style="59" bestFit="1" customWidth="1"/>
    <col min="10" max="10" width="18.453125" style="59" bestFit="1" customWidth="1"/>
    <col min="11" max="16384" width="8.81640625" style="59"/>
  </cols>
  <sheetData>
    <row r="1" spans="2:8" ht="9" customHeight="1" x14ac:dyDescent="0.25"/>
    <row r="2" spans="2:8" x14ac:dyDescent="0.25">
      <c r="B2" s="60" t="s">
        <v>241</v>
      </c>
    </row>
    <row r="3" spans="2:8" ht="12" x14ac:dyDescent="0.25">
      <c r="B3" s="61" t="s">
        <v>208</v>
      </c>
    </row>
    <row r="4" spans="2:8" x14ac:dyDescent="0.25">
      <c r="B4" s="62" t="s">
        <v>209</v>
      </c>
      <c r="C4" s="62" t="s">
        <v>244</v>
      </c>
      <c r="D4" s="75" t="s">
        <v>243</v>
      </c>
      <c r="E4" s="62" t="s">
        <v>232</v>
      </c>
      <c r="F4" s="62" t="s">
        <v>245</v>
      </c>
      <c r="G4" s="62" t="s">
        <v>246</v>
      </c>
      <c r="H4" s="62" t="s">
        <v>247</v>
      </c>
    </row>
    <row r="5" spans="2:8" ht="12" x14ac:dyDescent="0.25">
      <c r="B5" s="63" t="s">
        <v>210</v>
      </c>
      <c r="C5" s="64">
        <v>348</v>
      </c>
      <c r="D5" s="76">
        <v>3.1E-2</v>
      </c>
      <c r="E5" s="64">
        <f>C5/D5</f>
        <v>11225.806451612903</v>
      </c>
      <c r="F5" s="74">
        <v>7.9399999999999998E-2</v>
      </c>
      <c r="G5" s="64">
        <v>392.31</v>
      </c>
      <c r="H5" s="78">
        <f>G5/E5</f>
        <v>3.4947155172413792E-2</v>
      </c>
    </row>
    <row r="6" spans="2:8" ht="12" x14ac:dyDescent="0.25">
      <c r="B6" s="63" t="s">
        <v>211</v>
      </c>
      <c r="C6" s="64">
        <v>222</v>
      </c>
      <c r="D6" s="67">
        <v>3.6999999999999998E-2</v>
      </c>
      <c r="E6" s="64">
        <f>C6/D6</f>
        <v>6000</v>
      </c>
      <c r="F6" s="74">
        <v>4.4299261044686171E-2</v>
      </c>
      <c r="G6" s="64">
        <v>173.8</v>
      </c>
      <c r="H6" s="78">
        <f>G6/E6</f>
        <v>2.8966666666666668E-2</v>
      </c>
    </row>
    <row r="7" spans="2:8" ht="12" x14ac:dyDescent="0.25">
      <c r="B7" s="63" t="s">
        <v>212</v>
      </c>
      <c r="C7" s="64">
        <v>155</v>
      </c>
      <c r="D7" s="68">
        <v>2.4E-2</v>
      </c>
      <c r="E7" s="64">
        <f>C7/D7</f>
        <v>6458.333333333333</v>
      </c>
      <c r="F7" s="74">
        <v>7.8E-2</v>
      </c>
      <c r="G7" s="64">
        <v>268.8</v>
      </c>
      <c r="H7" s="78">
        <f>G7/E7</f>
        <v>4.1620645161290326E-2</v>
      </c>
    </row>
    <row r="8" spans="2:8" ht="24" x14ac:dyDescent="0.25">
      <c r="B8" s="63" t="s">
        <v>242</v>
      </c>
      <c r="C8" s="64">
        <v>94.32</v>
      </c>
      <c r="D8" s="77">
        <v>1.41E-2</v>
      </c>
      <c r="E8" s="64">
        <f>C8/D8</f>
        <v>6689.3617021276596</v>
      </c>
      <c r="F8" s="74">
        <v>5.1379041789352153E-2</v>
      </c>
      <c r="G8" s="64">
        <v>267.93</v>
      </c>
      <c r="H8" s="78">
        <f>G8/E8</f>
        <v>4.0053148854961834E-2</v>
      </c>
    </row>
    <row r="9" spans="2:8" ht="12" x14ac:dyDescent="0.25">
      <c r="B9" s="63" t="s">
        <v>213</v>
      </c>
      <c r="C9" s="64">
        <v>744.4</v>
      </c>
      <c r="D9" s="68">
        <v>4.3999999999999997E-2</v>
      </c>
      <c r="E9" s="64">
        <f>C9/D9</f>
        <v>16918.18181818182</v>
      </c>
      <c r="F9" s="74">
        <v>3.9009624913913299E-2</v>
      </c>
      <c r="G9" s="64">
        <v>361.92</v>
      </c>
      <c r="H9" s="78">
        <f>G9/E9</f>
        <v>2.1392369693713057E-2</v>
      </c>
    </row>
    <row r="10" spans="2:8" ht="12" x14ac:dyDescent="0.25">
      <c r="B10" s="63" t="s">
        <v>267</v>
      </c>
      <c r="C10" s="64"/>
      <c r="D10" s="68"/>
      <c r="E10" s="64"/>
      <c r="F10" s="74">
        <v>7.5999999999999998E-2</v>
      </c>
      <c r="G10" s="64"/>
      <c r="H10" s="78">
        <v>3.2000000000000001E-2</v>
      </c>
    </row>
    <row r="11" spans="2:8" ht="12" x14ac:dyDescent="0.25">
      <c r="B11" s="61" t="s">
        <v>269</v>
      </c>
      <c r="C11" s="105"/>
      <c r="D11" s="106"/>
      <c r="E11" s="105"/>
      <c r="F11" s="107"/>
      <c r="G11" s="105"/>
      <c r="H11" s="108"/>
    </row>
    <row r="13" spans="2:8" x14ac:dyDescent="0.25">
      <c r="B13" s="60" t="s">
        <v>214</v>
      </c>
    </row>
    <row r="14" spans="2:8" x14ac:dyDescent="0.25">
      <c r="B14" s="62" t="s">
        <v>209</v>
      </c>
      <c r="C14" s="65" t="s">
        <v>300</v>
      </c>
      <c r="D14" s="65" t="s">
        <v>215</v>
      </c>
      <c r="E14" s="65" t="s">
        <v>301</v>
      </c>
      <c r="F14" s="65" t="s">
        <v>215</v>
      </c>
    </row>
    <row r="15" spans="2:8" ht="12" x14ac:dyDescent="0.3">
      <c r="B15" s="63" t="s">
        <v>210</v>
      </c>
      <c r="C15" s="76">
        <v>7.9100000000000004E-2</v>
      </c>
      <c r="D15" s="66">
        <f>_xlfn.RANK.AVG(C15,$C$15:$C$20,0)</f>
        <v>1</v>
      </c>
      <c r="E15" s="162">
        <v>3.5799999999999998E-2</v>
      </c>
      <c r="F15" s="66">
        <f>_xlfn.RANK.AVG(E15,$E$15:$E$20,1)</f>
        <v>4</v>
      </c>
    </row>
    <row r="16" spans="2:8" ht="12" x14ac:dyDescent="0.3">
      <c r="B16" s="63" t="s">
        <v>211</v>
      </c>
      <c r="C16" s="76">
        <v>5.8000000000000003E-2</v>
      </c>
      <c r="D16" s="66">
        <f t="shared" ref="D16:D20" si="0">_xlfn.RANK.AVG(C16,$C$15:$C$20,0)</f>
        <v>5</v>
      </c>
      <c r="E16" s="162">
        <f t="shared" ref="E15:E20" si="1">H6</f>
        <v>2.8966666666666668E-2</v>
      </c>
      <c r="F16" s="66">
        <f t="shared" ref="F16:F20" si="2">_xlfn.RANK.AVG(E16,$E$15:$E$20,1)</f>
        <v>2</v>
      </c>
    </row>
    <row r="17" spans="2:6" ht="12" x14ac:dyDescent="0.3">
      <c r="B17" s="63" t="s">
        <v>212</v>
      </c>
      <c r="C17" s="76">
        <v>7.6999999999999999E-2</v>
      </c>
      <c r="D17" s="66">
        <f t="shared" si="0"/>
        <v>2</v>
      </c>
      <c r="E17" s="162">
        <v>0.08</v>
      </c>
      <c r="F17" s="66">
        <f t="shared" si="2"/>
        <v>6</v>
      </c>
    </row>
    <row r="18" spans="2:6" ht="24" x14ac:dyDescent="0.3">
      <c r="B18" s="63" t="s">
        <v>302</v>
      </c>
      <c r="C18" s="76">
        <f t="shared" ref="C18:C20" si="3">F8</f>
        <v>5.1379041789352153E-2</v>
      </c>
      <c r="D18" s="66">
        <f t="shared" si="0"/>
        <v>6</v>
      </c>
      <c r="E18" s="162">
        <f t="shared" si="1"/>
        <v>4.0053148854961834E-2</v>
      </c>
      <c r="F18" s="66">
        <f t="shared" si="2"/>
        <v>5</v>
      </c>
    </row>
    <row r="19" spans="2:6" ht="12" x14ac:dyDescent="0.3">
      <c r="B19" s="63" t="s">
        <v>305</v>
      </c>
      <c r="C19" s="76">
        <v>7.2999999999999995E-2</v>
      </c>
      <c r="D19" s="66">
        <f t="shared" si="0"/>
        <v>4</v>
      </c>
      <c r="E19" s="162">
        <f t="shared" si="1"/>
        <v>2.1392369693713057E-2</v>
      </c>
      <c r="F19" s="66">
        <f t="shared" si="2"/>
        <v>1</v>
      </c>
    </row>
    <row r="20" spans="2:6" ht="12" x14ac:dyDescent="0.3">
      <c r="B20" s="63" t="s">
        <v>267</v>
      </c>
      <c r="C20" s="76">
        <f t="shared" si="3"/>
        <v>7.5999999999999998E-2</v>
      </c>
      <c r="D20" s="66">
        <f t="shared" si="0"/>
        <v>3</v>
      </c>
      <c r="E20" s="162">
        <f t="shared" si="1"/>
        <v>3.2000000000000001E-2</v>
      </c>
      <c r="F20" s="66">
        <f t="shared" si="2"/>
        <v>3</v>
      </c>
    </row>
    <row r="21" spans="2:6" ht="13.5" x14ac:dyDescent="0.25">
      <c r="B21" s="69" t="s">
        <v>268</v>
      </c>
      <c r="C21" s="79">
        <v>5.2400000000000002E-2</v>
      </c>
      <c r="D21" s="70" t="s">
        <v>216</v>
      </c>
      <c r="E21" s="79">
        <v>4.7300000000000002E-2</v>
      </c>
      <c r="F21" s="70" t="s">
        <v>306</v>
      </c>
    </row>
    <row r="22" spans="2:6" s="161" customFormat="1" ht="12" x14ac:dyDescent="0.25">
      <c r="B22" s="61" t="s">
        <v>304</v>
      </c>
      <c r="C22" s="159"/>
      <c r="D22" s="160"/>
      <c r="E22" s="159"/>
      <c r="F22" s="160"/>
    </row>
    <row r="23" spans="2:6" ht="12" x14ac:dyDescent="0.25">
      <c r="B23" s="61" t="s">
        <v>303</v>
      </c>
    </row>
    <row r="24" spans="2:6" ht="12" x14ac:dyDescent="0.25">
      <c r="B24" s="61"/>
    </row>
    <row r="26" spans="2:6" x14ac:dyDescent="0.25">
      <c r="B26" s="60" t="s">
        <v>217</v>
      </c>
    </row>
    <row r="27" spans="2:6" x14ac:dyDescent="0.25">
      <c r="B27" s="71" t="s">
        <v>218</v>
      </c>
      <c r="C27" s="157" t="s">
        <v>219</v>
      </c>
      <c r="D27" s="157"/>
    </row>
    <row r="28" spans="2:6" x14ac:dyDescent="0.25">
      <c r="B28" s="72" t="s">
        <v>220</v>
      </c>
      <c r="C28" s="73" t="s">
        <v>221</v>
      </c>
      <c r="D28" s="73" t="s">
        <v>222</v>
      </c>
    </row>
    <row r="29" spans="2:6" x14ac:dyDescent="0.25">
      <c r="B29" s="158"/>
      <c r="C29" s="66" t="s">
        <v>223</v>
      </c>
      <c r="D29" s="66" t="s">
        <v>224</v>
      </c>
    </row>
    <row r="30" spans="2:6" x14ac:dyDescent="0.25">
      <c r="B30" s="158"/>
      <c r="C30" s="66" t="s">
        <v>225</v>
      </c>
      <c r="D30" s="66" t="s">
        <v>226</v>
      </c>
    </row>
    <row r="31" spans="2:6" x14ac:dyDescent="0.25">
      <c r="B31" s="158"/>
      <c r="C31" s="66" t="s">
        <v>227</v>
      </c>
      <c r="D31" s="66" t="s">
        <v>228</v>
      </c>
    </row>
    <row r="32" spans="2:6" x14ac:dyDescent="0.25">
      <c r="B32" s="72" t="s">
        <v>229</v>
      </c>
      <c r="C32" s="73" t="s">
        <v>230</v>
      </c>
      <c r="D32" s="73" t="s">
        <v>231</v>
      </c>
    </row>
  </sheetData>
  <mergeCells count="2">
    <mergeCell ref="C27:D27"/>
    <mergeCell ref="B29:B31"/>
  </mergeCells>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8" sqref="B8"/>
    </sheetView>
  </sheetViews>
  <sheetFormatPr defaultRowHeight="12.5" x14ac:dyDescent="0.25"/>
  <cols>
    <col min="1" max="1" width="5.453125" customWidth="1"/>
    <col min="2" max="2" width="32.26953125" customWidth="1"/>
  </cols>
  <sheetData>
    <row r="1" spans="1:2" ht="14.5" x14ac:dyDescent="0.35">
      <c r="A1" s="109" t="s">
        <v>283</v>
      </c>
      <c r="B1" s="109" t="s">
        <v>282</v>
      </c>
    </row>
    <row r="2" spans="1:2" ht="14.5" x14ac:dyDescent="0.35">
      <c r="A2" s="100">
        <v>1</v>
      </c>
      <c r="B2" s="109" t="s">
        <v>274</v>
      </c>
    </row>
    <row r="3" spans="1:2" ht="14.5" x14ac:dyDescent="0.35">
      <c r="A3" s="100">
        <f>A2+1</f>
        <v>2</v>
      </c>
      <c r="B3" s="109" t="s">
        <v>275</v>
      </c>
    </row>
    <row r="4" spans="1:2" ht="14.5" x14ac:dyDescent="0.35">
      <c r="A4" s="100">
        <f t="shared" ref="A4:A9" si="0">A3+1</f>
        <v>3</v>
      </c>
      <c r="B4" s="109" t="s">
        <v>276</v>
      </c>
    </row>
    <row r="5" spans="1:2" ht="14.5" x14ac:dyDescent="0.35">
      <c r="A5" s="100">
        <f t="shared" si="0"/>
        <v>4</v>
      </c>
      <c r="B5" s="109" t="s">
        <v>277</v>
      </c>
    </row>
    <row r="6" spans="1:2" ht="14.5" x14ac:dyDescent="0.35">
      <c r="A6" s="100">
        <f t="shared" si="0"/>
        <v>5</v>
      </c>
      <c r="B6" s="109" t="s">
        <v>278</v>
      </c>
    </row>
    <row r="7" spans="1:2" ht="14.5" x14ac:dyDescent="0.35">
      <c r="A7" s="100">
        <f t="shared" si="0"/>
        <v>6</v>
      </c>
      <c r="B7" s="109" t="s">
        <v>279</v>
      </c>
    </row>
    <row r="8" spans="1:2" ht="14.5" x14ac:dyDescent="0.35">
      <c r="A8" s="100">
        <f t="shared" si="0"/>
        <v>7</v>
      </c>
      <c r="B8" s="109" t="s">
        <v>280</v>
      </c>
    </row>
    <row r="9" spans="1:2" ht="14.5" x14ac:dyDescent="0.35">
      <c r="A9" s="100">
        <f t="shared" si="0"/>
        <v>8</v>
      </c>
      <c r="B9" s="109" t="s">
        <v>281</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07"/>
  <sheetViews>
    <sheetView topLeftCell="A73" workbookViewId="0">
      <selection activeCell="E8" sqref="E8"/>
    </sheetView>
  </sheetViews>
  <sheetFormatPr defaultRowHeight="12.5" x14ac:dyDescent="0.25"/>
  <sheetData>
    <row r="3" spans="4:5" x14ac:dyDescent="0.25">
      <c r="D3">
        <v>1</v>
      </c>
      <c r="E3" s="1">
        <v>1E-4</v>
      </c>
    </row>
    <row r="4" spans="4:5" x14ac:dyDescent="0.25">
      <c r="D4">
        <v>100</v>
      </c>
      <c r="E4" s="2">
        <v>0.08</v>
      </c>
    </row>
    <row r="8" spans="4:5" x14ac:dyDescent="0.25">
      <c r="D8">
        <v>1</v>
      </c>
      <c r="E8" s="3">
        <f>GROWTH($E$3:$E$4,$D$3:$D$4,D8)</f>
        <v>1.0000000000000024E-4</v>
      </c>
    </row>
    <row r="9" spans="4:5" x14ac:dyDescent="0.25">
      <c r="D9">
        <v>2</v>
      </c>
      <c r="E9" s="3">
        <f t="shared" ref="E9:E72" si="0">GROWTH($E$3:$E$4,$D$3:$D$4,D9)</f>
        <v>1.0698530799439071E-4</v>
      </c>
    </row>
    <row r="10" spans="4:5" x14ac:dyDescent="0.25">
      <c r="D10">
        <v>3</v>
      </c>
      <c r="E10" s="3">
        <f t="shared" si="0"/>
        <v>1.1445856126654619E-4</v>
      </c>
    </row>
    <row r="11" spans="4:5" x14ac:dyDescent="0.25">
      <c r="D11">
        <v>4</v>
      </c>
      <c r="E11" s="3">
        <f t="shared" si="0"/>
        <v>1.2245384429696254E-4</v>
      </c>
    </row>
    <row r="12" spans="4:5" x14ac:dyDescent="0.25">
      <c r="D12">
        <v>5</v>
      </c>
      <c r="E12" s="3">
        <f t="shared" si="0"/>
        <v>1.3100762247207675E-4</v>
      </c>
    </row>
    <row r="13" spans="4:5" x14ac:dyDescent="0.25">
      <c r="D13">
        <v>6</v>
      </c>
      <c r="E13" s="3">
        <f t="shared" si="0"/>
        <v>1.401589083978796E-4</v>
      </c>
    </row>
    <row r="14" spans="4:5" x14ac:dyDescent="0.25">
      <c r="D14">
        <v>7</v>
      </c>
      <c r="E14" s="3">
        <f t="shared" si="0"/>
        <v>1.4994943983104712E-4</v>
      </c>
    </row>
    <row r="15" spans="4:5" x14ac:dyDescent="0.25">
      <c r="D15">
        <v>8</v>
      </c>
      <c r="E15" s="3">
        <f t="shared" si="0"/>
        <v>1.6042387003910899E-4</v>
      </c>
    </row>
    <row r="16" spans="4:5" x14ac:dyDescent="0.25">
      <c r="D16">
        <v>9</v>
      </c>
      <c r="E16" s="3">
        <f t="shared" si="0"/>
        <v>1.7162997145786144E-4</v>
      </c>
    </row>
    <row r="17" spans="4:5" x14ac:dyDescent="0.25">
      <c r="D17">
        <v>10</v>
      </c>
      <c r="E17" s="3">
        <f t="shared" si="0"/>
        <v>1.8361885357487756E-4</v>
      </c>
    </row>
    <row r="18" spans="4:5" x14ac:dyDescent="0.25">
      <c r="D18">
        <v>11</v>
      </c>
      <c r="E18" s="3">
        <f t="shared" si="0"/>
        <v>1.9644519603285158E-4</v>
      </c>
    </row>
    <row r="19" spans="4:5" x14ac:dyDescent="0.25">
      <c r="D19">
        <v>12</v>
      </c>
      <c r="E19" s="3">
        <f t="shared" si="0"/>
        <v>2.1016749801593042E-4</v>
      </c>
    </row>
    <row r="20" spans="4:5" x14ac:dyDescent="0.25">
      <c r="D20">
        <v>13</v>
      </c>
      <c r="E20" s="3">
        <f t="shared" si="0"/>
        <v>2.2484834505644765E-4</v>
      </c>
    </row>
    <row r="21" spans="4:5" x14ac:dyDescent="0.25">
      <c r="D21">
        <v>14</v>
      </c>
      <c r="E21" s="3">
        <f t="shared" si="0"/>
        <v>2.4055469447893034E-4</v>
      </c>
    </row>
    <row r="22" spans="4:5" x14ac:dyDescent="0.25">
      <c r="D22">
        <v>15</v>
      </c>
      <c r="E22" s="3">
        <f t="shared" si="0"/>
        <v>2.5735818078324868E-4</v>
      </c>
    </row>
    <row r="23" spans="4:5" x14ac:dyDescent="0.25">
      <c r="D23">
        <v>16</v>
      </c>
      <c r="E23" s="3">
        <f t="shared" si="0"/>
        <v>2.7533544235971882E-4</v>
      </c>
    </row>
    <row r="24" spans="4:5" x14ac:dyDescent="0.25">
      <c r="D24">
        <v>17</v>
      </c>
      <c r="E24" s="3">
        <f t="shared" si="0"/>
        <v>2.9456847102626263E-4</v>
      </c>
    </row>
    <row r="25" spans="4:5" x14ac:dyDescent="0.25">
      <c r="D25">
        <v>18</v>
      </c>
      <c r="E25" s="3">
        <f t="shared" si="0"/>
        <v>3.1514498598181399E-4</v>
      </c>
    </row>
    <row r="26" spans="4:5" x14ac:dyDescent="0.25">
      <c r="D26">
        <v>19</v>
      </c>
      <c r="E26" s="3">
        <f t="shared" si="0"/>
        <v>3.3715883388152232E-4</v>
      </c>
    </row>
    <row r="27" spans="4:5" x14ac:dyDescent="0.25">
      <c r="D27">
        <v>20</v>
      </c>
      <c r="E27" s="3">
        <f t="shared" si="0"/>
        <v>3.6071041685844206E-4</v>
      </c>
    </row>
    <row r="28" spans="4:5" x14ac:dyDescent="0.25">
      <c r="D28">
        <v>21</v>
      </c>
      <c r="E28" s="3">
        <f t="shared" si="0"/>
        <v>3.8590715044385405E-4</v>
      </c>
    </row>
    <row r="29" spans="4:5" x14ac:dyDescent="0.25">
      <c r="D29">
        <v>22</v>
      </c>
      <c r="E29" s="3">
        <f t="shared" si="0"/>
        <v>4.1286395347473295E-4</v>
      </c>
    </row>
    <row r="30" spans="4:5" x14ac:dyDescent="0.25">
      <c r="D30">
        <v>23</v>
      </c>
      <c r="E30" s="3">
        <f t="shared" si="0"/>
        <v>4.4170377222276018E-4</v>
      </c>
    </row>
    <row r="31" spans="4:5" x14ac:dyDescent="0.25">
      <c r="D31">
        <v>24</v>
      </c>
      <c r="E31" s="3">
        <f t="shared" si="0"/>
        <v>4.7255814113536082E-4</v>
      </c>
    </row>
    <row r="32" spans="4:5" x14ac:dyDescent="0.25">
      <c r="D32">
        <v>25</v>
      </c>
      <c r="E32" s="3">
        <f t="shared" si="0"/>
        <v>5.0556778274623215E-4</v>
      </c>
    </row>
    <row r="33" spans="4:5" x14ac:dyDescent="0.25">
      <c r="D33">
        <v>26</v>
      </c>
      <c r="E33" s="3">
        <f t="shared" si="0"/>
        <v>5.4088324949146745E-4</v>
      </c>
    </row>
    <row r="34" spans="4:5" x14ac:dyDescent="0.25">
      <c r="D34">
        <v>27</v>
      </c>
      <c r="E34" s="3">
        <f t="shared" si="0"/>
        <v>5.7866561035851396E-4</v>
      </c>
    </row>
    <row r="35" spans="4:5" x14ac:dyDescent="0.25">
      <c r="D35">
        <v>28</v>
      </c>
      <c r="E35" s="3">
        <f t="shared" si="0"/>
        <v>6.1908718549967556E-4</v>
      </c>
    </row>
    <row r="36" spans="4:5" x14ac:dyDescent="0.25">
      <c r="D36">
        <v>29</v>
      </c>
      <c r="E36" s="3">
        <f t="shared" si="0"/>
        <v>6.6233233216063153E-4</v>
      </c>
    </row>
    <row r="37" spans="4:5" x14ac:dyDescent="0.25">
      <c r="D37">
        <v>30</v>
      </c>
      <c r="E37" s="3">
        <f t="shared" si="0"/>
        <v>7.0859828550848107E-4</v>
      </c>
    </row>
    <row r="38" spans="4:5" x14ac:dyDescent="0.25">
      <c r="D38">
        <v>31</v>
      </c>
      <c r="E38" s="3">
        <f t="shared" si="0"/>
        <v>7.5809605819421885E-4</v>
      </c>
    </row>
    <row r="39" spans="4:5" x14ac:dyDescent="0.25">
      <c r="D39">
        <v>32</v>
      </c>
      <c r="E39" s="3">
        <f t="shared" si="0"/>
        <v>8.1105140275241857E-4</v>
      </c>
    </row>
    <row r="40" spans="4:5" x14ac:dyDescent="0.25">
      <c r="D40">
        <v>33</v>
      </c>
      <c r="E40" s="3">
        <f t="shared" si="0"/>
        <v>8.6770584122749931E-4</v>
      </c>
    </row>
    <row r="41" spans="4:5" x14ac:dyDescent="0.25">
      <c r="D41">
        <v>34</v>
      </c>
      <c r="E41" s="3">
        <f t="shared" si="0"/>
        <v>9.2831776672255687E-4</v>
      </c>
    </row>
    <row r="42" spans="4:5" x14ac:dyDescent="0.25">
      <c r="D42">
        <v>35</v>
      </c>
      <c r="E42" s="3">
        <f t="shared" si="0"/>
        <v>9.9316362189477508E-4</v>
      </c>
    </row>
    <row r="43" spans="4:5" x14ac:dyDescent="0.25">
      <c r="D43">
        <v>36</v>
      </c>
      <c r="E43" s="3">
        <f t="shared" si="0"/>
        <v>1.0625391597723687E-3</v>
      </c>
    </row>
    <row r="44" spans="4:5" x14ac:dyDescent="0.25">
      <c r="D44">
        <v>37</v>
      </c>
      <c r="E44" s="3">
        <f t="shared" si="0"/>
        <v>1.1367607926434772E-3</v>
      </c>
    </row>
    <row r="45" spans="4:5" x14ac:dyDescent="0.25">
      <c r="D45">
        <v>38</v>
      </c>
      <c r="E45" s="3">
        <f t="shared" si="0"/>
        <v>1.2161670351690985E-3</v>
      </c>
    </row>
    <row r="46" spans="4:5" x14ac:dyDescent="0.25">
      <c r="D46">
        <v>39</v>
      </c>
      <c r="E46" s="3">
        <f t="shared" si="0"/>
        <v>1.3011200483019072E-3</v>
      </c>
    </row>
    <row r="47" spans="4:5" x14ac:dyDescent="0.25">
      <c r="D47">
        <v>40</v>
      </c>
      <c r="E47" s="3">
        <f t="shared" si="0"/>
        <v>1.3920072910525579E-3</v>
      </c>
    </row>
    <row r="48" spans="4:5" x14ac:dyDescent="0.25">
      <c r="D48">
        <v>41</v>
      </c>
      <c r="E48" s="3">
        <f t="shared" si="0"/>
        <v>1.4892432876369504E-3</v>
      </c>
    </row>
    <row r="49" spans="4:5" x14ac:dyDescent="0.25">
      <c r="D49">
        <v>42</v>
      </c>
      <c r="E49" s="3">
        <f t="shared" si="0"/>
        <v>1.5932715180641778E-3</v>
      </c>
    </row>
    <row r="50" spans="4:5" x14ac:dyDescent="0.25">
      <c r="D50">
        <v>43</v>
      </c>
      <c r="E50" s="3">
        <f t="shared" si="0"/>
        <v>1.7045664407878613E-3</v>
      </c>
    </row>
    <row r="51" spans="4:5" x14ac:dyDescent="0.25">
      <c r="D51">
        <v>44</v>
      </c>
      <c r="E51" s="3">
        <f t="shared" si="0"/>
        <v>1.8236356566459127E-3</v>
      </c>
    </row>
    <row r="52" spans="4:5" x14ac:dyDescent="0.25">
      <c r="D52">
        <v>45</v>
      </c>
      <c r="E52" s="3">
        <f t="shared" si="0"/>
        <v>1.9510222239581545E-3</v>
      </c>
    </row>
    <row r="53" spans="4:5" x14ac:dyDescent="0.25">
      <c r="D53">
        <v>46</v>
      </c>
      <c r="E53" s="3">
        <f t="shared" si="0"/>
        <v>2.0873071353406394E-3</v>
      </c>
    </row>
    <row r="54" spans="4:5" x14ac:dyDescent="0.25">
      <c r="D54">
        <v>47</v>
      </c>
      <c r="E54" s="3">
        <f t="shared" si="0"/>
        <v>2.2331119675330713E-3</v>
      </c>
    </row>
    <row r="55" spans="4:5" x14ac:dyDescent="0.25">
      <c r="D55">
        <v>48</v>
      </c>
      <c r="E55" s="3">
        <f t="shared" si="0"/>
        <v>2.3891017163248491E-3</v>
      </c>
    </row>
    <row r="56" spans="4:5" x14ac:dyDescent="0.25">
      <c r="D56">
        <v>49</v>
      </c>
      <c r="E56" s="3">
        <f t="shared" si="0"/>
        <v>2.5559878295094087E-3</v>
      </c>
    </row>
    <row r="57" spans="4:5" x14ac:dyDescent="0.25">
      <c r="D57">
        <v>50</v>
      </c>
      <c r="E57" s="3">
        <f t="shared" si="0"/>
        <v>2.7345314516997771E-3</v>
      </c>
    </row>
    <row r="58" spans="4:5" x14ac:dyDescent="0.25">
      <c r="D58">
        <v>51</v>
      </c>
      <c r="E58" s="3">
        <f t="shared" si="0"/>
        <v>2.9255468958044842E-3</v>
      </c>
    </row>
    <row r="59" spans="4:5" x14ac:dyDescent="0.25">
      <c r="D59">
        <v>52</v>
      </c>
      <c r="E59" s="3">
        <f t="shared" si="0"/>
        <v>3.1299053569967569E-3</v>
      </c>
    </row>
    <row r="60" spans="4:5" x14ac:dyDescent="0.25">
      <c r="D60">
        <v>53</v>
      </c>
      <c r="E60" s="3">
        <f t="shared" si="0"/>
        <v>3.3485388861159075E-3</v>
      </c>
    </row>
    <row r="61" spans="4:5" x14ac:dyDescent="0.25">
      <c r="D61">
        <v>54</v>
      </c>
      <c r="E61" s="3">
        <f t="shared" si="0"/>
        <v>3.5824446406230353E-3</v>
      </c>
    </row>
    <row r="62" spans="4:5" x14ac:dyDescent="0.25">
      <c r="D62">
        <v>55</v>
      </c>
      <c r="E62" s="3">
        <f t="shared" si="0"/>
        <v>3.8326894324990884E-3</v>
      </c>
    </row>
    <row r="63" spans="4:5" x14ac:dyDescent="0.25">
      <c r="D63">
        <v>56</v>
      </c>
      <c r="E63" s="3">
        <f t="shared" si="0"/>
        <v>4.1004145938276062E-3</v>
      </c>
    </row>
    <row r="64" spans="4:5" x14ac:dyDescent="0.25">
      <c r="D64">
        <v>57</v>
      </c>
      <c r="E64" s="3">
        <f t="shared" si="0"/>
        <v>4.3868411822534014E-3</v>
      </c>
    </row>
    <row r="65" spans="4:5" x14ac:dyDescent="0.25">
      <c r="D65">
        <v>58</v>
      </c>
      <c r="E65" s="3">
        <f t="shared" si="0"/>
        <v>4.6932755500585614E-3</v>
      </c>
    </row>
    <row r="66" spans="4:5" x14ac:dyDescent="0.25">
      <c r="D66">
        <v>59</v>
      </c>
      <c r="E66" s="3">
        <f t="shared" si="0"/>
        <v>5.0211153022555752E-3</v>
      </c>
    </row>
    <row r="67" spans="4:5" x14ac:dyDescent="0.25">
      <c r="D67">
        <v>60</v>
      </c>
      <c r="E67" s="3">
        <f t="shared" si="0"/>
        <v>5.3718556708715996E-3</v>
      </c>
    </row>
    <row r="68" spans="4:5" x14ac:dyDescent="0.25">
      <c r="D68">
        <v>61</v>
      </c>
      <c r="E68" s="3">
        <f t="shared" si="0"/>
        <v>5.747096334496108E-3</v>
      </c>
    </row>
    <row r="69" spans="4:5" x14ac:dyDescent="0.25">
      <c r="D69">
        <v>62</v>
      </c>
      <c r="E69" s="3">
        <f t="shared" si="0"/>
        <v>6.1485487141949898E-3</v>
      </c>
    </row>
    <row r="70" spans="4:5" x14ac:dyDescent="0.25">
      <c r="D70">
        <v>63</v>
      </c>
      <c r="E70" s="3">
        <f t="shared" si="0"/>
        <v>6.5780437790666406E-3</v>
      </c>
    </row>
    <row r="71" spans="4:5" x14ac:dyDescent="0.25">
      <c r="D71">
        <v>64</v>
      </c>
      <c r="E71" s="3">
        <f t="shared" si="0"/>
        <v>7.0375403970402914E-3</v>
      </c>
    </row>
    <row r="72" spans="4:5" x14ac:dyDescent="0.25">
      <c r="D72">
        <v>65</v>
      </c>
      <c r="E72" s="3">
        <f t="shared" si="0"/>
        <v>7.5291342690032084E-3</v>
      </c>
    </row>
    <row r="73" spans="4:5" x14ac:dyDescent="0.25">
      <c r="D73">
        <v>66</v>
      </c>
      <c r="E73" s="3">
        <f t="shared" ref="E73:E107" si="1">GROWTH($E$3:$E$4,$D$3:$D$4,D73)</f>
        <v>8.055067487004278E-3</v>
      </c>
    </row>
    <row r="74" spans="4:5" x14ac:dyDescent="0.25">
      <c r="D74">
        <v>67</v>
      </c>
      <c r="E74" s="3">
        <f t="shared" si="1"/>
        <v>8.6177387601275388E-3</v>
      </c>
    </row>
    <row r="75" spans="4:5" x14ac:dyDescent="0.25">
      <c r="D75">
        <v>68</v>
      </c>
      <c r="E75" s="3">
        <f t="shared" si="1"/>
        <v>9.21971435467441E-3</v>
      </c>
    </row>
    <row r="76" spans="4:5" x14ac:dyDescent="0.25">
      <c r="D76">
        <v>69</v>
      </c>
      <c r="E76" s="3">
        <f t="shared" si="1"/>
        <v>9.8637397985514505E-3</v>
      </c>
    </row>
    <row r="77" spans="4:5" x14ac:dyDescent="0.25">
      <c r="D77">
        <v>70</v>
      </c>
      <c r="E77" s="3">
        <f t="shared" si="1"/>
        <v>1.0552752403245545E-2</v>
      </c>
    </row>
    <row r="78" spans="4:5" x14ac:dyDescent="0.25">
      <c r="D78">
        <v>71</v>
      </c>
      <c r="E78" s="3">
        <f t="shared" si="1"/>
        <v>1.1289894660497683E-2</v>
      </c>
    </row>
    <row r="79" spans="4:5" x14ac:dyDescent="0.25">
      <c r="D79">
        <v>72</v>
      </c>
      <c r="E79" s="3">
        <f t="shared" si="1"/>
        <v>1.2078528574775696E-2</v>
      </c>
    </row>
    <row r="80" spans="4:5" x14ac:dyDescent="0.25">
      <c r="D80">
        <v>73</v>
      </c>
      <c r="E80" s="3">
        <f t="shared" si="1"/>
        <v>1.2922250996914233E-2</v>
      </c>
    </row>
    <row r="81" spans="4:5" x14ac:dyDescent="0.25">
      <c r="D81">
        <v>74</v>
      </c>
      <c r="E81" s="3">
        <f t="shared" si="1"/>
        <v>1.382491002885689E-2</v>
      </c>
    </row>
    <row r="82" spans="4:5" x14ac:dyDescent="0.25">
      <c r="D82">
        <v>75</v>
      </c>
      <c r="E82" s="3">
        <f t="shared" si="1"/>
        <v>1.4790622574319926E-2</v>
      </c>
    </row>
    <row r="83" spans="4:5" x14ac:dyDescent="0.25">
      <c r="D83">
        <v>76</v>
      </c>
      <c r="E83" s="3">
        <f t="shared" si="1"/>
        <v>1.5823793115424013E-2</v>
      </c>
    </row>
    <row r="84" spans="4:5" x14ac:dyDescent="0.25">
      <c r="D84">
        <v>77</v>
      </c>
      <c r="E84" s="3">
        <f t="shared" si="1"/>
        <v>1.6929133800931539E-2</v>
      </c>
    </row>
    <row r="85" spans="4:5" x14ac:dyDescent="0.25">
      <c r="D85">
        <v>78</v>
      </c>
      <c r="E85" s="3">
        <f t="shared" si="1"/>
        <v>1.8111685937709059E-2</v>
      </c>
    </row>
    <row r="86" spans="4:5" x14ac:dyDescent="0.25">
      <c r="D86">
        <v>79</v>
      </c>
      <c r="E86" s="3">
        <f t="shared" si="1"/>
        <v>1.9376842983434756E-2</v>
      </c>
    </row>
    <row r="87" spans="4:5" x14ac:dyDescent="0.25">
      <c r="D87">
        <v>80</v>
      </c>
      <c r="E87" s="3">
        <f t="shared" si="1"/>
        <v>2.0730375145417122E-2</v>
      </c>
    </row>
    <row r="88" spans="4:5" x14ac:dyDescent="0.25">
      <c r="D88">
        <v>81</v>
      </c>
      <c r="E88" s="3">
        <f t="shared" si="1"/>
        <v>2.2178455697717068E-2</v>
      </c>
    </row>
    <row r="89" spans="4:5" x14ac:dyDescent="0.25">
      <c r="D89">
        <v>82</v>
      </c>
      <c r="E89" s="3">
        <f t="shared" si="1"/>
        <v>2.3727689136602056E-2</v>
      </c>
    </row>
    <row r="90" spans="4:5" x14ac:dyDescent="0.25">
      <c r="D90">
        <v>83</v>
      </c>
      <c r="E90" s="3">
        <f t="shared" si="1"/>
        <v>2.5385141302745225E-2</v>
      </c>
    </row>
    <row r="91" spans="4:5" x14ac:dyDescent="0.25">
      <c r="D91">
        <v>84</v>
      </c>
      <c r="E91" s="3">
        <f t="shared" si="1"/>
        <v>2.7158371607553213E-2</v>
      </c>
    </row>
    <row r="92" spans="4:5" x14ac:dyDescent="0.25">
      <c r="D92">
        <v>85</v>
      </c>
      <c r="E92" s="3">
        <f t="shared" si="1"/>
        <v>2.9055467510601889E-2</v>
      </c>
    </row>
    <row r="93" spans="4:5" x14ac:dyDescent="0.25">
      <c r="D93">
        <v>86</v>
      </c>
      <c r="E93" s="3">
        <f t="shared" si="1"/>
        <v>3.1085081405427498E-2</v>
      </c>
    </row>
    <row r="94" spans="4:5" x14ac:dyDescent="0.25">
      <c r="D94">
        <v>87</v>
      </c>
      <c r="E94" s="3">
        <f t="shared" si="1"/>
        <v>3.3256470081903626E-2</v>
      </c>
    </row>
    <row r="95" spans="4:5" x14ac:dyDescent="0.25">
      <c r="D95">
        <v>88</v>
      </c>
      <c r="E95" s="3">
        <f t="shared" si="1"/>
        <v>3.5579536945186896E-2</v>
      </c>
    </row>
    <row r="96" spans="4:5" x14ac:dyDescent="0.25">
      <c r="D96">
        <v>89</v>
      </c>
      <c r="E96" s="3">
        <f t="shared" si="1"/>
        <v>3.8064877183786164E-2</v>
      </c>
    </row>
    <row r="97" spans="4:5" x14ac:dyDescent="0.25">
      <c r="D97">
        <v>90</v>
      </c>
      <c r="E97" s="3">
        <f t="shared" si="1"/>
        <v>4.0723826092760075E-2</v>
      </c>
    </row>
    <row r="98" spans="4:5" x14ac:dyDescent="0.25">
      <c r="D98">
        <v>91</v>
      </c>
      <c r="E98" s="3">
        <f t="shared" si="1"/>
        <v>4.3568510772439333E-2</v>
      </c>
    </row>
    <row r="99" spans="4:5" x14ac:dyDescent="0.25">
      <c r="D99">
        <v>92</v>
      </c>
      <c r="E99" s="3">
        <f t="shared" si="1"/>
        <v>4.6611905438463434E-2</v>
      </c>
    </row>
    <row r="100" spans="4:5" x14ac:dyDescent="0.25">
      <c r="D100">
        <v>93</v>
      </c>
      <c r="E100" s="3">
        <f t="shared" si="1"/>
        <v>4.9867890595394121E-2</v>
      </c>
    </row>
    <row r="101" spans="4:5" x14ac:dyDescent="0.25">
      <c r="D101">
        <v>94</v>
      </c>
      <c r="E101" s="3">
        <f t="shared" si="1"/>
        <v>5.3351316343788098E-2</v>
      </c>
    </row>
    <row r="102" spans="4:5" x14ac:dyDescent="0.25">
      <c r="D102">
        <v>95</v>
      </c>
      <c r="E102" s="3">
        <f t="shared" si="1"/>
        <v>5.7078070109463253E-2</v>
      </c>
    </row>
    <row r="103" spans="4:5" x14ac:dyDescent="0.25">
      <c r="D103">
        <v>96</v>
      </c>
      <c r="E103" s="3">
        <f t="shared" si="1"/>
        <v>6.1065149103863417E-2</v>
      </c>
    </row>
    <row r="104" spans="4:5" x14ac:dyDescent="0.25">
      <c r="D104">
        <v>97</v>
      </c>
      <c r="E104" s="3">
        <f t="shared" si="1"/>
        <v>6.5330737846002074E-2</v>
      </c>
    </row>
    <row r="105" spans="4:5" x14ac:dyDescent="0.25">
      <c r="D105">
        <v>98</v>
      </c>
      <c r="E105" s="3">
        <f t="shared" si="1"/>
        <v>6.9894291099553099E-2</v>
      </c>
    </row>
    <row r="106" spans="4:5" x14ac:dyDescent="0.25">
      <c r="D106">
        <v>99</v>
      </c>
      <c r="E106" s="3">
        <f t="shared" si="1"/>
        <v>7.4776622603352758E-2</v>
      </c>
    </row>
    <row r="107" spans="4:5" x14ac:dyDescent="0.25">
      <c r="D107">
        <v>100</v>
      </c>
      <c r="E107" s="3">
        <f t="shared" si="1"/>
        <v>7.9999999999999918E-2</v>
      </c>
    </row>
  </sheetData>
  <pageMargins left="0.7" right="0.7" top="0.75" bottom="0.75" header="0.3" footer="0.3"/>
  <pageSetup paperSize="9"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Strategic Risk Scorecard (2)</vt:lpstr>
      <vt:lpstr>Scorecard Comparison vs FY22-23</vt:lpstr>
      <vt:lpstr>Strategic Risk Scorecard</vt:lpstr>
      <vt:lpstr>Factor Description</vt:lpstr>
      <vt:lpstr>Decile Calculation</vt:lpstr>
      <vt:lpstr>Tech</vt:lpstr>
      <vt:lpstr>LookUp</vt:lpstr>
      <vt:lpstr>'Strategic Risk Scorecard'!Print_Area</vt:lpstr>
      <vt:lpstr>'Strategic Risk Scorecard (2)'!Print_Area</vt:lpstr>
    </vt:vector>
  </TitlesOfParts>
  <Manager/>
  <Company>Ernst &amp; Young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Sanjay-EY</dc:creator>
  <cp:keywords/>
  <dc:description/>
  <cp:lastModifiedBy>Aarush Setia</cp:lastModifiedBy>
  <cp:revision/>
  <dcterms:created xsi:type="dcterms:W3CDTF">2014-04-30T09:46:48Z</dcterms:created>
  <dcterms:modified xsi:type="dcterms:W3CDTF">2024-06-04T11:18:33Z</dcterms:modified>
  <cp:category/>
  <cp:contentStatus/>
</cp:coreProperties>
</file>