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LSAL Cutoff\Business\"/>
    </mc:Choice>
  </mc:AlternateContent>
  <bookViews>
    <workbookView xWindow="0" yWindow="0" windowWidth="20490" windowHeight="7620" tabRatio="813" firstSheet="3" activeTab="9"/>
  </bookViews>
  <sheets>
    <sheet name="T2 PLSAL PD_sim" sheetId="18" r:id="rId1"/>
    <sheet name="Metro PLSAL PD_sim" sheetId="6" r:id="rId2"/>
    <sheet name="Tier 1 PLSAL PD_sim" sheetId="9" r:id="rId3"/>
    <sheet name="Summary" sheetId="15" r:id="rId4"/>
    <sheet name="Risk Grades" sheetId="16" r:id="rId5"/>
    <sheet name="ROI Grids" sheetId="8" r:id="rId6"/>
    <sheet name="Metro PLSAL PD_final" sheetId="14" r:id="rId7"/>
    <sheet name="Tier 1 PLSAL PD_final" sheetId="13" r:id="rId8"/>
    <sheet name="T2 PLSAL PD_final" sheetId="10" r:id="rId9"/>
    <sheet name="T3-4 PLSAL PD_sim" sheetId="11" r:id="rId10"/>
    <sheet name="Metro PLSAL NCL sim" sheetId="7" state="hidden" r:id="rId11"/>
    <sheet name="Approval rate comp." sheetId="12" r:id="rId12"/>
    <sheet name="Sheet2" sheetId="17" r:id="rId13"/>
    <sheet name="Metro PLSAL PD" sheetId="3" state="hidden" r:id="rId14"/>
    <sheet name="Metro PLSAL NCL formula" sheetId="2" state="hidden" r:id="rId15"/>
    <sheet name="Sheet4" sheetId="4" state="hidden" r:id="rId16"/>
  </sheets>
  <externalReferences>
    <externalReference r:id="rId17"/>
    <externalReference r:id="rId1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4" i="11" l="1"/>
  <c r="AC14" i="11"/>
  <c r="AD14" i="11"/>
  <c r="AE14" i="11"/>
  <c r="AF14" i="11"/>
  <c r="AB14" i="11"/>
  <c r="AG5" i="11"/>
  <c r="AG6" i="11"/>
  <c r="AG7" i="11"/>
  <c r="AG8" i="11"/>
  <c r="AG9" i="11"/>
  <c r="AG10" i="11"/>
  <c r="AG11" i="11"/>
  <c r="AG12" i="11"/>
  <c r="AG13" i="11"/>
  <c r="AG4" i="11"/>
  <c r="AG14" i="10"/>
  <c r="AC14" i="10"/>
  <c r="AD14" i="10"/>
  <c r="AE14" i="10"/>
  <c r="AF14" i="10"/>
  <c r="AB14" i="10"/>
  <c r="AG5" i="10"/>
  <c r="AG6" i="10"/>
  <c r="AG7" i="10"/>
  <c r="AG8" i="10"/>
  <c r="AG9" i="10"/>
  <c r="AG10" i="10"/>
  <c r="AG11" i="10"/>
  <c r="AG12" i="10"/>
  <c r="AG13" i="10"/>
  <c r="AG4" i="10"/>
  <c r="AG14" i="13"/>
  <c r="AG5" i="13"/>
  <c r="AG6" i="13"/>
  <c r="AG7" i="13"/>
  <c r="AG8" i="13"/>
  <c r="AG9" i="13"/>
  <c r="AG10" i="13"/>
  <c r="AG11" i="13"/>
  <c r="AG12" i="13"/>
  <c r="AG13" i="13"/>
  <c r="AG4" i="13"/>
  <c r="Y4" i="13"/>
  <c r="AJ14" i="13"/>
  <c r="AC14" i="13"/>
  <c r="AD14" i="13"/>
  <c r="AE14" i="13"/>
  <c r="AF14" i="13"/>
  <c r="AB14" i="13"/>
  <c r="AG14" i="9"/>
  <c r="AG5" i="9"/>
  <c r="AG6" i="9"/>
  <c r="AG7" i="9"/>
  <c r="AG8" i="9"/>
  <c r="AG9" i="9"/>
  <c r="AG10" i="9"/>
  <c r="AG11" i="9"/>
  <c r="AG12" i="9"/>
  <c r="AG13" i="9"/>
  <c r="AG4" i="9"/>
  <c r="AC14" i="9"/>
  <c r="AD14" i="9"/>
  <c r="AE14" i="9"/>
  <c r="AF14" i="9"/>
  <c r="AB14" i="9"/>
  <c r="AC14" i="6"/>
  <c r="AD14" i="6"/>
  <c r="AE14" i="6"/>
  <c r="AF14" i="6"/>
  <c r="AG14" i="6"/>
  <c r="AB14" i="6"/>
  <c r="AG5" i="6"/>
  <c r="AG6" i="6"/>
  <c r="AG7" i="6"/>
  <c r="AG8" i="6"/>
  <c r="AG9" i="6"/>
  <c r="AG10" i="6"/>
  <c r="AG11" i="6"/>
  <c r="AG12" i="6"/>
  <c r="AG13" i="6"/>
  <c r="AG4" i="6"/>
  <c r="AG14" i="18"/>
  <c r="AG5" i="18"/>
  <c r="AG6" i="18"/>
  <c r="AG7" i="18"/>
  <c r="AG8" i="18"/>
  <c r="AG9" i="18"/>
  <c r="AG10" i="18"/>
  <c r="AG11" i="18"/>
  <c r="AG12" i="18"/>
  <c r="AG13" i="18"/>
  <c r="AG4" i="18"/>
  <c r="AC14" i="18"/>
  <c r="AD14" i="18"/>
  <c r="AE14" i="18"/>
  <c r="AF14" i="18"/>
  <c r="AB14" i="18"/>
  <c r="X31" i="18" l="1"/>
  <c r="G29" i="18"/>
  <c r="F29" i="18"/>
  <c r="E29" i="18"/>
  <c r="D29" i="18"/>
  <c r="C29" i="18"/>
  <c r="H28" i="18"/>
  <c r="H27" i="18"/>
  <c r="H26" i="18"/>
  <c r="H25" i="18"/>
  <c r="H24" i="18"/>
  <c r="N23" i="18"/>
  <c r="V23" i="18" s="1"/>
  <c r="H23" i="18"/>
  <c r="H22" i="18"/>
  <c r="H21" i="18"/>
  <c r="H20" i="18"/>
  <c r="H19" i="18"/>
  <c r="B16" i="18"/>
  <c r="BT14" i="18"/>
  <c r="BS14" i="18"/>
  <c r="BR14" i="18"/>
  <c r="BQ14" i="18"/>
  <c r="BP14" i="18"/>
  <c r="X14" i="18"/>
  <c r="W14" i="18"/>
  <c r="V14" i="18"/>
  <c r="U14" i="18"/>
  <c r="T14" i="18"/>
  <c r="P14" i="18"/>
  <c r="O14" i="18"/>
  <c r="N14" i="18"/>
  <c r="M14" i="18"/>
  <c r="L14" i="18"/>
  <c r="H14" i="18"/>
  <c r="G14" i="18"/>
  <c r="F14" i="18"/>
  <c r="E14" i="18"/>
  <c r="D14" i="18"/>
  <c r="BU13" i="18"/>
  <c r="BD13" i="18"/>
  <c r="BC13" i="18"/>
  <c r="AU13" i="18" s="1"/>
  <c r="N28" i="18" s="1"/>
  <c r="BB13" i="18"/>
  <c r="AT13" i="18" s="1"/>
  <c r="M28" i="18" s="1"/>
  <c r="BA13" i="18"/>
  <c r="AK13" i="18" s="1"/>
  <c r="AZ13" i="18"/>
  <c r="BE13" i="18" s="1"/>
  <c r="AW13" i="18" s="1"/>
  <c r="P28" i="18" s="1"/>
  <c r="AV13" i="18"/>
  <c r="O28" i="18" s="1"/>
  <c r="AN13" i="18"/>
  <c r="AF13" i="18"/>
  <c r="AE13" i="18"/>
  <c r="AM13" i="18" s="1"/>
  <c r="AD13" i="18"/>
  <c r="AC13" i="18"/>
  <c r="AB13" i="18"/>
  <c r="AJ13" i="18" s="1"/>
  <c r="Y13" i="18"/>
  <c r="Q13" i="18"/>
  <c r="I13" i="18"/>
  <c r="BU12" i="18"/>
  <c r="BD12" i="18"/>
  <c r="AV12" i="18" s="1"/>
  <c r="O27" i="18" s="1"/>
  <c r="BC12" i="18"/>
  <c r="BB12" i="18"/>
  <c r="BA12" i="18"/>
  <c r="AS12" i="18" s="1"/>
  <c r="L27" i="18" s="1"/>
  <c r="T27" i="18" s="1"/>
  <c r="AZ12" i="18"/>
  <c r="AU12" i="18"/>
  <c r="N27" i="18" s="1"/>
  <c r="AT12" i="18"/>
  <c r="M27" i="18" s="1"/>
  <c r="U27" i="18" s="1"/>
  <c r="AR12" i="18"/>
  <c r="K27" i="18" s="1"/>
  <c r="S27" i="18" s="1"/>
  <c r="AL12" i="18"/>
  <c r="AK12" i="18"/>
  <c r="AJ12" i="18"/>
  <c r="AO12" i="18" s="1"/>
  <c r="AF12" i="18"/>
  <c r="AN12" i="18" s="1"/>
  <c r="AE12" i="18"/>
  <c r="AM12" i="18" s="1"/>
  <c r="AD12" i="18"/>
  <c r="AC12" i="18"/>
  <c r="AB12" i="18"/>
  <c r="Y12" i="18"/>
  <c r="Q12" i="18"/>
  <c r="I12" i="18"/>
  <c r="BU11" i="18"/>
  <c r="BD11" i="18"/>
  <c r="BC11" i="18"/>
  <c r="BB11" i="18"/>
  <c r="AT11" i="18" s="1"/>
  <c r="M26" i="18" s="1"/>
  <c r="BA11" i="18"/>
  <c r="AS11" i="18" s="1"/>
  <c r="L26" i="18" s="1"/>
  <c r="AZ11" i="18"/>
  <c r="BE11" i="18" s="1"/>
  <c r="AW11" i="18" s="1"/>
  <c r="P26" i="18" s="1"/>
  <c r="AV11" i="18"/>
  <c r="O26" i="18" s="1"/>
  <c r="W26" i="18" s="1"/>
  <c r="AU11" i="18"/>
  <c r="N26" i="18" s="1"/>
  <c r="V26" i="18" s="1"/>
  <c r="AN11" i="18"/>
  <c r="AF11" i="18"/>
  <c r="AE11" i="18"/>
  <c r="AM11" i="18" s="1"/>
  <c r="AD11" i="18"/>
  <c r="AC11" i="18"/>
  <c r="AB11" i="18"/>
  <c r="AJ11" i="18" s="1"/>
  <c r="Y11" i="18"/>
  <c r="Q11" i="18"/>
  <c r="I11" i="18"/>
  <c r="BU10" i="18"/>
  <c r="BD10" i="18"/>
  <c r="BE10" i="18" s="1"/>
  <c r="AW10" i="18" s="1"/>
  <c r="P25" i="18" s="1"/>
  <c r="BC10" i="18"/>
  <c r="BB10" i="18"/>
  <c r="BA10" i="18"/>
  <c r="AS10" i="18" s="1"/>
  <c r="L25" i="18" s="1"/>
  <c r="T25" i="18" s="1"/>
  <c r="AZ10" i="18"/>
  <c r="AU10" i="18"/>
  <c r="N25" i="18" s="1"/>
  <c r="V25" i="18" s="1"/>
  <c r="AT10" i="18"/>
  <c r="M25" i="18" s="1"/>
  <c r="U25" i="18" s="1"/>
  <c r="AR10" i="18"/>
  <c r="K25" i="18" s="1"/>
  <c r="S25" i="18" s="1"/>
  <c r="AL10" i="18"/>
  <c r="AK10" i="18"/>
  <c r="AJ10" i="18"/>
  <c r="AF10" i="18"/>
  <c r="AN10" i="18" s="1"/>
  <c r="AE10" i="18"/>
  <c r="AM10" i="18" s="1"/>
  <c r="AD10" i="18"/>
  <c r="AC10" i="18"/>
  <c r="AB10" i="18"/>
  <c r="Y10" i="18"/>
  <c r="Q10" i="18"/>
  <c r="I10" i="18"/>
  <c r="BU9" i="18"/>
  <c r="BD9" i="18"/>
  <c r="BC9" i="18"/>
  <c r="BB9" i="18"/>
  <c r="AT9" i="18" s="1"/>
  <c r="M24" i="18" s="1"/>
  <c r="BA9" i="18"/>
  <c r="AK9" i="18" s="1"/>
  <c r="AZ9" i="18"/>
  <c r="AR9" i="18" s="1"/>
  <c r="K24" i="18" s="1"/>
  <c r="AV9" i="18"/>
  <c r="O24" i="18" s="1"/>
  <c r="W24" i="18" s="1"/>
  <c r="AU9" i="18"/>
  <c r="N24" i="18" s="1"/>
  <c r="AN9" i="18"/>
  <c r="AF9" i="18"/>
  <c r="AE9" i="18"/>
  <c r="AM9" i="18" s="1"/>
  <c r="AD9" i="18"/>
  <c r="AC9" i="18"/>
  <c r="AB9" i="18"/>
  <c r="AJ9" i="18" s="1"/>
  <c r="Y9" i="18"/>
  <c r="Q9" i="18"/>
  <c r="I9" i="18"/>
  <c r="BU8" i="18"/>
  <c r="BD8" i="18"/>
  <c r="AV8" i="18" s="1"/>
  <c r="O23" i="18" s="1"/>
  <c r="W23" i="18" s="1"/>
  <c r="BC8" i="18"/>
  <c r="BB8" i="18"/>
  <c r="BA8" i="18"/>
  <c r="AS8" i="18" s="1"/>
  <c r="L23" i="18" s="1"/>
  <c r="T23" i="18" s="1"/>
  <c r="AZ8" i="18"/>
  <c r="AU8" i="18"/>
  <c r="AT8" i="18"/>
  <c r="M23" i="18" s="1"/>
  <c r="U23" i="18" s="1"/>
  <c r="AR8" i="18"/>
  <c r="K23" i="18" s="1"/>
  <c r="S23" i="18" s="1"/>
  <c r="AL8" i="18"/>
  <c r="AK8" i="18"/>
  <c r="AJ8" i="18"/>
  <c r="AO8" i="18" s="1"/>
  <c r="AF8" i="18"/>
  <c r="AN8" i="18" s="1"/>
  <c r="AE8" i="18"/>
  <c r="AM8" i="18" s="1"/>
  <c r="AD8" i="18"/>
  <c r="AC8" i="18"/>
  <c r="AB8" i="18"/>
  <c r="Y8" i="18"/>
  <c r="Q8" i="18"/>
  <c r="I8" i="18"/>
  <c r="BU7" i="18"/>
  <c r="BD7" i="18"/>
  <c r="BC7" i="18"/>
  <c r="BB7" i="18"/>
  <c r="AT7" i="18" s="1"/>
  <c r="M22" i="18" s="1"/>
  <c r="BA7" i="18"/>
  <c r="AS7" i="18" s="1"/>
  <c r="L22" i="18" s="1"/>
  <c r="AZ7" i="18"/>
  <c r="BE7" i="18" s="1"/>
  <c r="AW7" i="18" s="1"/>
  <c r="P22" i="18" s="1"/>
  <c r="AV7" i="18"/>
  <c r="O22" i="18" s="1"/>
  <c r="W22" i="18" s="1"/>
  <c r="AU7" i="18"/>
  <c r="N22" i="18" s="1"/>
  <c r="V22" i="18" s="1"/>
  <c r="AN7" i="18"/>
  <c r="AF7" i="18"/>
  <c r="AE7" i="18"/>
  <c r="AM7" i="18" s="1"/>
  <c r="AD7" i="18"/>
  <c r="AL7" i="18" s="1"/>
  <c r="AC7" i="18"/>
  <c r="AK7" i="18" s="1"/>
  <c r="AB7" i="18"/>
  <c r="AJ7" i="18" s="1"/>
  <c r="AO7" i="18" s="1"/>
  <c r="Y7" i="18"/>
  <c r="Q7" i="18"/>
  <c r="I7" i="18"/>
  <c r="BU6" i="18"/>
  <c r="BD6" i="18"/>
  <c r="AV6" i="18" s="1"/>
  <c r="O21" i="18" s="1"/>
  <c r="BC6" i="18"/>
  <c r="AU6" i="18" s="1"/>
  <c r="N21" i="18" s="1"/>
  <c r="BB6" i="18"/>
  <c r="BA6" i="18"/>
  <c r="AZ6" i="18"/>
  <c r="AT6" i="18"/>
  <c r="M21" i="18" s="1"/>
  <c r="U21" i="18" s="1"/>
  <c r="AS6" i="18"/>
  <c r="L21" i="18" s="1"/>
  <c r="T21" i="18" s="1"/>
  <c r="AR6" i="18"/>
  <c r="K21" i="18" s="1"/>
  <c r="S21" i="18" s="1"/>
  <c r="AL6" i="18"/>
  <c r="AK6" i="18"/>
  <c r="AJ6" i="18"/>
  <c r="AF6" i="18"/>
  <c r="AN6" i="18" s="1"/>
  <c r="AE6" i="18"/>
  <c r="AM6" i="18" s="1"/>
  <c r="AD6" i="18"/>
  <c r="AC6" i="18"/>
  <c r="AB6" i="18"/>
  <c r="Y6" i="18"/>
  <c r="Q6" i="18"/>
  <c r="I6" i="18"/>
  <c r="BU5" i="18"/>
  <c r="BD5" i="18"/>
  <c r="BC5" i="18"/>
  <c r="BB5" i="18"/>
  <c r="BB14" i="18" s="1"/>
  <c r="AT14" i="18" s="1"/>
  <c r="M29" i="18" s="1"/>
  <c r="BA5" i="18"/>
  <c r="AS5" i="18" s="1"/>
  <c r="L20" i="18" s="1"/>
  <c r="AZ5" i="18"/>
  <c r="AZ14" i="18" s="1"/>
  <c r="AV5" i="18"/>
  <c r="O20" i="18" s="1"/>
  <c r="AU5" i="18"/>
  <c r="N20" i="18" s="1"/>
  <c r="V20" i="18" s="1"/>
  <c r="AN5" i="18"/>
  <c r="AM5" i="18"/>
  <c r="AF5" i="18"/>
  <c r="AE5" i="18"/>
  <c r="AD5" i="18"/>
  <c r="AC5" i="18"/>
  <c r="AK5" i="18" s="1"/>
  <c r="AB5" i="18"/>
  <c r="AJ5" i="18" s="1"/>
  <c r="Y5" i="18"/>
  <c r="Q5" i="18"/>
  <c r="I5" i="18"/>
  <c r="BU4" i="18"/>
  <c r="BU14" i="18" s="1"/>
  <c r="BD4" i="18"/>
  <c r="AV4" i="18" s="1"/>
  <c r="O19" i="18" s="1"/>
  <c r="BC4" i="18"/>
  <c r="BE4" i="18" s="1"/>
  <c r="BB4" i="18"/>
  <c r="BA4" i="18"/>
  <c r="BA14" i="18" s="1"/>
  <c r="AS14" i="18" s="1"/>
  <c r="L29" i="18" s="1"/>
  <c r="AZ4" i="18"/>
  <c r="AT4" i="18"/>
  <c r="M19" i="18" s="1"/>
  <c r="U19" i="18" s="1"/>
  <c r="AS4" i="18"/>
  <c r="L19" i="18" s="1"/>
  <c r="T19" i="18" s="1"/>
  <c r="AR4" i="18"/>
  <c r="K19" i="18" s="1"/>
  <c r="S19" i="18" s="1"/>
  <c r="AL4" i="18"/>
  <c r="AK4" i="18"/>
  <c r="AJ4" i="18"/>
  <c r="AF4" i="18"/>
  <c r="AN4" i="18" s="1"/>
  <c r="AN14" i="18" s="1"/>
  <c r="AE4" i="18"/>
  <c r="AD4" i="18"/>
  <c r="AC4" i="18"/>
  <c r="AB4" i="18"/>
  <c r="Y4" i="18"/>
  <c r="Q4" i="18"/>
  <c r="I4" i="18"/>
  <c r="I14" i="18" s="1"/>
  <c r="U31" i="18" s="1"/>
  <c r="AJ11" i="15"/>
  <c r="W20" i="18" l="1"/>
  <c r="AR14" i="18"/>
  <c r="K29" i="18" s="1"/>
  <c r="W28" i="18"/>
  <c r="AO6" i="18"/>
  <c r="T22" i="18"/>
  <c r="X23" i="18"/>
  <c r="V28" i="18"/>
  <c r="W27" i="18"/>
  <c r="U28" i="18"/>
  <c r="V21" i="18"/>
  <c r="U22" i="18"/>
  <c r="AW4" i="18"/>
  <c r="P19" i="18" s="1"/>
  <c r="T20" i="18"/>
  <c r="W21" i="18"/>
  <c r="X21" i="18" s="1"/>
  <c r="V24" i="18"/>
  <c r="AO10" i="18"/>
  <c r="AJ14" i="18"/>
  <c r="W19" i="18"/>
  <c r="S24" i="18"/>
  <c r="V27" i="18"/>
  <c r="Y14" i="18"/>
  <c r="BE6" i="18"/>
  <c r="AW6" i="18" s="1"/>
  <c r="P21" i="18" s="1"/>
  <c r="AR7" i="18"/>
  <c r="K22" i="18" s="1"/>
  <c r="S22" i="18" s="1"/>
  <c r="AV10" i="18"/>
  <c r="O25" i="18" s="1"/>
  <c r="W25" i="18" s="1"/>
  <c r="X25" i="18" s="1"/>
  <c r="AR11" i="18"/>
  <c r="K26" i="18" s="1"/>
  <c r="S26" i="18" s="1"/>
  <c r="AR13" i="18"/>
  <c r="K28" i="18" s="1"/>
  <c r="S28" i="18" s="1"/>
  <c r="BE5" i="18"/>
  <c r="AW5" i="18" s="1"/>
  <c r="P20" i="18" s="1"/>
  <c r="BE9" i="18"/>
  <c r="AW9" i="18" s="1"/>
  <c r="P24" i="18" s="1"/>
  <c r="AK11" i="18"/>
  <c r="AK14" i="18" s="1"/>
  <c r="AL5" i="18"/>
  <c r="AL14" i="18" s="1"/>
  <c r="AL9" i="18"/>
  <c r="U24" i="18" s="1"/>
  <c r="AL11" i="18"/>
  <c r="U26" i="18" s="1"/>
  <c r="AL13" i="18"/>
  <c r="AO13" i="18" s="1"/>
  <c r="BC14" i="18"/>
  <c r="AU14" i="18" s="1"/>
  <c r="N29" i="18" s="1"/>
  <c r="BD14" i="18"/>
  <c r="AV14" i="18" s="1"/>
  <c r="O29" i="18" s="1"/>
  <c r="H29" i="18"/>
  <c r="BE8" i="18"/>
  <c r="AW8" i="18" s="1"/>
  <c r="P23" i="18" s="1"/>
  <c r="BE12" i="18"/>
  <c r="AW12" i="18" s="1"/>
  <c r="P27" i="18" s="1"/>
  <c r="AU4" i="18"/>
  <c r="N19" i="18" s="1"/>
  <c r="AR5" i="18"/>
  <c r="K20" i="18" s="1"/>
  <c r="S20" i="18" s="1"/>
  <c r="AM4" i="18"/>
  <c r="AM14" i="18" s="1"/>
  <c r="Q14" i="18"/>
  <c r="AS9" i="18"/>
  <c r="L24" i="18" s="1"/>
  <c r="T24" i="18" s="1"/>
  <c r="AS13" i="18"/>
  <c r="L28" i="18" s="1"/>
  <c r="T28" i="18" s="1"/>
  <c r="AT5" i="18"/>
  <c r="M20" i="18" s="1"/>
  <c r="X22" i="18" l="1"/>
  <c r="X27" i="18"/>
  <c r="U20" i="18"/>
  <c r="U29" i="18" s="1"/>
  <c r="AO9" i="18"/>
  <c r="T26" i="18"/>
  <c r="T29" i="18" s="1"/>
  <c r="V19" i="18"/>
  <c r="S29" i="18"/>
  <c r="AO5" i="18"/>
  <c r="W29" i="18"/>
  <c r="AO11" i="18"/>
  <c r="AO4" i="18"/>
  <c r="AO14" i="18"/>
  <c r="BE14" i="18"/>
  <c r="AW14" i="18" s="1"/>
  <c r="P29" i="18" s="1"/>
  <c r="X28" i="18"/>
  <c r="X24" i="18"/>
  <c r="V29" i="18" l="1"/>
  <c r="X19" i="18"/>
  <c r="X26" i="18"/>
  <c r="X20" i="18"/>
  <c r="X29" i="18" l="1"/>
  <c r="AG14" i="14"/>
  <c r="AJ14" i="14" l="1"/>
  <c r="AO14" i="14" s="1"/>
  <c r="AC14" i="14"/>
  <c r="AD14" i="14"/>
  <c r="AE14" i="14"/>
  <c r="AF14" i="14"/>
  <c r="AB14" i="14"/>
  <c r="T14" i="14"/>
  <c r="U14" i="14"/>
  <c r="V14" i="14"/>
  <c r="W14" i="14"/>
  <c r="X14" i="14"/>
  <c r="AG5" i="14"/>
  <c r="AG6" i="14"/>
  <c r="AG7" i="14"/>
  <c r="AG8" i="14"/>
  <c r="AG9" i="14"/>
  <c r="AG10" i="14"/>
  <c r="AG11" i="14"/>
  <c r="AG12" i="14"/>
  <c r="AG13" i="14"/>
  <c r="AG4" i="14"/>
  <c r="AI11" i="15" l="1"/>
  <c r="S19" i="14"/>
  <c r="K52" i="17" l="1"/>
  <c r="L52" i="17"/>
  <c r="M52" i="17"/>
  <c r="N52" i="17"/>
  <c r="O52" i="17"/>
  <c r="K53" i="17"/>
  <c r="P53" i="17" s="1"/>
  <c r="L53" i="17"/>
  <c r="M53" i="17"/>
  <c r="N53" i="17"/>
  <c r="O53" i="17"/>
  <c r="K54" i="17"/>
  <c r="L54" i="17"/>
  <c r="M54" i="17"/>
  <c r="N54" i="17"/>
  <c r="O54" i="17"/>
  <c r="K55" i="17"/>
  <c r="P55" i="17" s="1"/>
  <c r="L55" i="17"/>
  <c r="M55" i="17"/>
  <c r="N55" i="17"/>
  <c r="O55" i="17"/>
  <c r="K56" i="17"/>
  <c r="L56" i="17"/>
  <c r="M56" i="17"/>
  <c r="N56" i="17"/>
  <c r="N61" i="17" s="1"/>
  <c r="O56" i="17"/>
  <c r="K57" i="17"/>
  <c r="L57" i="17"/>
  <c r="M57" i="17"/>
  <c r="N57" i="17"/>
  <c r="O57" i="17"/>
  <c r="K58" i="17"/>
  <c r="L58" i="17"/>
  <c r="M58" i="17"/>
  <c r="N58" i="17"/>
  <c r="O58" i="17"/>
  <c r="K59" i="17"/>
  <c r="L59" i="17"/>
  <c r="M59" i="17"/>
  <c r="N59" i="17"/>
  <c r="O59" i="17"/>
  <c r="K60" i="17"/>
  <c r="L60" i="17"/>
  <c r="M60" i="17"/>
  <c r="N60" i="17"/>
  <c r="O60" i="17"/>
  <c r="L51" i="17"/>
  <c r="M51" i="17"/>
  <c r="N51" i="17"/>
  <c r="O51" i="17"/>
  <c r="K51" i="17"/>
  <c r="P52" i="17"/>
  <c r="L35" i="17"/>
  <c r="M35" i="17"/>
  <c r="N35" i="17"/>
  <c r="O35" i="17"/>
  <c r="L36" i="17"/>
  <c r="M36" i="17"/>
  <c r="N36" i="17"/>
  <c r="O36" i="17"/>
  <c r="L37" i="17"/>
  <c r="M37" i="17"/>
  <c r="N37" i="17"/>
  <c r="O37" i="17"/>
  <c r="P37" i="17" s="1"/>
  <c r="L38" i="17"/>
  <c r="M38" i="17"/>
  <c r="N38" i="17"/>
  <c r="O38" i="17"/>
  <c r="L39" i="17"/>
  <c r="M39" i="17"/>
  <c r="N39" i="17"/>
  <c r="O39" i="17"/>
  <c r="L40" i="17"/>
  <c r="M40" i="17"/>
  <c r="N40" i="17"/>
  <c r="O40" i="17"/>
  <c r="L41" i="17"/>
  <c r="M41" i="17"/>
  <c r="N41" i="17"/>
  <c r="O41" i="17"/>
  <c r="L42" i="17"/>
  <c r="M42" i="17"/>
  <c r="N42" i="17"/>
  <c r="O42" i="17"/>
  <c r="L43" i="17"/>
  <c r="M43" i="17"/>
  <c r="N43" i="17"/>
  <c r="O43" i="17"/>
  <c r="P43" i="17" s="1"/>
  <c r="L44" i="17"/>
  <c r="M44" i="17"/>
  <c r="N44" i="17"/>
  <c r="O44" i="17"/>
  <c r="K36" i="17"/>
  <c r="K37" i="17"/>
  <c r="K38" i="17"/>
  <c r="K39" i="17"/>
  <c r="K40" i="17"/>
  <c r="K41" i="17"/>
  <c r="K42" i="17"/>
  <c r="K43" i="17"/>
  <c r="K44" i="17"/>
  <c r="K35" i="17"/>
  <c r="P42" i="17"/>
  <c r="K20" i="17"/>
  <c r="L20" i="17"/>
  <c r="M20" i="17"/>
  <c r="N20" i="17"/>
  <c r="O20" i="17"/>
  <c r="K21" i="17"/>
  <c r="L21" i="17"/>
  <c r="M21" i="17"/>
  <c r="P21" i="17" s="1"/>
  <c r="N21" i="17"/>
  <c r="O21" i="17"/>
  <c r="K22" i="17"/>
  <c r="L22" i="17"/>
  <c r="M22" i="17"/>
  <c r="N22" i="17"/>
  <c r="O22" i="17"/>
  <c r="K23" i="17"/>
  <c r="P23" i="17" s="1"/>
  <c r="L23" i="17"/>
  <c r="M23" i="17"/>
  <c r="N23" i="17"/>
  <c r="O23" i="17"/>
  <c r="K24" i="17"/>
  <c r="L24" i="17"/>
  <c r="M24" i="17"/>
  <c r="N24" i="17"/>
  <c r="O24" i="17"/>
  <c r="K25" i="17"/>
  <c r="L25" i="17"/>
  <c r="M25" i="17"/>
  <c r="N25" i="17"/>
  <c r="P25" i="17" s="1"/>
  <c r="O25" i="17"/>
  <c r="K26" i="17"/>
  <c r="L26" i="17"/>
  <c r="M26" i="17"/>
  <c r="N26" i="17"/>
  <c r="O26" i="17"/>
  <c r="K27" i="17"/>
  <c r="L27" i="17"/>
  <c r="M27" i="17"/>
  <c r="N27" i="17"/>
  <c r="O27" i="17"/>
  <c r="K28" i="17"/>
  <c r="L28" i="17"/>
  <c r="M28" i="17"/>
  <c r="N28" i="17"/>
  <c r="O28" i="17"/>
  <c r="P28" i="17" s="1"/>
  <c r="L19" i="17"/>
  <c r="M19" i="17"/>
  <c r="N19" i="17"/>
  <c r="O19" i="17"/>
  <c r="K19" i="17"/>
  <c r="P14" i="17"/>
  <c r="K5" i="17"/>
  <c r="L5" i="17"/>
  <c r="M5" i="17"/>
  <c r="N5" i="17"/>
  <c r="O5" i="17"/>
  <c r="P5" i="17" s="1"/>
  <c r="K6" i="17"/>
  <c r="P6" i="17" s="1"/>
  <c r="L6" i="17"/>
  <c r="M6" i="17"/>
  <c r="N6" i="17"/>
  <c r="O6" i="17"/>
  <c r="K7" i="17"/>
  <c r="L7" i="17"/>
  <c r="M7" i="17"/>
  <c r="N7" i="17"/>
  <c r="P7" i="17" s="1"/>
  <c r="O7" i="17"/>
  <c r="K8" i="17"/>
  <c r="L8" i="17"/>
  <c r="M8" i="17"/>
  <c r="N8" i="17"/>
  <c r="O8" i="17"/>
  <c r="K9" i="17"/>
  <c r="P9" i="17" s="1"/>
  <c r="L9" i="17"/>
  <c r="L14" i="17" s="1"/>
  <c r="M9" i="17"/>
  <c r="N9" i="17"/>
  <c r="O9" i="17"/>
  <c r="K10" i="17"/>
  <c r="L10" i="17"/>
  <c r="M10" i="17"/>
  <c r="N10" i="17"/>
  <c r="O10" i="17"/>
  <c r="P10" i="17" s="1"/>
  <c r="K11" i="17"/>
  <c r="P11" i="17" s="1"/>
  <c r="L11" i="17"/>
  <c r="M11" i="17"/>
  <c r="N11" i="17"/>
  <c r="O11" i="17"/>
  <c r="K12" i="17"/>
  <c r="L12" i="17"/>
  <c r="P12" i="17" s="1"/>
  <c r="M12" i="17"/>
  <c r="M14" i="17" s="1"/>
  <c r="N12" i="17"/>
  <c r="O12" i="17"/>
  <c r="K13" i="17"/>
  <c r="L13" i="17"/>
  <c r="M13" i="17"/>
  <c r="N13" i="17"/>
  <c r="O13" i="17"/>
  <c r="P13" i="17" s="1"/>
  <c r="L4" i="17"/>
  <c r="M4" i="17"/>
  <c r="N4" i="17"/>
  <c r="O4" i="17"/>
  <c r="K4" i="17"/>
  <c r="P4" i="17" s="1"/>
  <c r="P8" i="17"/>
  <c r="P20" i="17"/>
  <c r="P22" i="17"/>
  <c r="K14" i="17"/>
  <c r="N29" i="17"/>
  <c r="F29" i="17"/>
  <c r="E29" i="17"/>
  <c r="D29" i="17"/>
  <c r="C29" i="17"/>
  <c r="B29" i="17"/>
  <c r="G28" i="17"/>
  <c r="G27" i="17"/>
  <c r="G26" i="17"/>
  <c r="G29" i="17" s="1"/>
  <c r="G25" i="17"/>
  <c r="G24" i="17"/>
  <c r="G23" i="17"/>
  <c r="G22" i="17"/>
  <c r="G21" i="17"/>
  <c r="G20" i="17"/>
  <c r="G19" i="17"/>
  <c r="F14" i="17"/>
  <c r="E14" i="17"/>
  <c r="D14" i="17"/>
  <c r="C14" i="17"/>
  <c r="B14" i="17"/>
  <c r="G13" i="17"/>
  <c r="G12" i="17"/>
  <c r="G11" i="17"/>
  <c r="G10" i="17"/>
  <c r="G9" i="17"/>
  <c r="G8" i="17"/>
  <c r="G7" i="17"/>
  <c r="G6" i="17"/>
  <c r="G14" i="17" s="1"/>
  <c r="G5" i="17"/>
  <c r="G4" i="17"/>
  <c r="O61" i="17" l="1"/>
  <c r="P58" i="17"/>
  <c r="P57" i="17"/>
  <c r="P51" i="17"/>
  <c r="P54" i="17"/>
  <c r="P56" i="17"/>
  <c r="L61" i="17"/>
  <c r="P59" i="17"/>
  <c r="M61" i="17"/>
  <c r="P60" i="17"/>
  <c r="K61" i="17"/>
  <c r="P36" i="17"/>
  <c r="O45" i="17"/>
  <c r="P39" i="17"/>
  <c r="P44" i="17"/>
  <c r="P41" i="17"/>
  <c r="P38" i="17"/>
  <c r="N45" i="17"/>
  <c r="L45" i="17"/>
  <c r="P35" i="17"/>
  <c r="P40" i="17"/>
  <c r="K45" i="17"/>
  <c r="M45" i="17"/>
  <c r="M29" i="17"/>
  <c r="L29" i="17"/>
  <c r="O29" i="17"/>
  <c r="K29" i="17"/>
  <c r="P29" i="17" s="1"/>
  <c r="N14" i="17"/>
  <c r="O14" i="17"/>
  <c r="P26" i="17"/>
  <c r="P24" i="17"/>
  <c r="P27" i="17"/>
  <c r="P19" i="17"/>
  <c r="AZ4" i="14"/>
  <c r="AJ4" i="14"/>
  <c r="AB4" i="14"/>
  <c r="P61" i="17" l="1"/>
  <c r="P45" i="17"/>
  <c r="AI10" i="15"/>
  <c r="AI9" i="15"/>
  <c r="AI8" i="15"/>
  <c r="AI7" i="15"/>
  <c r="AH10" i="15"/>
  <c r="AH9" i="15"/>
  <c r="AH8" i="15"/>
  <c r="AH7" i="15"/>
  <c r="S34" i="14"/>
  <c r="S44" i="14"/>
  <c r="W43" i="14"/>
  <c r="V43" i="14"/>
  <c r="U43" i="14"/>
  <c r="T43" i="14"/>
  <c r="S43" i="14"/>
  <c r="W42" i="14"/>
  <c r="V42" i="14"/>
  <c r="U42" i="14"/>
  <c r="T42" i="14"/>
  <c r="S42" i="14"/>
  <c r="W41" i="14"/>
  <c r="V41" i="14"/>
  <c r="U41" i="14"/>
  <c r="T41" i="14"/>
  <c r="S41" i="14"/>
  <c r="W40" i="14"/>
  <c r="V40" i="14"/>
  <c r="U40" i="14"/>
  <c r="T40" i="14"/>
  <c r="S40" i="14"/>
  <c r="W39" i="14"/>
  <c r="V39" i="14"/>
  <c r="U39" i="14"/>
  <c r="T39" i="14"/>
  <c r="S39" i="14"/>
  <c r="W38" i="14"/>
  <c r="V38" i="14"/>
  <c r="U38" i="14"/>
  <c r="T38" i="14"/>
  <c r="S38" i="14"/>
  <c r="W37" i="14"/>
  <c r="V37" i="14"/>
  <c r="U37" i="14"/>
  <c r="T37" i="14"/>
  <c r="S37" i="14"/>
  <c r="W36" i="14"/>
  <c r="V36" i="14"/>
  <c r="U36" i="14"/>
  <c r="T36" i="14"/>
  <c r="S36" i="14"/>
  <c r="W35" i="14"/>
  <c r="V35" i="14"/>
  <c r="U35" i="14"/>
  <c r="T35" i="14"/>
  <c r="S35" i="14"/>
  <c r="W34" i="14"/>
  <c r="V34" i="14"/>
  <c r="U34" i="14"/>
  <c r="T34" i="14"/>
  <c r="X31" i="14"/>
  <c r="G29" i="14"/>
  <c r="F29" i="14"/>
  <c r="E29" i="14"/>
  <c r="D29" i="14"/>
  <c r="C29" i="14"/>
  <c r="N28" i="14"/>
  <c r="H28" i="14"/>
  <c r="H27" i="14"/>
  <c r="H26" i="14"/>
  <c r="M25" i="14"/>
  <c r="U25" i="14" s="1"/>
  <c r="H25" i="14"/>
  <c r="H24" i="14"/>
  <c r="H23" i="14"/>
  <c r="H22" i="14"/>
  <c r="H21" i="14"/>
  <c r="N20" i="14"/>
  <c r="H20" i="14"/>
  <c r="H19" i="14"/>
  <c r="H29" i="14" s="1"/>
  <c r="B16" i="14"/>
  <c r="BT14" i="14"/>
  <c r="BS14" i="14"/>
  <c r="BR14" i="14"/>
  <c r="BQ14" i="14"/>
  <c r="BP14" i="14"/>
  <c r="P14" i="14"/>
  <c r="O14" i="14"/>
  <c r="N14" i="14"/>
  <c r="M14" i="14"/>
  <c r="L14" i="14"/>
  <c r="H14" i="14"/>
  <c r="W44" i="14" s="1"/>
  <c r="G14" i="14"/>
  <c r="V44" i="14" s="1"/>
  <c r="F14" i="14"/>
  <c r="U44" i="14" s="1"/>
  <c r="E14" i="14"/>
  <c r="T44" i="14" s="1"/>
  <c r="D14" i="14"/>
  <c r="BU13" i="14"/>
  <c r="BD13" i="14"/>
  <c r="BC13" i="14"/>
  <c r="BB13" i="14"/>
  <c r="AT13" i="14" s="1"/>
  <c r="M28" i="14" s="1"/>
  <c r="BA13" i="14"/>
  <c r="AK13" i="14" s="1"/>
  <c r="AZ13" i="14"/>
  <c r="BE13" i="14" s="1"/>
  <c r="AW13" i="14" s="1"/>
  <c r="P28" i="14" s="1"/>
  <c r="AV13" i="14"/>
  <c r="O28" i="14" s="1"/>
  <c r="AU13" i="14"/>
  <c r="AR13" i="14"/>
  <c r="K28" i="14" s="1"/>
  <c r="S28" i="14" s="1"/>
  <c r="AF13" i="14"/>
  <c r="AN13" i="14" s="1"/>
  <c r="AE13" i="14"/>
  <c r="AM13" i="14" s="1"/>
  <c r="AD13" i="14"/>
  <c r="AL13" i="14" s="1"/>
  <c r="AC13" i="14"/>
  <c r="AB13" i="14"/>
  <c r="AJ13" i="14" s="1"/>
  <c r="Y13" i="14"/>
  <c r="Q13" i="14"/>
  <c r="I13" i="14"/>
  <c r="X43" i="14" s="1"/>
  <c r="BU12" i="14"/>
  <c r="BE12" i="14"/>
  <c r="AW12" i="14" s="1"/>
  <c r="P27" i="14" s="1"/>
  <c r="BD12" i="14"/>
  <c r="AN12" i="14" s="1"/>
  <c r="BC12" i="14"/>
  <c r="BB12" i="14"/>
  <c r="BA12" i="14"/>
  <c r="AS12" i="14" s="1"/>
  <c r="L27" i="14" s="1"/>
  <c r="T27" i="14" s="1"/>
  <c r="AZ12" i="14"/>
  <c r="AR12" i="14" s="1"/>
  <c r="K27" i="14" s="1"/>
  <c r="AV12" i="14"/>
  <c r="O27" i="14" s="1"/>
  <c r="W27" i="14" s="1"/>
  <c r="AU12" i="14"/>
  <c r="N27" i="14" s="1"/>
  <c r="V27" i="14" s="1"/>
  <c r="AT12" i="14"/>
  <c r="M27" i="14" s="1"/>
  <c r="U27" i="14" s="1"/>
  <c r="AL12" i="14"/>
  <c r="AK12" i="14"/>
  <c r="AF12" i="14"/>
  <c r="AE12" i="14"/>
  <c r="AM12" i="14" s="1"/>
  <c r="AD12" i="14"/>
  <c r="AC12" i="14"/>
  <c r="AB12" i="14"/>
  <c r="Y12" i="14"/>
  <c r="Q12" i="14"/>
  <c r="I12" i="14"/>
  <c r="X42" i="14" s="1"/>
  <c r="BU11" i="14"/>
  <c r="BD11" i="14"/>
  <c r="AV11" i="14" s="1"/>
  <c r="O26" i="14" s="1"/>
  <c r="BC11" i="14"/>
  <c r="BB11" i="14"/>
  <c r="AT11" i="14" s="1"/>
  <c r="M26" i="14" s="1"/>
  <c r="U26" i="14" s="1"/>
  <c r="BA11" i="14"/>
  <c r="BE11" i="14" s="1"/>
  <c r="AW11" i="14" s="1"/>
  <c r="P26" i="14" s="1"/>
  <c r="AZ11" i="14"/>
  <c r="AJ11" i="14" s="1"/>
  <c r="AU11" i="14"/>
  <c r="N26" i="14" s="1"/>
  <c r="V26" i="14" s="1"/>
  <c r="AR11" i="14"/>
  <c r="K26" i="14" s="1"/>
  <c r="AF11" i="14"/>
  <c r="AN11" i="14" s="1"/>
  <c r="AE11" i="14"/>
  <c r="AM11" i="14" s="1"/>
  <c r="AD11" i="14"/>
  <c r="AL11" i="14" s="1"/>
  <c r="AC11" i="14"/>
  <c r="AB11" i="14"/>
  <c r="Y11" i="14"/>
  <c r="Q11" i="14"/>
  <c r="I11" i="14"/>
  <c r="X41" i="14" s="1"/>
  <c r="BU10" i="14"/>
  <c r="BE10" i="14"/>
  <c r="AW10" i="14" s="1"/>
  <c r="P25" i="14" s="1"/>
  <c r="BD10" i="14"/>
  <c r="BC10" i="14"/>
  <c r="BB10" i="14"/>
  <c r="BA10" i="14"/>
  <c r="AS10" i="14" s="1"/>
  <c r="L25" i="14" s="1"/>
  <c r="T25" i="14" s="1"/>
  <c r="AZ10" i="14"/>
  <c r="AR10" i="14" s="1"/>
  <c r="K25" i="14" s="1"/>
  <c r="AV10" i="14"/>
  <c r="O25" i="14" s="1"/>
  <c r="W25" i="14" s="1"/>
  <c r="AU10" i="14"/>
  <c r="N25" i="14" s="1"/>
  <c r="AT10" i="14"/>
  <c r="AN10" i="14"/>
  <c r="AL10" i="14"/>
  <c r="AK10" i="14"/>
  <c r="AF10" i="14"/>
  <c r="AE10" i="14"/>
  <c r="AM10" i="14" s="1"/>
  <c r="AD10" i="14"/>
  <c r="AC10" i="14"/>
  <c r="AB10" i="14"/>
  <c r="Y10" i="14"/>
  <c r="Q10" i="14"/>
  <c r="I10" i="14"/>
  <c r="X40" i="14" s="1"/>
  <c r="BU9" i="14"/>
  <c r="BD9" i="14"/>
  <c r="AV9" i="14" s="1"/>
  <c r="O24" i="14" s="1"/>
  <c r="W24" i="14" s="1"/>
  <c r="BC9" i="14"/>
  <c r="BB9" i="14"/>
  <c r="AT9" i="14" s="1"/>
  <c r="M24" i="14" s="1"/>
  <c r="U24" i="14" s="1"/>
  <c r="BA9" i="14"/>
  <c r="BE9" i="14" s="1"/>
  <c r="AW9" i="14" s="1"/>
  <c r="P24" i="14" s="1"/>
  <c r="AZ9" i="14"/>
  <c r="AJ9" i="14" s="1"/>
  <c r="AU9" i="14"/>
  <c r="N24" i="14" s="1"/>
  <c r="V24" i="14" s="1"/>
  <c r="AR9" i="14"/>
  <c r="K24" i="14" s="1"/>
  <c r="S24" i="14" s="1"/>
  <c r="AF9" i="14"/>
  <c r="AN9" i="14" s="1"/>
  <c r="AE9" i="14"/>
  <c r="AM9" i="14" s="1"/>
  <c r="AD9" i="14"/>
  <c r="AL9" i="14" s="1"/>
  <c r="AC9" i="14"/>
  <c r="AB9" i="14"/>
  <c r="Y9" i="14"/>
  <c r="Q9" i="14"/>
  <c r="I9" i="14"/>
  <c r="X39" i="14" s="1"/>
  <c r="BU8" i="14"/>
  <c r="BE8" i="14"/>
  <c r="AW8" i="14" s="1"/>
  <c r="P23" i="14" s="1"/>
  <c r="BD8" i="14"/>
  <c r="BC8" i="14"/>
  <c r="BB8" i="14"/>
  <c r="BA8" i="14"/>
  <c r="AS8" i="14" s="1"/>
  <c r="L23" i="14" s="1"/>
  <c r="T23" i="14" s="1"/>
  <c r="AZ8" i="14"/>
  <c r="AR8" i="14" s="1"/>
  <c r="K23" i="14" s="1"/>
  <c r="AV8" i="14"/>
  <c r="O23" i="14" s="1"/>
  <c r="W23" i="14" s="1"/>
  <c r="AU8" i="14"/>
  <c r="N23" i="14" s="1"/>
  <c r="AT8" i="14"/>
  <c r="M23" i="14" s="1"/>
  <c r="U23" i="14" s="1"/>
  <c r="AN8" i="14"/>
  <c r="AL8" i="14"/>
  <c r="AK8" i="14"/>
  <c r="AF8" i="14"/>
  <c r="AE8" i="14"/>
  <c r="AM8" i="14" s="1"/>
  <c r="AD8" i="14"/>
  <c r="AC8" i="14"/>
  <c r="AB8" i="14"/>
  <c r="Y8" i="14"/>
  <c r="Q8" i="14"/>
  <c r="I8" i="14"/>
  <c r="X38" i="14" s="1"/>
  <c r="BU7" i="14"/>
  <c r="BD7" i="14"/>
  <c r="AV7" i="14" s="1"/>
  <c r="O22" i="14" s="1"/>
  <c r="BC7" i="14"/>
  <c r="BB7" i="14"/>
  <c r="AT7" i="14" s="1"/>
  <c r="M22" i="14" s="1"/>
  <c r="BA7" i="14"/>
  <c r="BE7" i="14" s="1"/>
  <c r="AW7" i="14" s="1"/>
  <c r="P22" i="14" s="1"/>
  <c r="AZ7" i="14"/>
  <c r="AU7" i="14"/>
  <c r="N22" i="14" s="1"/>
  <c r="AR7" i="14"/>
  <c r="K22" i="14" s="1"/>
  <c r="S22" i="14" s="1"/>
  <c r="AJ7" i="14"/>
  <c r="AF7" i="14"/>
  <c r="AN7" i="14" s="1"/>
  <c r="AE7" i="14"/>
  <c r="AM7" i="14" s="1"/>
  <c r="AD7" i="14"/>
  <c r="AL7" i="14" s="1"/>
  <c r="AC7" i="14"/>
  <c r="AB7" i="14"/>
  <c r="Y7" i="14"/>
  <c r="Q7" i="14"/>
  <c r="I7" i="14"/>
  <c r="X37" i="14" s="1"/>
  <c r="BU6" i="14"/>
  <c r="BE6" i="14"/>
  <c r="AW6" i="14" s="1"/>
  <c r="P21" i="14" s="1"/>
  <c r="BD6" i="14"/>
  <c r="BC6" i="14"/>
  <c r="BB6" i="14"/>
  <c r="BA6" i="14"/>
  <c r="AS6" i="14" s="1"/>
  <c r="L21" i="14" s="1"/>
  <c r="T21" i="14" s="1"/>
  <c r="AZ6" i="14"/>
  <c r="AR6" i="14" s="1"/>
  <c r="K21" i="14" s="1"/>
  <c r="AV6" i="14"/>
  <c r="O21" i="14" s="1"/>
  <c r="W21" i="14" s="1"/>
  <c r="AU6" i="14"/>
  <c r="N21" i="14" s="1"/>
  <c r="V21" i="14" s="1"/>
  <c r="AT6" i="14"/>
  <c r="M21" i="14" s="1"/>
  <c r="U21" i="14" s="1"/>
  <c r="AN6" i="14"/>
  <c r="AL6" i="14"/>
  <c r="AK6" i="14"/>
  <c r="AF6" i="14"/>
  <c r="AE6" i="14"/>
  <c r="AM6" i="14" s="1"/>
  <c r="AD6" i="14"/>
  <c r="AC6" i="14"/>
  <c r="AB6" i="14"/>
  <c r="Y6" i="14"/>
  <c r="Q6" i="14"/>
  <c r="I6" i="14"/>
  <c r="X36" i="14" s="1"/>
  <c r="BU5" i="14"/>
  <c r="BD5" i="14"/>
  <c r="AV5" i="14" s="1"/>
  <c r="O20" i="14" s="1"/>
  <c r="BC5" i="14"/>
  <c r="BB5" i="14"/>
  <c r="AT5" i="14" s="1"/>
  <c r="M20" i="14" s="1"/>
  <c r="BA5" i="14"/>
  <c r="AK5" i="14" s="1"/>
  <c r="AO5" i="14" s="1"/>
  <c r="AZ5" i="14"/>
  <c r="AU5" i="14"/>
  <c r="AR5" i="14"/>
  <c r="K20" i="14" s="1"/>
  <c r="S20" i="14" s="1"/>
  <c r="AJ5" i="14"/>
  <c r="AF5" i="14"/>
  <c r="AN5" i="14" s="1"/>
  <c r="AE5" i="14"/>
  <c r="AM5" i="14" s="1"/>
  <c r="AD5" i="14"/>
  <c r="AL5" i="14" s="1"/>
  <c r="AC5" i="14"/>
  <c r="AB5" i="14"/>
  <c r="Y5" i="14"/>
  <c r="Q5" i="14"/>
  <c r="I5" i="14"/>
  <c r="X35" i="14" s="1"/>
  <c r="BU4" i="14"/>
  <c r="BU14" i="14" s="1"/>
  <c r="BE4" i="14"/>
  <c r="AW4" i="14" s="1"/>
  <c r="P19" i="14" s="1"/>
  <c r="BD4" i="14"/>
  <c r="BD14" i="14" s="1"/>
  <c r="AV14" i="14" s="1"/>
  <c r="O29" i="14" s="1"/>
  <c r="BC4" i="14"/>
  <c r="BC14" i="14" s="1"/>
  <c r="AU14" i="14" s="1"/>
  <c r="N29" i="14" s="1"/>
  <c r="BB4" i="14"/>
  <c r="BB14" i="14" s="1"/>
  <c r="AT14" i="14" s="1"/>
  <c r="M29" i="14" s="1"/>
  <c r="BA4" i="14"/>
  <c r="AS4" i="14" s="1"/>
  <c r="L19" i="14" s="1"/>
  <c r="T19" i="14" s="1"/>
  <c r="AR4" i="14"/>
  <c r="K19" i="14" s="1"/>
  <c r="AV4" i="14"/>
  <c r="O19" i="14" s="1"/>
  <c r="W19" i="14" s="1"/>
  <c r="AU4" i="14"/>
  <c r="N19" i="14" s="1"/>
  <c r="AT4" i="14"/>
  <c r="M19" i="14" s="1"/>
  <c r="U19" i="14" s="1"/>
  <c r="AN4" i="14"/>
  <c r="AL4" i="14"/>
  <c r="AL14" i="14" s="1"/>
  <c r="AK4" i="14"/>
  <c r="AF4" i="14"/>
  <c r="AE4" i="14"/>
  <c r="AD4" i="14"/>
  <c r="AC4" i="14"/>
  <c r="Y4" i="14"/>
  <c r="Q4" i="14"/>
  <c r="I4" i="14"/>
  <c r="I14" i="14" s="1"/>
  <c r="X44" i="14" s="1"/>
  <c r="X31" i="13"/>
  <c r="G29" i="13"/>
  <c r="F29" i="13"/>
  <c r="E29" i="13"/>
  <c r="D29" i="13"/>
  <c r="C29" i="13"/>
  <c r="H28" i="13"/>
  <c r="H27" i="13"/>
  <c r="H26" i="13"/>
  <c r="H25" i="13"/>
  <c r="H24" i="13"/>
  <c r="K23" i="13"/>
  <c r="S23" i="13" s="1"/>
  <c r="H23" i="13"/>
  <c r="H22" i="13"/>
  <c r="H21" i="13"/>
  <c r="H20" i="13"/>
  <c r="H19" i="13"/>
  <c r="B16" i="13"/>
  <c r="BT14" i="13"/>
  <c r="BS14" i="13"/>
  <c r="BR14" i="13"/>
  <c r="BQ14" i="13"/>
  <c r="BP14" i="13"/>
  <c r="BC14" i="13"/>
  <c r="AU14" i="13" s="1"/>
  <c r="N29" i="13" s="1"/>
  <c r="BB14" i="13"/>
  <c r="X14" i="13"/>
  <c r="W14" i="13"/>
  <c r="V14" i="13"/>
  <c r="U14" i="13"/>
  <c r="T14" i="13"/>
  <c r="P14" i="13"/>
  <c r="O14" i="13"/>
  <c r="N14" i="13"/>
  <c r="M14" i="13"/>
  <c r="L14" i="13"/>
  <c r="H14" i="13"/>
  <c r="G14" i="13"/>
  <c r="F14" i="13"/>
  <c r="E14" i="13"/>
  <c r="D14" i="13"/>
  <c r="BU13" i="13"/>
  <c r="BE13" i="13"/>
  <c r="AW13" i="13" s="1"/>
  <c r="P28" i="13" s="1"/>
  <c r="BD13" i="13"/>
  <c r="BC13" i="13"/>
  <c r="BB13" i="13"/>
  <c r="BA13" i="13"/>
  <c r="AS13" i="13" s="1"/>
  <c r="L28" i="13" s="1"/>
  <c r="T28" i="13" s="1"/>
  <c r="AZ13" i="13"/>
  <c r="AR13" i="13" s="1"/>
  <c r="K28" i="13" s="1"/>
  <c r="AV13" i="13"/>
  <c r="O28" i="13" s="1"/>
  <c r="W28" i="13" s="1"/>
  <c r="AU13" i="13"/>
  <c r="N28" i="13" s="1"/>
  <c r="V28" i="13" s="1"/>
  <c r="AT13" i="13"/>
  <c r="M28" i="13" s="1"/>
  <c r="U28" i="13" s="1"/>
  <c r="AN13" i="13"/>
  <c r="AL13" i="13"/>
  <c r="AK13" i="13"/>
  <c r="AF13" i="13"/>
  <c r="AE13" i="13"/>
  <c r="AM13" i="13" s="1"/>
  <c r="AD13" i="13"/>
  <c r="AC13" i="13"/>
  <c r="AB13" i="13"/>
  <c r="AJ13" i="13" s="1"/>
  <c r="AO13" i="13" s="1"/>
  <c r="Y13" i="13"/>
  <c r="Q13" i="13"/>
  <c r="I13" i="13"/>
  <c r="BU12" i="13"/>
  <c r="BD12" i="13"/>
  <c r="AV12" i="13" s="1"/>
  <c r="O27" i="13" s="1"/>
  <c r="BC12" i="13"/>
  <c r="BB12" i="13"/>
  <c r="AT12" i="13" s="1"/>
  <c r="M27" i="13" s="1"/>
  <c r="BA12" i="13"/>
  <c r="BE12" i="13" s="1"/>
  <c r="AW12" i="13" s="1"/>
  <c r="P27" i="13" s="1"/>
  <c r="AZ12" i="13"/>
  <c r="AU12" i="13"/>
  <c r="N27" i="13" s="1"/>
  <c r="V27" i="13" s="1"/>
  <c r="AR12" i="13"/>
  <c r="K27" i="13" s="1"/>
  <c r="S27" i="13" s="1"/>
  <c r="AJ12" i="13"/>
  <c r="AF12" i="13"/>
  <c r="AN12" i="13" s="1"/>
  <c r="AE12" i="13"/>
  <c r="AM12" i="13" s="1"/>
  <c r="AD12" i="13"/>
  <c r="AL12" i="13" s="1"/>
  <c r="AC12" i="13"/>
  <c r="AB12" i="13"/>
  <c r="Y12" i="13"/>
  <c r="Q12" i="13"/>
  <c r="I12" i="13"/>
  <c r="BU11" i="13"/>
  <c r="BE11" i="13"/>
  <c r="AW11" i="13" s="1"/>
  <c r="P26" i="13" s="1"/>
  <c r="BD11" i="13"/>
  <c r="BC11" i="13"/>
  <c r="BB11" i="13"/>
  <c r="BA11" i="13"/>
  <c r="AS11" i="13" s="1"/>
  <c r="L26" i="13" s="1"/>
  <c r="T26" i="13" s="1"/>
  <c r="AZ11" i="13"/>
  <c r="AR11" i="13" s="1"/>
  <c r="K26" i="13" s="1"/>
  <c r="S26" i="13" s="1"/>
  <c r="AV11" i="13"/>
  <c r="O26" i="13" s="1"/>
  <c r="W26" i="13" s="1"/>
  <c r="AU11" i="13"/>
  <c r="N26" i="13" s="1"/>
  <c r="AT11" i="13"/>
  <c r="M26" i="13" s="1"/>
  <c r="U26" i="13" s="1"/>
  <c r="AN11" i="13"/>
  <c r="AL11" i="13"/>
  <c r="AK11" i="13"/>
  <c r="AF11" i="13"/>
  <c r="AE11" i="13"/>
  <c r="AM11" i="13" s="1"/>
  <c r="AD11" i="13"/>
  <c r="AC11" i="13"/>
  <c r="AB11" i="13"/>
  <c r="AJ11" i="13" s="1"/>
  <c r="Y11" i="13"/>
  <c r="Q11" i="13"/>
  <c r="I11" i="13"/>
  <c r="BU10" i="13"/>
  <c r="BD10" i="13"/>
  <c r="AV10" i="13" s="1"/>
  <c r="O25" i="13" s="1"/>
  <c r="BC10" i="13"/>
  <c r="BB10" i="13"/>
  <c r="AT10" i="13" s="1"/>
  <c r="M25" i="13" s="1"/>
  <c r="BA10" i="13"/>
  <c r="BE10" i="13" s="1"/>
  <c r="AW10" i="13" s="1"/>
  <c r="P25" i="13" s="1"/>
  <c r="AZ10" i="13"/>
  <c r="AU10" i="13"/>
  <c r="N25" i="13" s="1"/>
  <c r="V25" i="13" s="1"/>
  <c r="AR10" i="13"/>
  <c r="K25" i="13" s="1"/>
  <c r="S25" i="13" s="1"/>
  <c r="AJ10" i="13"/>
  <c r="AF10" i="13"/>
  <c r="AN10" i="13" s="1"/>
  <c r="AE10" i="13"/>
  <c r="AM10" i="13" s="1"/>
  <c r="AD10" i="13"/>
  <c r="AL10" i="13" s="1"/>
  <c r="AC10" i="13"/>
  <c r="AB10" i="13"/>
  <c r="Y10" i="13"/>
  <c r="Q10" i="13"/>
  <c r="I10" i="13"/>
  <c r="BU9" i="13"/>
  <c r="BE9" i="13"/>
  <c r="BD9" i="13"/>
  <c r="BC9" i="13"/>
  <c r="BB9" i="13"/>
  <c r="BA9" i="13"/>
  <c r="AS9" i="13" s="1"/>
  <c r="L24" i="13" s="1"/>
  <c r="T24" i="13" s="1"/>
  <c r="AZ9" i="13"/>
  <c r="AR9" i="13" s="1"/>
  <c r="K24" i="13" s="1"/>
  <c r="S24" i="13" s="1"/>
  <c r="AV9" i="13"/>
  <c r="O24" i="13" s="1"/>
  <c r="W24" i="13" s="1"/>
  <c r="AU9" i="13"/>
  <c r="N24" i="13" s="1"/>
  <c r="V24" i="13" s="1"/>
  <c r="AT9" i="13"/>
  <c r="M24" i="13" s="1"/>
  <c r="U24" i="13" s="1"/>
  <c r="AN9" i="13"/>
  <c r="AL9" i="13"/>
  <c r="AK9" i="13"/>
  <c r="AF9" i="13"/>
  <c r="AE9" i="13"/>
  <c r="AM9" i="13" s="1"/>
  <c r="AD9" i="13"/>
  <c r="AC9" i="13"/>
  <c r="AB9" i="13"/>
  <c r="AJ9" i="13" s="1"/>
  <c r="Y9" i="13"/>
  <c r="Q9" i="13"/>
  <c r="I9" i="13"/>
  <c r="BU8" i="13"/>
  <c r="BD8" i="13"/>
  <c r="AV8" i="13" s="1"/>
  <c r="O23" i="13" s="1"/>
  <c r="BC8" i="13"/>
  <c r="BB8" i="13"/>
  <c r="AT8" i="13" s="1"/>
  <c r="M23" i="13" s="1"/>
  <c r="BA8" i="13"/>
  <c r="AK8" i="13" s="1"/>
  <c r="AZ8" i="13"/>
  <c r="AU8" i="13"/>
  <c r="N23" i="13" s="1"/>
  <c r="AR8" i="13"/>
  <c r="AJ8" i="13"/>
  <c r="AF8" i="13"/>
  <c r="AN8" i="13" s="1"/>
  <c r="AE8" i="13"/>
  <c r="AM8" i="13" s="1"/>
  <c r="AD8" i="13"/>
  <c r="AL8" i="13" s="1"/>
  <c r="AC8" i="13"/>
  <c r="AB8" i="13"/>
  <c r="Y8" i="13"/>
  <c r="Q8" i="13"/>
  <c r="I8" i="13"/>
  <c r="BU7" i="13"/>
  <c r="BE7" i="13"/>
  <c r="AW7" i="13" s="1"/>
  <c r="P22" i="13" s="1"/>
  <c r="BD7" i="13"/>
  <c r="BC7" i="13"/>
  <c r="BB7" i="13"/>
  <c r="BA7" i="13"/>
  <c r="AS7" i="13" s="1"/>
  <c r="L22" i="13" s="1"/>
  <c r="T22" i="13" s="1"/>
  <c r="AZ7" i="13"/>
  <c r="AR7" i="13" s="1"/>
  <c r="K22" i="13" s="1"/>
  <c r="AV7" i="13"/>
  <c r="O22" i="13" s="1"/>
  <c r="W22" i="13" s="1"/>
  <c r="AU7" i="13"/>
  <c r="N22" i="13" s="1"/>
  <c r="V22" i="13" s="1"/>
  <c r="AT7" i="13"/>
  <c r="M22" i="13" s="1"/>
  <c r="U22" i="13" s="1"/>
  <c r="AN7" i="13"/>
  <c r="AL7" i="13"/>
  <c r="AK7" i="13"/>
  <c r="AF7" i="13"/>
  <c r="AE7" i="13"/>
  <c r="AM7" i="13" s="1"/>
  <c r="AD7" i="13"/>
  <c r="AC7" i="13"/>
  <c r="AB7" i="13"/>
  <c r="AJ7" i="13" s="1"/>
  <c r="AO7" i="13" s="1"/>
  <c r="Y7" i="13"/>
  <c r="Q7" i="13"/>
  <c r="I7" i="13"/>
  <c r="BU6" i="13"/>
  <c r="BD6" i="13"/>
  <c r="AV6" i="13" s="1"/>
  <c r="O21" i="13" s="1"/>
  <c r="BC6" i="13"/>
  <c r="BB6" i="13"/>
  <c r="AT6" i="13" s="1"/>
  <c r="M21" i="13" s="1"/>
  <c r="U21" i="13" s="1"/>
  <c r="BA6" i="13"/>
  <c r="BE6" i="13" s="1"/>
  <c r="AZ6" i="13"/>
  <c r="AU6" i="13"/>
  <c r="N21" i="13" s="1"/>
  <c r="V21" i="13" s="1"/>
  <c r="AR6" i="13"/>
  <c r="K21" i="13" s="1"/>
  <c r="S21" i="13" s="1"/>
  <c r="AJ6" i="13"/>
  <c r="AF6" i="13"/>
  <c r="AN6" i="13" s="1"/>
  <c r="AE6" i="13"/>
  <c r="AM6" i="13" s="1"/>
  <c r="AD6" i="13"/>
  <c r="AL6" i="13" s="1"/>
  <c r="AC6" i="13"/>
  <c r="AB6" i="13"/>
  <c r="Y6" i="13"/>
  <c r="Q6" i="13"/>
  <c r="I6" i="13"/>
  <c r="BU5" i="13"/>
  <c r="BU14" i="13" s="1"/>
  <c r="BE5" i="13"/>
  <c r="AW5" i="13" s="1"/>
  <c r="P20" i="13" s="1"/>
  <c r="BD5" i="13"/>
  <c r="BC5" i="13"/>
  <c r="BB5" i="13"/>
  <c r="BA5" i="13"/>
  <c r="AS5" i="13" s="1"/>
  <c r="L20" i="13" s="1"/>
  <c r="T20" i="13" s="1"/>
  <c r="AZ5" i="13"/>
  <c r="AR5" i="13" s="1"/>
  <c r="K20" i="13" s="1"/>
  <c r="AV5" i="13"/>
  <c r="O20" i="13" s="1"/>
  <c r="W20" i="13" s="1"/>
  <c r="AU5" i="13"/>
  <c r="N20" i="13" s="1"/>
  <c r="V20" i="13" s="1"/>
  <c r="AT5" i="13"/>
  <c r="M20" i="13" s="1"/>
  <c r="U20" i="13" s="1"/>
  <c r="AN5" i="13"/>
  <c r="AL5" i="13"/>
  <c r="AK5" i="13"/>
  <c r="AF5" i="13"/>
  <c r="AE5" i="13"/>
  <c r="AM5" i="13" s="1"/>
  <c r="AD5" i="13"/>
  <c r="AC5" i="13"/>
  <c r="AB5" i="13"/>
  <c r="AJ5" i="13" s="1"/>
  <c r="AO5" i="13" s="1"/>
  <c r="Y5" i="13"/>
  <c r="Q5" i="13"/>
  <c r="I5" i="13"/>
  <c r="BU4" i="13"/>
  <c r="BD4" i="13"/>
  <c r="AV4" i="13" s="1"/>
  <c r="O19" i="13" s="1"/>
  <c r="BC4" i="13"/>
  <c r="BB4" i="13"/>
  <c r="AT4" i="13" s="1"/>
  <c r="M19" i="13" s="1"/>
  <c r="BA4" i="13"/>
  <c r="BA14" i="13" s="1"/>
  <c r="AS14" i="13" s="1"/>
  <c r="L29" i="13" s="1"/>
  <c r="AZ4" i="13"/>
  <c r="AZ14" i="13" s="1"/>
  <c r="AR14" i="13" s="1"/>
  <c r="K29" i="13" s="1"/>
  <c r="AU4" i="13"/>
  <c r="N19" i="13" s="1"/>
  <c r="AR4" i="13"/>
  <c r="K19" i="13" s="1"/>
  <c r="S19" i="13" s="1"/>
  <c r="AJ4" i="13"/>
  <c r="AF4" i="13"/>
  <c r="AN4" i="13" s="1"/>
  <c r="AE4" i="13"/>
  <c r="AD4" i="13"/>
  <c r="AC4" i="13"/>
  <c r="AB4" i="13"/>
  <c r="Q4" i="13"/>
  <c r="I4" i="13"/>
  <c r="I14" i="13" s="1"/>
  <c r="AH11" i="15" l="1"/>
  <c r="AW9" i="13"/>
  <c r="P24" i="13" s="1"/>
  <c r="AW6" i="13"/>
  <c r="P21" i="13" s="1"/>
  <c r="AT14" i="13"/>
  <c r="M29" i="13" s="1"/>
  <c r="H29" i="13"/>
  <c r="U28" i="14"/>
  <c r="W22" i="14"/>
  <c r="U22" i="14"/>
  <c r="V23" i="14"/>
  <c r="V20" i="14"/>
  <c r="S21" i="14"/>
  <c r="X21" i="14" s="1"/>
  <c r="W26" i="14"/>
  <c r="W28" i="14"/>
  <c r="AN14" i="14"/>
  <c r="U20" i="14"/>
  <c r="U29" i="14" s="1"/>
  <c r="W20" i="14"/>
  <c r="W29" i="14" s="1"/>
  <c r="V22" i="14"/>
  <c r="V25" i="14"/>
  <c r="AO13" i="14"/>
  <c r="V28" i="14"/>
  <c r="S26" i="14"/>
  <c r="AJ6" i="14"/>
  <c r="AO6" i="14" s="1"/>
  <c r="AJ8" i="14"/>
  <c r="AO8" i="14" s="1"/>
  <c r="AJ10" i="14"/>
  <c r="AO10" i="14" s="1"/>
  <c r="AJ12" i="14"/>
  <c r="AO12" i="14" s="1"/>
  <c r="Y14" i="14"/>
  <c r="F16" i="14"/>
  <c r="Q14" i="14"/>
  <c r="AM4" i="14"/>
  <c r="AM14" i="14" s="1"/>
  <c r="AS5" i="14"/>
  <c r="L20" i="14" s="1"/>
  <c r="T20" i="14" s="1"/>
  <c r="AS7" i="14"/>
  <c r="L22" i="14" s="1"/>
  <c r="AS9" i="14"/>
  <c r="L24" i="14" s="1"/>
  <c r="T24" i="14" s="1"/>
  <c r="X24" i="14" s="1"/>
  <c r="AS11" i="14"/>
  <c r="L26" i="14" s="1"/>
  <c r="AS13" i="14"/>
  <c r="L28" i="14" s="1"/>
  <c r="T28" i="14" s="1"/>
  <c r="X28" i="14" s="1"/>
  <c r="AZ14" i="14"/>
  <c r="AR14" i="14" s="1"/>
  <c r="K29" i="14" s="1"/>
  <c r="X34" i="14"/>
  <c r="BA14" i="14"/>
  <c r="AS14" i="14" s="1"/>
  <c r="L29" i="14" s="1"/>
  <c r="BE5" i="14"/>
  <c r="AW5" i="14" s="1"/>
  <c r="P20" i="14" s="1"/>
  <c r="AK7" i="14"/>
  <c r="AO7" i="14" s="1"/>
  <c r="AK9" i="14"/>
  <c r="AO9" i="14" s="1"/>
  <c r="AK11" i="14"/>
  <c r="AO11" i="14" s="1"/>
  <c r="W25" i="13"/>
  <c r="W23" i="13"/>
  <c r="W21" i="13"/>
  <c r="S22" i="13"/>
  <c r="X22" i="13" s="1"/>
  <c r="U27" i="13"/>
  <c r="X24" i="13"/>
  <c r="V23" i="13"/>
  <c r="AO11" i="13"/>
  <c r="AN14" i="13"/>
  <c r="W19" i="13"/>
  <c r="S20" i="13"/>
  <c r="X20" i="13" s="1"/>
  <c r="U25" i="13"/>
  <c r="V26" i="13"/>
  <c r="X26" i="13" s="1"/>
  <c r="W27" i="13"/>
  <c r="S28" i="13"/>
  <c r="X28" i="13" s="1"/>
  <c r="U23" i="13"/>
  <c r="AO8" i="13"/>
  <c r="AO9" i="13"/>
  <c r="AS4" i="13"/>
  <c r="L19" i="13" s="1"/>
  <c r="AS6" i="13"/>
  <c r="L21" i="13" s="1"/>
  <c r="T21" i="13" s="1"/>
  <c r="AS8" i="13"/>
  <c r="L23" i="13" s="1"/>
  <c r="T23" i="13" s="1"/>
  <c r="AS10" i="13"/>
  <c r="L25" i="13" s="1"/>
  <c r="AS12" i="13"/>
  <c r="L27" i="13" s="1"/>
  <c r="T27" i="13" s="1"/>
  <c r="X27" i="13" s="1"/>
  <c r="BD14" i="13"/>
  <c r="AV14" i="13" s="1"/>
  <c r="O29" i="13" s="1"/>
  <c r="Y14" i="13"/>
  <c r="AK6" i="13"/>
  <c r="AO6" i="13" s="1"/>
  <c r="BE8" i="13"/>
  <c r="AW8" i="13" s="1"/>
  <c r="P23" i="13" s="1"/>
  <c r="AK10" i="13"/>
  <c r="AO10" i="13" s="1"/>
  <c r="BE4" i="13"/>
  <c r="AK12" i="13"/>
  <c r="AO12" i="13" s="1"/>
  <c r="AL4" i="13"/>
  <c r="AL14" i="13" s="1"/>
  <c r="Q14" i="13"/>
  <c r="AK4" i="13"/>
  <c r="AM4" i="13"/>
  <c r="AM14" i="13" s="1"/>
  <c r="X21" i="13" l="1"/>
  <c r="X23" i="13"/>
  <c r="T26" i="14"/>
  <c r="X26" i="14" s="1"/>
  <c r="BE14" i="14"/>
  <c r="AW14" i="14" s="1"/>
  <c r="P29" i="14" s="1"/>
  <c r="X20" i="14"/>
  <c r="S23" i="14"/>
  <c r="X23" i="14" s="1"/>
  <c r="V19" i="14"/>
  <c r="V29" i="14" s="1"/>
  <c r="S29" i="14"/>
  <c r="AK14" i="14"/>
  <c r="S27" i="14"/>
  <c r="X27" i="14" s="1"/>
  <c r="T22" i="14"/>
  <c r="X22" i="14" s="1"/>
  <c r="S25" i="14"/>
  <c r="X25" i="14" s="1"/>
  <c r="AO4" i="14"/>
  <c r="AW4" i="13"/>
  <c r="P19" i="13" s="1"/>
  <c r="BE14" i="13"/>
  <c r="AW14" i="13" s="1"/>
  <c r="P29" i="13" s="1"/>
  <c r="T19" i="13"/>
  <c r="U19" i="13"/>
  <c r="U29" i="13" s="1"/>
  <c r="AO4" i="13"/>
  <c r="AK14" i="13"/>
  <c r="AO14" i="13" s="1"/>
  <c r="S29" i="13"/>
  <c r="T25" i="13"/>
  <c r="X25" i="13" s="1"/>
  <c r="V19" i="13"/>
  <c r="V29" i="13" s="1"/>
  <c r="W29" i="13"/>
  <c r="X19" i="14" l="1"/>
  <c r="X29" i="14" s="1"/>
  <c r="T29" i="14"/>
  <c r="T29" i="13"/>
  <c r="X19" i="13"/>
  <c r="X29" i="13" s="1"/>
  <c r="U31" i="10" l="1"/>
  <c r="C48" i="12"/>
  <c r="B48" i="12"/>
  <c r="G47" i="12"/>
  <c r="F47" i="12"/>
  <c r="F48" i="12" s="1"/>
  <c r="E47" i="12"/>
  <c r="E48" i="12" s="1"/>
  <c r="D47" i="12"/>
  <c r="D48" i="12" s="1"/>
  <c r="C47" i="12"/>
  <c r="B47" i="12"/>
  <c r="F38" i="12"/>
  <c r="E38" i="12"/>
  <c r="D38" i="12"/>
  <c r="G37" i="12"/>
  <c r="F37" i="12"/>
  <c r="E37" i="12"/>
  <c r="D37" i="12"/>
  <c r="C37" i="12"/>
  <c r="C38" i="12" s="1"/>
  <c r="B37" i="12"/>
  <c r="B38" i="12" s="1"/>
  <c r="F28" i="12"/>
  <c r="E28" i="12"/>
  <c r="D28" i="12"/>
  <c r="C28" i="12"/>
  <c r="B28" i="12"/>
  <c r="F18" i="12"/>
  <c r="E18" i="12"/>
  <c r="D18" i="12"/>
  <c r="F17" i="12"/>
  <c r="E17" i="12"/>
  <c r="D17" i="12"/>
  <c r="C17" i="12"/>
  <c r="C18" i="12" s="1"/>
  <c r="B17" i="12"/>
  <c r="G17" i="12" s="1"/>
  <c r="D9" i="12"/>
  <c r="C9" i="12"/>
  <c r="B9" i="12"/>
  <c r="G8" i="12"/>
  <c r="F8" i="12"/>
  <c r="F9" i="12" s="1"/>
  <c r="E8" i="12"/>
  <c r="E9" i="12" s="1"/>
  <c r="D8" i="12"/>
  <c r="C8" i="12"/>
  <c r="B8" i="12"/>
  <c r="B18" i="12" l="1"/>
  <c r="BP14" i="10" l="1"/>
  <c r="BQ14" i="10"/>
  <c r="BR14" i="10"/>
  <c r="BS14" i="10"/>
  <c r="BT14" i="10"/>
  <c r="X31" i="11"/>
  <c r="G29" i="11"/>
  <c r="F29" i="11"/>
  <c r="E29" i="11"/>
  <c r="D29" i="11"/>
  <c r="C29" i="11"/>
  <c r="H28" i="11"/>
  <c r="H27" i="11"/>
  <c r="H26" i="11"/>
  <c r="H25" i="11"/>
  <c r="H24" i="11"/>
  <c r="H23" i="11"/>
  <c r="H22" i="11"/>
  <c r="H21" i="11"/>
  <c r="H20" i="11"/>
  <c r="H19" i="11"/>
  <c r="B16" i="11"/>
  <c r="BT14" i="11"/>
  <c r="BS14" i="11"/>
  <c r="BR14" i="11"/>
  <c r="BQ14" i="11"/>
  <c r="BP14" i="11"/>
  <c r="X14" i="11"/>
  <c r="W14" i="11"/>
  <c r="V14" i="11"/>
  <c r="U14" i="11"/>
  <c r="T14" i="11"/>
  <c r="P14" i="11"/>
  <c r="O14" i="11"/>
  <c r="N14" i="11"/>
  <c r="M14" i="11"/>
  <c r="L14" i="11"/>
  <c r="H14" i="11"/>
  <c r="G14" i="11"/>
  <c r="F14" i="11"/>
  <c r="E14" i="11"/>
  <c r="D14" i="11"/>
  <c r="BU13" i="11"/>
  <c r="BD13" i="11"/>
  <c r="AV13" i="11" s="1"/>
  <c r="O28" i="11" s="1"/>
  <c r="BC13" i="11"/>
  <c r="BB13" i="11"/>
  <c r="AT13" i="11" s="1"/>
  <c r="M28" i="11" s="1"/>
  <c r="BA13" i="11"/>
  <c r="AZ13" i="11"/>
  <c r="AR13" i="11" s="1"/>
  <c r="K28" i="11" s="1"/>
  <c r="AS13" i="11"/>
  <c r="L28" i="11" s="1"/>
  <c r="T28" i="11" s="1"/>
  <c r="AF13" i="11"/>
  <c r="AE13" i="11"/>
  <c r="AD13" i="11"/>
  <c r="AL13" i="11" s="1"/>
  <c r="AC13" i="11"/>
  <c r="AK13" i="11" s="1"/>
  <c r="AB13" i="11"/>
  <c r="Y13" i="11"/>
  <c r="Q13" i="11"/>
  <c r="I13" i="11"/>
  <c r="BU12" i="11"/>
  <c r="BD12" i="11"/>
  <c r="AV12" i="11" s="1"/>
  <c r="O27" i="11" s="1"/>
  <c r="BC12" i="11"/>
  <c r="AU12" i="11" s="1"/>
  <c r="N27" i="11" s="1"/>
  <c r="BB12" i="11"/>
  <c r="AT12" i="11" s="1"/>
  <c r="M27" i="11" s="1"/>
  <c r="BA12" i="11"/>
  <c r="AS12" i="11" s="1"/>
  <c r="L27" i="11" s="1"/>
  <c r="AZ12" i="11"/>
  <c r="AF12" i="11"/>
  <c r="AN12" i="11" s="1"/>
  <c r="AE12" i="11"/>
  <c r="AD12" i="11"/>
  <c r="AL12" i="11" s="1"/>
  <c r="AC12" i="11"/>
  <c r="AB12" i="11"/>
  <c r="Y12" i="11"/>
  <c r="Q12" i="11"/>
  <c r="I12" i="11"/>
  <c r="BU11" i="11"/>
  <c r="BD11" i="11"/>
  <c r="AV11" i="11" s="1"/>
  <c r="O26" i="11" s="1"/>
  <c r="BC11" i="11"/>
  <c r="BB11" i="11"/>
  <c r="BA11" i="11"/>
  <c r="AS11" i="11" s="1"/>
  <c r="L26" i="11" s="1"/>
  <c r="AZ11" i="11"/>
  <c r="AR11" i="11" s="1"/>
  <c r="K26" i="11" s="1"/>
  <c r="AU11" i="11"/>
  <c r="N26" i="11" s="1"/>
  <c r="AF11" i="11"/>
  <c r="AE11" i="11"/>
  <c r="AD11" i="11"/>
  <c r="AC11" i="11"/>
  <c r="AB11" i="11"/>
  <c r="AJ11" i="11" s="1"/>
  <c r="Y11" i="11"/>
  <c r="Q11" i="11"/>
  <c r="I11" i="11"/>
  <c r="BU10" i="11"/>
  <c r="BD10" i="11"/>
  <c r="AV10" i="11" s="1"/>
  <c r="O25" i="11" s="1"/>
  <c r="BC10" i="11"/>
  <c r="AU10" i="11" s="1"/>
  <c r="N25" i="11" s="1"/>
  <c r="BB10" i="11"/>
  <c r="AT10" i="11" s="1"/>
  <c r="M25" i="11" s="1"/>
  <c r="BA10" i="11"/>
  <c r="AZ10" i="11"/>
  <c r="AR10" i="11"/>
  <c r="K25" i="11" s="1"/>
  <c r="AF10" i="11"/>
  <c r="AE10" i="11"/>
  <c r="AM10" i="11" s="1"/>
  <c r="AD10" i="11"/>
  <c r="AC10" i="11"/>
  <c r="AB10" i="11"/>
  <c r="Y10" i="11"/>
  <c r="Q10" i="11"/>
  <c r="I10" i="11"/>
  <c r="BU9" i="11"/>
  <c r="BD9" i="11"/>
  <c r="AV9" i="11" s="1"/>
  <c r="O24" i="11" s="1"/>
  <c r="BC9" i="11"/>
  <c r="AU9" i="11" s="1"/>
  <c r="N24" i="11" s="1"/>
  <c r="BB9" i="11"/>
  <c r="AT9" i="11" s="1"/>
  <c r="M24" i="11" s="1"/>
  <c r="BA9" i="11"/>
  <c r="AS9" i="11" s="1"/>
  <c r="L24" i="11" s="1"/>
  <c r="AZ9" i="11"/>
  <c r="AR9" i="11" s="1"/>
  <c r="K24" i="11" s="1"/>
  <c r="AF9" i="11"/>
  <c r="AE9" i="11"/>
  <c r="AM9" i="11" s="1"/>
  <c r="AD9" i="11"/>
  <c r="AC9" i="11"/>
  <c r="AK9" i="11" s="1"/>
  <c r="AB9" i="11"/>
  <c r="Y9" i="11"/>
  <c r="Q9" i="11"/>
  <c r="I9" i="11"/>
  <c r="BU8" i="11"/>
  <c r="BD8" i="11"/>
  <c r="AV8" i="11" s="1"/>
  <c r="O23" i="11" s="1"/>
  <c r="BC8" i="11"/>
  <c r="BB8" i="11"/>
  <c r="AT8" i="11" s="1"/>
  <c r="M23" i="11" s="1"/>
  <c r="BA8" i="11"/>
  <c r="AZ8" i="11"/>
  <c r="AU8" i="11"/>
  <c r="N23" i="11" s="1"/>
  <c r="AR8" i="11"/>
  <c r="K23" i="11" s="1"/>
  <c r="AF8" i="11"/>
  <c r="AE8" i="11"/>
  <c r="AM8" i="11" s="1"/>
  <c r="AD8" i="11"/>
  <c r="AC8" i="11"/>
  <c r="AB8" i="11"/>
  <c r="Y8" i="11"/>
  <c r="Q8" i="11"/>
  <c r="I8" i="11"/>
  <c r="BU7" i="11"/>
  <c r="BD7" i="11"/>
  <c r="AV7" i="11" s="1"/>
  <c r="O22" i="11" s="1"/>
  <c r="BC7" i="11"/>
  <c r="BB7" i="11"/>
  <c r="AT7" i="11" s="1"/>
  <c r="M22" i="11" s="1"/>
  <c r="BA7" i="11"/>
  <c r="AS7" i="11" s="1"/>
  <c r="L22" i="11" s="1"/>
  <c r="AZ7" i="11"/>
  <c r="AR7" i="11" s="1"/>
  <c r="K22" i="11" s="1"/>
  <c r="AU7" i="11"/>
  <c r="N22" i="11" s="1"/>
  <c r="AF7" i="11"/>
  <c r="AE7" i="11"/>
  <c r="AM7" i="11" s="1"/>
  <c r="AD7" i="11"/>
  <c r="AL7" i="11" s="1"/>
  <c r="AC7" i="11"/>
  <c r="AB7" i="11"/>
  <c r="AJ7" i="11" s="1"/>
  <c r="Y7" i="11"/>
  <c r="Q7" i="11"/>
  <c r="I7" i="11"/>
  <c r="BU6" i="11"/>
  <c r="BD6" i="11"/>
  <c r="AV6" i="11" s="1"/>
  <c r="O21" i="11" s="1"/>
  <c r="BC6" i="11"/>
  <c r="AU6" i="11" s="1"/>
  <c r="N21" i="11" s="1"/>
  <c r="BB6" i="11"/>
  <c r="AT6" i="11" s="1"/>
  <c r="M21" i="11" s="1"/>
  <c r="BA6" i="11"/>
  <c r="AZ6" i="11"/>
  <c r="AR6" i="11"/>
  <c r="K21" i="11" s="1"/>
  <c r="AJ6" i="11"/>
  <c r="AF6" i="11"/>
  <c r="AN6" i="11" s="1"/>
  <c r="AE6" i="11"/>
  <c r="AD6" i="11"/>
  <c r="AL6" i="11" s="1"/>
  <c r="AC6" i="11"/>
  <c r="AB6" i="11"/>
  <c r="Y6" i="11"/>
  <c r="Q6" i="11"/>
  <c r="I6" i="11"/>
  <c r="BU5" i="11"/>
  <c r="BD5" i="11"/>
  <c r="AV5" i="11" s="1"/>
  <c r="O20" i="11" s="1"/>
  <c r="BC5" i="11"/>
  <c r="BB5" i="11"/>
  <c r="BA5" i="11"/>
  <c r="AS5" i="11" s="1"/>
  <c r="L20" i="11" s="1"/>
  <c r="AZ5" i="11"/>
  <c r="AR5" i="11" s="1"/>
  <c r="K20" i="11" s="1"/>
  <c r="AU5" i="11"/>
  <c r="N20" i="11" s="1"/>
  <c r="AT5" i="11"/>
  <c r="M20" i="11" s="1"/>
  <c r="AK5" i="11"/>
  <c r="AF5" i="11"/>
  <c r="AN5" i="11" s="1"/>
  <c r="AE5" i="11"/>
  <c r="AM5" i="11" s="1"/>
  <c r="AD5" i="11"/>
  <c r="AL5" i="11" s="1"/>
  <c r="AC5" i="11"/>
  <c r="AB5" i="11"/>
  <c r="AJ5" i="11" s="1"/>
  <c r="Y5" i="11"/>
  <c r="Q5" i="11"/>
  <c r="I5" i="11"/>
  <c r="BU4" i="11"/>
  <c r="BD4" i="11"/>
  <c r="AV4" i="11" s="1"/>
  <c r="O19" i="11" s="1"/>
  <c r="BC4" i="11"/>
  <c r="BB4" i="11"/>
  <c r="AT4" i="11" s="1"/>
  <c r="M19" i="11" s="1"/>
  <c r="BA4" i="11"/>
  <c r="AZ4" i="11"/>
  <c r="AU4" i="11"/>
  <c r="N19" i="11" s="1"/>
  <c r="AR4" i="11"/>
  <c r="K19" i="11" s="1"/>
  <c r="AF4" i="11"/>
  <c r="AE4" i="11"/>
  <c r="AD4" i="11"/>
  <c r="AC4" i="11"/>
  <c r="AB4" i="11"/>
  <c r="Y4" i="11"/>
  <c r="Q4" i="11"/>
  <c r="I4" i="11"/>
  <c r="AZ4" i="10"/>
  <c r="AR4" i="10" s="1"/>
  <c r="K19" i="10" s="1"/>
  <c r="X31" i="10"/>
  <c r="G29" i="10"/>
  <c r="F29" i="10"/>
  <c r="E29" i="10"/>
  <c r="D29" i="10"/>
  <c r="C29" i="10"/>
  <c r="H28" i="10"/>
  <c r="H27" i="10"/>
  <c r="H26" i="10"/>
  <c r="H25" i="10"/>
  <c r="H24" i="10"/>
  <c r="H23" i="10"/>
  <c r="H22" i="10"/>
  <c r="H21" i="10"/>
  <c r="H20" i="10"/>
  <c r="H19" i="10"/>
  <c r="B16" i="10"/>
  <c r="X14" i="10"/>
  <c r="W14" i="10"/>
  <c r="V14" i="10"/>
  <c r="U14" i="10"/>
  <c r="T14" i="10"/>
  <c r="P14" i="10"/>
  <c r="O14" i="10"/>
  <c r="N14" i="10"/>
  <c r="M14" i="10"/>
  <c r="L14" i="10"/>
  <c r="H14" i="10"/>
  <c r="G14" i="10"/>
  <c r="F14" i="10"/>
  <c r="E14" i="10"/>
  <c r="D14" i="10"/>
  <c r="BU13" i="10"/>
  <c r="BD13" i="10"/>
  <c r="AV13" i="10" s="1"/>
  <c r="O28" i="10" s="1"/>
  <c r="BC13" i="10"/>
  <c r="AU13" i="10" s="1"/>
  <c r="N28" i="10" s="1"/>
  <c r="BB13" i="10"/>
  <c r="AT13" i="10" s="1"/>
  <c r="M28" i="10" s="1"/>
  <c r="BA13" i="10"/>
  <c r="AS13" i="10" s="1"/>
  <c r="L28" i="10" s="1"/>
  <c r="AZ13" i="10"/>
  <c r="AR13" i="10" s="1"/>
  <c r="K28" i="10" s="1"/>
  <c r="AK13" i="10"/>
  <c r="AF13" i="10"/>
  <c r="AN13" i="10" s="1"/>
  <c r="AE13" i="10"/>
  <c r="AD13" i="10"/>
  <c r="AC13" i="10"/>
  <c r="AB13" i="10"/>
  <c r="Y13" i="10"/>
  <c r="Q13" i="10"/>
  <c r="I13" i="10"/>
  <c r="BU12" i="10"/>
  <c r="BD12" i="10"/>
  <c r="AV12" i="10" s="1"/>
  <c r="O27" i="10" s="1"/>
  <c r="BC12" i="10"/>
  <c r="AU12" i="10" s="1"/>
  <c r="N27" i="10" s="1"/>
  <c r="BB12" i="10"/>
  <c r="AT12" i="10" s="1"/>
  <c r="M27" i="10" s="1"/>
  <c r="BA12" i="10"/>
  <c r="AZ12" i="10"/>
  <c r="AR12" i="10"/>
  <c r="K27" i="10" s="1"/>
  <c r="AF12" i="10"/>
  <c r="AE12" i="10"/>
  <c r="AD12" i="10"/>
  <c r="AC12" i="10"/>
  <c r="AB12" i="10"/>
  <c r="Y12" i="10"/>
  <c r="Q12" i="10"/>
  <c r="I12" i="10"/>
  <c r="BU11" i="10"/>
  <c r="BD11" i="10"/>
  <c r="AV11" i="10" s="1"/>
  <c r="O26" i="10" s="1"/>
  <c r="BC11" i="10"/>
  <c r="AU11" i="10" s="1"/>
  <c r="N26" i="10" s="1"/>
  <c r="BB11" i="10"/>
  <c r="AT11" i="10" s="1"/>
  <c r="M26" i="10" s="1"/>
  <c r="BA11" i="10"/>
  <c r="AS11" i="10" s="1"/>
  <c r="L26" i="10" s="1"/>
  <c r="AZ11" i="10"/>
  <c r="AR11" i="10" s="1"/>
  <c r="K26" i="10" s="1"/>
  <c r="AF11" i="10"/>
  <c r="AE11" i="10"/>
  <c r="AM11" i="10" s="1"/>
  <c r="AD11" i="10"/>
  <c r="AC11" i="10"/>
  <c r="AB11" i="10"/>
  <c r="AJ11" i="10" s="1"/>
  <c r="Y11" i="10"/>
  <c r="Q11" i="10"/>
  <c r="I11" i="10"/>
  <c r="BU10" i="10"/>
  <c r="BD10" i="10"/>
  <c r="AV10" i="10" s="1"/>
  <c r="O25" i="10" s="1"/>
  <c r="BC10" i="10"/>
  <c r="AU10" i="10" s="1"/>
  <c r="N25" i="10" s="1"/>
  <c r="BB10" i="10"/>
  <c r="AT10" i="10" s="1"/>
  <c r="M25" i="10" s="1"/>
  <c r="BA10" i="10"/>
  <c r="AZ10" i="10"/>
  <c r="AR10" i="10" s="1"/>
  <c r="K25" i="10" s="1"/>
  <c r="AF10" i="10"/>
  <c r="AE10" i="10"/>
  <c r="AD10" i="10"/>
  <c r="AC10" i="10"/>
  <c r="AB10" i="10"/>
  <c r="Y10" i="10"/>
  <c r="Q10" i="10"/>
  <c r="I10" i="10"/>
  <c r="BU9" i="10"/>
  <c r="BD9" i="10"/>
  <c r="AV9" i="10" s="1"/>
  <c r="O24" i="10" s="1"/>
  <c r="BC9" i="10"/>
  <c r="AU9" i="10" s="1"/>
  <c r="N24" i="10" s="1"/>
  <c r="BB9" i="10"/>
  <c r="BA9" i="10"/>
  <c r="AS9" i="10" s="1"/>
  <c r="L24" i="10" s="1"/>
  <c r="AZ9" i="10"/>
  <c r="AR9" i="10" s="1"/>
  <c r="K24" i="10" s="1"/>
  <c r="AF9" i="10"/>
  <c r="AE9" i="10"/>
  <c r="AD9" i="10"/>
  <c r="AC9" i="10"/>
  <c r="AB9" i="10"/>
  <c r="Y9" i="10"/>
  <c r="Q9" i="10"/>
  <c r="I9" i="10"/>
  <c r="BU8" i="10"/>
  <c r="BD8" i="10"/>
  <c r="AV8" i="10" s="1"/>
  <c r="O23" i="10" s="1"/>
  <c r="BC8" i="10"/>
  <c r="AU8" i="10" s="1"/>
  <c r="N23" i="10" s="1"/>
  <c r="BB8" i="10"/>
  <c r="AT8" i="10" s="1"/>
  <c r="M23" i="10" s="1"/>
  <c r="BA8" i="10"/>
  <c r="AZ8" i="10"/>
  <c r="AR8" i="10" s="1"/>
  <c r="K23" i="10" s="1"/>
  <c r="AF8" i="10"/>
  <c r="AE8" i="10"/>
  <c r="AD8" i="10"/>
  <c r="AC8" i="10"/>
  <c r="AB8" i="10"/>
  <c r="Y8" i="10"/>
  <c r="Q8" i="10"/>
  <c r="I8" i="10"/>
  <c r="BU7" i="10"/>
  <c r="BD7" i="10"/>
  <c r="AV7" i="10" s="1"/>
  <c r="O22" i="10" s="1"/>
  <c r="BC7" i="10"/>
  <c r="AU7" i="10" s="1"/>
  <c r="N22" i="10" s="1"/>
  <c r="BB7" i="10"/>
  <c r="AT7" i="10" s="1"/>
  <c r="M22" i="10" s="1"/>
  <c r="BA7" i="10"/>
  <c r="AS7" i="10" s="1"/>
  <c r="L22" i="10" s="1"/>
  <c r="AZ7" i="10"/>
  <c r="AR7" i="10" s="1"/>
  <c r="K22" i="10" s="1"/>
  <c r="AF7" i="10"/>
  <c r="AE7" i="10"/>
  <c r="AD7" i="10"/>
  <c r="AC7" i="10"/>
  <c r="AB7" i="10"/>
  <c r="Y7" i="10"/>
  <c r="Q7" i="10"/>
  <c r="I7" i="10"/>
  <c r="BU6" i="10"/>
  <c r="BD6" i="10"/>
  <c r="AV6" i="10" s="1"/>
  <c r="O21" i="10" s="1"/>
  <c r="BC6" i="10"/>
  <c r="AU6" i="10" s="1"/>
  <c r="N21" i="10" s="1"/>
  <c r="BB6" i="10"/>
  <c r="AT6" i="10" s="1"/>
  <c r="M21" i="10" s="1"/>
  <c r="BA6" i="10"/>
  <c r="AZ6" i="10"/>
  <c r="AR6" i="10" s="1"/>
  <c r="K21" i="10" s="1"/>
  <c r="AF6" i="10"/>
  <c r="AE6" i="10"/>
  <c r="AD6" i="10"/>
  <c r="AC6" i="10"/>
  <c r="AB6" i="10"/>
  <c r="Y6" i="10"/>
  <c r="Q6" i="10"/>
  <c r="I6" i="10"/>
  <c r="BU5" i="10"/>
  <c r="BD5" i="10"/>
  <c r="BC5" i="10"/>
  <c r="AU5" i="10" s="1"/>
  <c r="N20" i="10" s="1"/>
  <c r="BB5" i="10"/>
  <c r="AT5" i="10" s="1"/>
  <c r="M20" i="10" s="1"/>
  <c r="BA5" i="10"/>
  <c r="AS5" i="10" s="1"/>
  <c r="L20" i="10" s="1"/>
  <c r="AZ5" i="10"/>
  <c r="AR5" i="10" s="1"/>
  <c r="K20" i="10" s="1"/>
  <c r="AV5" i="10"/>
  <c r="O20" i="10" s="1"/>
  <c r="AF5" i="10"/>
  <c r="AE5" i="10"/>
  <c r="AD5" i="10"/>
  <c r="AC5" i="10"/>
  <c r="AB5" i="10"/>
  <c r="Y5" i="10"/>
  <c r="Q5" i="10"/>
  <c r="I5" i="10"/>
  <c r="BU4" i="10"/>
  <c r="BD4" i="10"/>
  <c r="AV4" i="10" s="1"/>
  <c r="O19" i="10" s="1"/>
  <c r="BC4" i="10"/>
  <c r="BB4" i="10"/>
  <c r="AT4" i="10" s="1"/>
  <c r="M19" i="10" s="1"/>
  <c r="BA4" i="10"/>
  <c r="AF4" i="10"/>
  <c r="AE4" i="10"/>
  <c r="AD4" i="10"/>
  <c r="AC4" i="10"/>
  <c r="AB4" i="10"/>
  <c r="Y4" i="10"/>
  <c r="Q4" i="10"/>
  <c r="I4" i="10"/>
  <c r="AN13" i="11" l="1"/>
  <c r="AJ13" i="11"/>
  <c r="AN7" i="11"/>
  <c r="AN8" i="11"/>
  <c r="AN9" i="11"/>
  <c r="W24" i="11" s="1"/>
  <c r="BE11" i="11"/>
  <c r="AW11" i="11" s="1"/>
  <c r="P26" i="11" s="1"/>
  <c r="AK12" i="11"/>
  <c r="BE13" i="11"/>
  <c r="BE6" i="11"/>
  <c r="AW6" i="11" s="1"/>
  <c r="P21" i="11" s="1"/>
  <c r="AK11" i="11"/>
  <c r="AJ8" i="11"/>
  <c r="AL10" i="11"/>
  <c r="AM12" i="11"/>
  <c r="AN4" i="11"/>
  <c r="AL8" i="11"/>
  <c r="U23" i="11" s="1"/>
  <c r="AN10" i="11"/>
  <c r="AN11" i="11"/>
  <c r="W26" i="11" s="1"/>
  <c r="BE12" i="11"/>
  <c r="AK9" i="10"/>
  <c r="AJ4" i="10"/>
  <c r="S19" i="10" s="1"/>
  <c r="AK5" i="10"/>
  <c r="AL6" i="10"/>
  <c r="AN7" i="10"/>
  <c r="AN5" i="10"/>
  <c r="W20" i="10" s="1"/>
  <c r="AW13" i="11"/>
  <c r="P28" i="11" s="1"/>
  <c r="W22" i="11"/>
  <c r="T20" i="11"/>
  <c r="V23" i="11"/>
  <c r="V25" i="11"/>
  <c r="S23" i="11"/>
  <c r="AJ10" i="11"/>
  <c r="S25" i="11" s="1"/>
  <c r="U28" i="11"/>
  <c r="W20" i="11"/>
  <c r="I14" i="11"/>
  <c r="AZ14" i="11"/>
  <c r="AR14" i="11" s="1"/>
  <c r="K29" i="11" s="1"/>
  <c r="U20" i="11"/>
  <c r="BE5" i="11"/>
  <c r="AW5" i="11" s="1"/>
  <c r="P20" i="11" s="1"/>
  <c r="AM6" i="11"/>
  <c r="V21" i="11" s="1"/>
  <c r="T24" i="11"/>
  <c r="AL11" i="11"/>
  <c r="BA14" i="11"/>
  <c r="AS14" i="11" s="1"/>
  <c r="L29" i="11" s="1"/>
  <c r="W21" i="11"/>
  <c r="AL9" i="11"/>
  <c r="U24" i="11" s="1"/>
  <c r="BE10" i="11"/>
  <c r="AW10" i="11" s="1"/>
  <c r="P25" i="11" s="1"/>
  <c r="AT11" i="11"/>
  <c r="M26" i="11" s="1"/>
  <c r="AU13" i="11"/>
  <c r="N28" i="11" s="1"/>
  <c r="BC14" i="11"/>
  <c r="AU14" i="11" s="1"/>
  <c r="N29" i="11" s="1"/>
  <c r="S20" i="11"/>
  <c r="S21" i="11"/>
  <c r="AM13" i="11"/>
  <c r="AO13" i="11" s="1"/>
  <c r="W28" i="11"/>
  <c r="BB14" i="11"/>
  <c r="AT14" i="11" s="1"/>
  <c r="M29" i="11" s="1"/>
  <c r="AJ4" i="11"/>
  <c r="S19" i="11" s="1"/>
  <c r="AK7" i="11"/>
  <c r="AO7" i="11" s="1"/>
  <c r="BE8" i="11"/>
  <c r="AW8" i="11" s="1"/>
  <c r="P23" i="11" s="1"/>
  <c r="AJ9" i="11"/>
  <c r="S24" i="11" s="1"/>
  <c r="BE9" i="11"/>
  <c r="AW9" i="11" s="1"/>
  <c r="P24" i="11" s="1"/>
  <c r="AJ12" i="11"/>
  <c r="AO12" i="11" s="1"/>
  <c r="BU14" i="11"/>
  <c r="AM11" i="11"/>
  <c r="V26" i="11" s="1"/>
  <c r="AR12" i="11"/>
  <c r="K27" i="11" s="1"/>
  <c r="BE7" i="11"/>
  <c r="AW7" i="11" s="1"/>
  <c r="P22" i="11" s="1"/>
  <c r="T26" i="11"/>
  <c r="AM7" i="10"/>
  <c r="AL5" i="10"/>
  <c r="BC14" i="10"/>
  <c r="AU14" i="10" s="1"/>
  <c r="N29" i="10" s="1"/>
  <c r="AN12" i="10"/>
  <c r="AJ8" i="10"/>
  <c r="S23" i="10" s="1"/>
  <c r="AM10" i="10"/>
  <c r="V25" i="10" s="1"/>
  <c r="AN11" i="10"/>
  <c r="AL9" i="10"/>
  <c r="U24" i="10" s="1"/>
  <c r="AL13" i="10"/>
  <c r="AL8" i="10"/>
  <c r="AK7" i="10"/>
  <c r="AN9" i="10"/>
  <c r="AN4" i="10"/>
  <c r="AN14" i="10" s="1"/>
  <c r="BE10" i="10"/>
  <c r="AW10" i="10" s="1"/>
  <c r="P25" i="10" s="1"/>
  <c r="AJ5" i="10"/>
  <c r="AL7" i="10"/>
  <c r="AO7" i="10" s="1"/>
  <c r="AM9" i="10"/>
  <c r="BE12" i="10"/>
  <c r="AW12" i="10" s="1"/>
  <c r="P27" i="10" s="1"/>
  <c r="AJ13" i="10"/>
  <c r="AZ14" i="10"/>
  <c r="AR14" i="10" s="1"/>
  <c r="K29" i="10" s="1"/>
  <c r="AM5" i="10"/>
  <c r="V20" i="10" s="1"/>
  <c r="AJ10" i="10"/>
  <c r="S25" i="10" s="1"/>
  <c r="AK11" i="10"/>
  <c r="AN6" i="10"/>
  <c r="W21" i="10" s="1"/>
  <c r="BE9" i="10"/>
  <c r="AM12" i="10"/>
  <c r="V27" i="10" s="1"/>
  <c r="AJ9" i="10"/>
  <c r="AJ7" i="10"/>
  <c r="S22" i="10" s="1"/>
  <c r="AU4" i="10"/>
  <c r="N19" i="10" s="1"/>
  <c r="AW12" i="11"/>
  <c r="P27" i="11" s="1"/>
  <c r="H29" i="11"/>
  <c r="V24" i="11"/>
  <c r="W25" i="11"/>
  <c r="S26" i="11"/>
  <c r="U21" i="11"/>
  <c r="S28" i="11"/>
  <c r="U22" i="11"/>
  <c r="V27" i="11"/>
  <c r="V22" i="11"/>
  <c r="W23" i="11"/>
  <c r="T27" i="11"/>
  <c r="AO5" i="11"/>
  <c r="V20" i="11"/>
  <c r="X20" i="11" s="1"/>
  <c r="S22" i="11"/>
  <c r="U27" i="11"/>
  <c r="U25" i="11"/>
  <c r="W27" i="11"/>
  <c r="AS4" i="11"/>
  <c r="L19" i="11" s="1"/>
  <c r="AS6" i="11"/>
  <c r="L21" i="11" s="1"/>
  <c r="AS8" i="11"/>
  <c r="L23" i="11" s="1"/>
  <c r="AS10" i="11"/>
  <c r="L25" i="11" s="1"/>
  <c r="BD14" i="11"/>
  <c r="AV14" i="11" s="1"/>
  <c r="O29" i="11" s="1"/>
  <c r="Y14" i="11"/>
  <c r="BE4" i="11"/>
  <c r="AK6" i="11"/>
  <c r="AK8" i="11"/>
  <c r="AO8" i="11" s="1"/>
  <c r="AK10" i="11"/>
  <c r="AL4" i="11"/>
  <c r="AL14" i="11" s="1"/>
  <c r="Q14" i="11"/>
  <c r="AK4" i="11"/>
  <c r="AM4" i="11"/>
  <c r="AW9" i="10"/>
  <c r="P24" i="10" s="1"/>
  <c r="BE7" i="10"/>
  <c r="AM8" i="10"/>
  <c r="V23" i="10" s="1"/>
  <c r="AK10" i="10"/>
  <c r="AN8" i="10"/>
  <c r="W23" i="10" s="1"/>
  <c r="AL10" i="10"/>
  <c r="AL11" i="10"/>
  <c r="AO11" i="10" s="1"/>
  <c r="BE13" i="10"/>
  <c r="AW13" i="10" s="1"/>
  <c r="P28" i="10" s="1"/>
  <c r="BB14" i="10"/>
  <c r="AT14" i="10" s="1"/>
  <c r="M29" i="10" s="1"/>
  <c r="AT9" i="10"/>
  <c r="M24" i="10" s="1"/>
  <c r="AN10" i="10"/>
  <c r="W25" i="10" s="1"/>
  <c r="AK12" i="10"/>
  <c r="BA14" i="10"/>
  <c r="AS14" i="10" s="1"/>
  <c r="L29" i="10" s="1"/>
  <c r="AJ6" i="10"/>
  <c r="S21" i="10" s="1"/>
  <c r="AL12" i="10"/>
  <c r="U27" i="10" s="1"/>
  <c r="BE11" i="10"/>
  <c r="AW11" i="10" s="1"/>
  <c r="P26" i="10" s="1"/>
  <c r="AM13" i="10"/>
  <c r="AO13" i="10" s="1"/>
  <c r="BE5" i="10"/>
  <c r="AW5" i="10" s="1"/>
  <c r="P20" i="10" s="1"/>
  <c r="AM6" i="10"/>
  <c r="V21" i="10" s="1"/>
  <c r="V26" i="10"/>
  <c r="S26" i="10"/>
  <c r="T26" i="10"/>
  <c r="AO5" i="10"/>
  <c r="U20" i="10"/>
  <c r="W22" i="10"/>
  <c r="T24" i="10"/>
  <c r="T20" i="10"/>
  <c r="AK8" i="10"/>
  <c r="U28" i="10"/>
  <c r="AK6" i="10"/>
  <c r="T22" i="10"/>
  <c r="W24" i="10"/>
  <c r="W28" i="10"/>
  <c r="W26" i="10"/>
  <c r="AJ12" i="10"/>
  <c r="T28" i="10"/>
  <c r="U26" i="10"/>
  <c r="AW7" i="10"/>
  <c r="P22" i="10" s="1"/>
  <c r="H29" i="10"/>
  <c r="I14" i="10"/>
  <c r="BU14" i="10"/>
  <c r="U21" i="10"/>
  <c r="V22" i="10"/>
  <c r="S24" i="10"/>
  <c r="W27" i="10"/>
  <c r="S28" i="10"/>
  <c r="S20" i="10"/>
  <c r="U23" i="10"/>
  <c r="V24" i="10"/>
  <c r="AS4" i="10"/>
  <c r="L19" i="10" s="1"/>
  <c r="AS6" i="10"/>
  <c r="L21" i="10" s="1"/>
  <c r="AS8" i="10"/>
  <c r="L23" i="10" s="1"/>
  <c r="AS10" i="10"/>
  <c r="L25" i="10" s="1"/>
  <c r="AS12" i="10"/>
  <c r="L27" i="10" s="1"/>
  <c r="BD14" i="10"/>
  <c r="AV14" i="10" s="1"/>
  <c r="O29" i="10" s="1"/>
  <c r="Y14" i="10"/>
  <c r="BE4" i="10"/>
  <c r="BE6" i="10"/>
  <c r="AW6" i="10" s="1"/>
  <c r="P21" i="10" s="1"/>
  <c r="BE8" i="10"/>
  <c r="AW8" i="10" s="1"/>
  <c r="P23" i="10" s="1"/>
  <c r="AK4" i="10"/>
  <c r="AL4" i="10"/>
  <c r="Q14" i="10"/>
  <c r="AM4" i="10"/>
  <c r="AZ4" i="9"/>
  <c r="BE14" i="9"/>
  <c r="AR4" i="9"/>
  <c r="AB4" i="6"/>
  <c r="T14" i="6"/>
  <c r="AN14" i="11" l="1"/>
  <c r="AO6" i="11"/>
  <c r="S27" i="11"/>
  <c r="W19" i="11"/>
  <c r="W19" i="10"/>
  <c r="W29" i="10" s="1"/>
  <c r="AO9" i="10"/>
  <c r="AJ14" i="11"/>
  <c r="AO10" i="11"/>
  <c r="T19" i="11"/>
  <c r="AO11" i="11"/>
  <c r="AO9" i="11"/>
  <c r="T22" i="11"/>
  <c r="W29" i="11"/>
  <c r="V28" i="11"/>
  <c r="X28" i="11" s="1"/>
  <c r="AM14" i="11"/>
  <c r="X22" i="11"/>
  <c r="U26" i="11"/>
  <c r="X26" i="11" s="1"/>
  <c r="U22" i="10"/>
  <c r="X22" i="10" s="1"/>
  <c r="V28" i="10"/>
  <c r="X28" i="10" s="1"/>
  <c r="AM14" i="10"/>
  <c r="AO8" i="10"/>
  <c r="T27" i="10"/>
  <c r="T25" i="10"/>
  <c r="AO12" i="10"/>
  <c r="AO10" i="10"/>
  <c r="X27" i="11"/>
  <c r="X24" i="11"/>
  <c r="AW4" i="11"/>
  <c r="P19" i="11" s="1"/>
  <c r="BE14" i="11"/>
  <c r="AW14" i="11" s="1"/>
  <c r="P29" i="11" s="1"/>
  <c r="AO4" i="11"/>
  <c r="AK14" i="11"/>
  <c r="U19" i="11"/>
  <c r="U29" i="11" s="1"/>
  <c r="T25" i="11"/>
  <c r="X25" i="11" s="1"/>
  <c r="T23" i="11"/>
  <c r="X23" i="11" s="1"/>
  <c r="S29" i="11"/>
  <c r="T21" i="11"/>
  <c r="X21" i="11" s="1"/>
  <c r="V19" i="11"/>
  <c r="AL14" i="10"/>
  <c r="U25" i="10"/>
  <c r="X26" i="10"/>
  <c r="AO6" i="10"/>
  <c r="T21" i="10"/>
  <c r="X21" i="10" s="1"/>
  <c r="T23" i="10"/>
  <c r="X23" i="10" s="1"/>
  <c r="S27" i="10"/>
  <c r="X27" i="10" s="1"/>
  <c r="AJ14" i="10"/>
  <c r="X20" i="10"/>
  <c r="V19" i="10"/>
  <c r="X24" i="10"/>
  <c r="AO4" i="10"/>
  <c r="AK14" i="10"/>
  <c r="T19" i="10"/>
  <c r="U19" i="10"/>
  <c r="AW4" i="10"/>
  <c r="P19" i="10" s="1"/>
  <c r="BE14" i="10"/>
  <c r="AW14" i="10" s="1"/>
  <c r="P29" i="10" s="1"/>
  <c r="AB4" i="9"/>
  <c r="BU4" i="9"/>
  <c r="BU5" i="9"/>
  <c r="BU6" i="9"/>
  <c r="BU7" i="9"/>
  <c r="BU8" i="9"/>
  <c r="BU9" i="9"/>
  <c r="BU10" i="9"/>
  <c r="BU11" i="9"/>
  <c r="BU14" i="9" s="1"/>
  <c r="BU12" i="9"/>
  <c r="BU13" i="9"/>
  <c r="BP14" i="9"/>
  <c r="BQ14" i="9"/>
  <c r="BR14" i="9"/>
  <c r="BS14" i="9"/>
  <c r="BT14" i="9"/>
  <c r="X31" i="9"/>
  <c r="G29" i="9"/>
  <c r="F29" i="9"/>
  <c r="E29" i="9"/>
  <c r="D29" i="9"/>
  <c r="C29" i="9"/>
  <c r="H28" i="9"/>
  <c r="H27" i="9"/>
  <c r="H26" i="9"/>
  <c r="H25" i="9"/>
  <c r="H24" i="9"/>
  <c r="H23" i="9"/>
  <c r="H22" i="9"/>
  <c r="H21" i="9"/>
  <c r="H20" i="9"/>
  <c r="H19" i="9"/>
  <c r="B16" i="9"/>
  <c r="X14" i="9"/>
  <c r="W14" i="9"/>
  <c r="V14" i="9"/>
  <c r="U14" i="9"/>
  <c r="T14" i="9"/>
  <c r="P14" i="9"/>
  <c r="O14" i="9"/>
  <c r="N14" i="9"/>
  <c r="M14" i="9"/>
  <c r="L14" i="9"/>
  <c r="H14" i="9"/>
  <c r="G14" i="9"/>
  <c r="F14" i="9"/>
  <c r="E14" i="9"/>
  <c r="D14" i="9"/>
  <c r="BD13" i="9"/>
  <c r="AV13" i="9" s="1"/>
  <c r="O28" i="9" s="1"/>
  <c r="BC13" i="9"/>
  <c r="AU13" i="9" s="1"/>
  <c r="N28" i="9" s="1"/>
  <c r="BB13" i="9"/>
  <c r="AT13" i="9" s="1"/>
  <c r="M28" i="9" s="1"/>
  <c r="BA13" i="9"/>
  <c r="AS13" i="9" s="1"/>
  <c r="L28" i="9" s="1"/>
  <c r="AZ13" i="9"/>
  <c r="AR13" i="9" s="1"/>
  <c r="K28" i="9" s="1"/>
  <c r="AF13" i="9"/>
  <c r="AN13" i="9" s="1"/>
  <c r="AE13" i="9"/>
  <c r="AD13" i="9"/>
  <c r="AC13" i="9"/>
  <c r="AK13" i="9" s="1"/>
  <c r="AB13" i="9"/>
  <c r="AJ13" i="9" s="1"/>
  <c r="Y13" i="9"/>
  <c r="Q13" i="9"/>
  <c r="I13" i="9"/>
  <c r="BD12" i="9"/>
  <c r="AV12" i="9" s="1"/>
  <c r="O27" i="9" s="1"/>
  <c r="BC12" i="9"/>
  <c r="AU12" i="9" s="1"/>
  <c r="N27" i="9" s="1"/>
  <c r="BB12" i="9"/>
  <c r="AT12" i="9" s="1"/>
  <c r="M27" i="9" s="1"/>
  <c r="BA12" i="9"/>
  <c r="AZ12" i="9"/>
  <c r="AF12" i="9"/>
  <c r="AE12" i="9"/>
  <c r="AD12" i="9"/>
  <c r="AL12" i="9" s="1"/>
  <c r="AC12" i="9"/>
  <c r="AB12" i="9"/>
  <c r="Y12" i="9"/>
  <c r="Q12" i="9"/>
  <c r="I12" i="9"/>
  <c r="BD11" i="9"/>
  <c r="BC11" i="9"/>
  <c r="AU11" i="9" s="1"/>
  <c r="N26" i="9" s="1"/>
  <c r="BB11" i="9"/>
  <c r="AT11" i="9" s="1"/>
  <c r="M26" i="9" s="1"/>
  <c r="BA11" i="9"/>
  <c r="AS11" i="9" s="1"/>
  <c r="L26" i="9" s="1"/>
  <c r="AZ11" i="9"/>
  <c r="AR11" i="9" s="1"/>
  <c r="K26" i="9" s="1"/>
  <c r="AF11" i="9"/>
  <c r="AE11" i="9"/>
  <c r="AD11" i="9"/>
  <c r="AL11" i="9" s="1"/>
  <c r="AC11" i="9"/>
  <c r="AK11" i="9" s="1"/>
  <c r="AB11" i="9"/>
  <c r="Y11" i="9"/>
  <c r="Q11" i="9"/>
  <c r="I11" i="9"/>
  <c r="BD10" i="9"/>
  <c r="AV10" i="9" s="1"/>
  <c r="O25" i="9" s="1"/>
  <c r="BC10" i="9"/>
  <c r="BB10" i="9"/>
  <c r="AT10" i="9" s="1"/>
  <c r="M25" i="9" s="1"/>
  <c r="BA10" i="9"/>
  <c r="AZ10" i="9"/>
  <c r="AU10" i="9"/>
  <c r="N25" i="9" s="1"/>
  <c r="AF10" i="9"/>
  <c r="AE10" i="9"/>
  <c r="AD10" i="9"/>
  <c r="AC10" i="9"/>
  <c r="AB10" i="9"/>
  <c r="Y10" i="9"/>
  <c r="Q10" i="9"/>
  <c r="I10" i="9"/>
  <c r="BD9" i="9"/>
  <c r="BC9" i="9"/>
  <c r="AU9" i="9" s="1"/>
  <c r="N24" i="9" s="1"/>
  <c r="BB9" i="9"/>
  <c r="BA9" i="9"/>
  <c r="AS9" i="9" s="1"/>
  <c r="L24" i="9" s="1"/>
  <c r="AZ9" i="9"/>
  <c r="AR9" i="9" s="1"/>
  <c r="K24" i="9" s="1"/>
  <c r="AT9" i="9"/>
  <c r="M24" i="9" s="1"/>
  <c r="AF9" i="9"/>
  <c r="AE9" i="9"/>
  <c r="AD9" i="9"/>
  <c r="AL9" i="9" s="1"/>
  <c r="AC9" i="9"/>
  <c r="AK9" i="9" s="1"/>
  <c r="AB9" i="9"/>
  <c r="Y9" i="9"/>
  <c r="Q9" i="9"/>
  <c r="I9" i="9"/>
  <c r="BD8" i="9"/>
  <c r="AV8" i="9" s="1"/>
  <c r="O23" i="9" s="1"/>
  <c r="BC8" i="9"/>
  <c r="AU8" i="9" s="1"/>
  <c r="N23" i="9" s="1"/>
  <c r="BB8" i="9"/>
  <c r="AT8" i="9" s="1"/>
  <c r="M23" i="9" s="1"/>
  <c r="BA8" i="9"/>
  <c r="AZ8" i="9"/>
  <c r="AF8" i="9"/>
  <c r="AN8" i="9" s="1"/>
  <c r="AE8" i="9"/>
  <c r="AD8" i="9"/>
  <c r="AC8" i="9"/>
  <c r="AB8" i="9"/>
  <c r="Y8" i="9"/>
  <c r="Q8" i="9"/>
  <c r="I8" i="9"/>
  <c r="BD7" i="9"/>
  <c r="BC7" i="9"/>
  <c r="AU7" i="9" s="1"/>
  <c r="N22" i="9" s="1"/>
  <c r="BB7" i="9"/>
  <c r="AT7" i="9" s="1"/>
  <c r="M22" i="9" s="1"/>
  <c r="BA7" i="9"/>
  <c r="AS7" i="9" s="1"/>
  <c r="L22" i="9" s="1"/>
  <c r="AZ7" i="9"/>
  <c r="AR7" i="9" s="1"/>
  <c r="K22" i="9" s="1"/>
  <c r="AF7" i="9"/>
  <c r="AE7" i="9"/>
  <c r="AD7" i="9"/>
  <c r="AC7" i="9"/>
  <c r="AB7" i="9"/>
  <c r="Y7" i="9"/>
  <c r="Q7" i="9"/>
  <c r="I7" i="9"/>
  <c r="BD6" i="9"/>
  <c r="AV6" i="9" s="1"/>
  <c r="O21" i="9" s="1"/>
  <c r="BC6" i="9"/>
  <c r="AU6" i="9" s="1"/>
  <c r="N21" i="9" s="1"/>
  <c r="BB6" i="9"/>
  <c r="AT6" i="9" s="1"/>
  <c r="M21" i="9" s="1"/>
  <c r="BA6" i="9"/>
  <c r="AZ6" i="9"/>
  <c r="AF6" i="9"/>
  <c r="AE6" i="9"/>
  <c r="AD6" i="9"/>
  <c r="AC6" i="9"/>
  <c r="AB6" i="9"/>
  <c r="Y6" i="9"/>
  <c r="Q6" i="9"/>
  <c r="I6" i="9"/>
  <c r="BD5" i="9"/>
  <c r="BC5" i="9"/>
  <c r="AU5" i="9" s="1"/>
  <c r="N20" i="9" s="1"/>
  <c r="BB5" i="9"/>
  <c r="AL5" i="9" s="1"/>
  <c r="BA5" i="9"/>
  <c r="AS5" i="9" s="1"/>
  <c r="L20" i="9" s="1"/>
  <c r="AZ5" i="9"/>
  <c r="AR5" i="9" s="1"/>
  <c r="K20" i="9" s="1"/>
  <c r="AF5" i="9"/>
  <c r="AE5" i="9"/>
  <c r="AD5" i="9"/>
  <c r="AC5" i="9"/>
  <c r="AB5" i="9"/>
  <c r="Y5" i="9"/>
  <c r="Q5" i="9"/>
  <c r="I5" i="9"/>
  <c r="BD4" i="9"/>
  <c r="AV4" i="9" s="1"/>
  <c r="O19" i="9" s="1"/>
  <c r="BC4" i="9"/>
  <c r="AU4" i="9" s="1"/>
  <c r="N19" i="9" s="1"/>
  <c r="BB4" i="9"/>
  <c r="AT4" i="9" s="1"/>
  <c r="M19" i="9" s="1"/>
  <c r="BA4" i="9"/>
  <c r="AF4" i="9"/>
  <c r="AE4" i="9"/>
  <c r="AD4" i="9"/>
  <c r="AC4" i="9"/>
  <c r="Y4" i="9"/>
  <c r="Q4" i="9"/>
  <c r="I4" i="9"/>
  <c r="AO14" i="11" l="1"/>
  <c r="V29" i="11"/>
  <c r="V29" i="10"/>
  <c r="X25" i="10"/>
  <c r="U29" i="10"/>
  <c r="T29" i="11"/>
  <c r="X19" i="11"/>
  <c r="X29" i="11" s="1"/>
  <c r="AO14" i="10"/>
  <c r="S29" i="10"/>
  <c r="T29" i="10"/>
  <c r="X19" i="10"/>
  <c r="X29" i="10" s="1"/>
  <c r="AK10" i="9"/>
  <c r="AN11" i="9"/>
  <c r="AK6" i="9"/>
  <c r="AN7" i="9"/>
  <c r="AK8" i="9"/>
  <c r="U24" i="9"/>
  <c r="AN9" i="9"/>
  <c r="AK12" i="9"/>
  <c r="AM8" i="9"/>
  <c r="V23" i="9" s="1"/>
  <c r="AJ11" i="9"/>
  <c r="S26" i="9" s="1"/>
  <c r="AN10" i="9"/>
  <c r="W25" i="9" s="1"/>
  <c r="BE11" i="9"/>
  <c r="AW11" i="9" s="1"/>
  <c r="P26" i="9" s="1"/>
  <c r="AL6" i="9"/>
  <c r="U21" i="9" s="1"/>
  <c r="AL7" i="9"/>
  <c r="U22" i="9" s="1"/>
  <c r="BA14" i="9"/>
  <c r="AS14" i="9" s="1"/>
  <c r="L29" i="9" s="1"/>
  <c r="AM13" i="9"/>
  <c r="V28" i="9" s="1"/>
  <c r="AL10" i="9"/>
  <c r="U25" i="9" s="1"/>
  <c r="AK5" i="9"/>
  <c r="T20" i="9" s="1"/>
  <c r="AN6" i="9"/>
  <c r="W21" i="9" s="1"/>
  <c r="BE8" i="9"/>
  <c r="AW8" i="9" s="1"/>
  <c r="P23" i="9" s="1"/>
  <c r="AN12" i="9"/>
  <c r="AT5" i="9"/>
  <c r="M20" i="9" s="1"/>
  <c r="U20" i="9" s="1"/>
  <c r="S28" i="9"/>
  <c r="AN4" i="9"/>
  <c r="W19" i="9" s="1"/>
  <c r="W28" i="9"/>
  <c r="AM12" i="9"/>
  <c r="V27" i="9" s="1"/>
  <c r="AZ14" i="9"/>
  <c r="AR14" i="9" s="1"/>
  <c r="K29" i="9" s="1"/>
  <c r="BE6" i="9"/>
  <c r="W27" i="9"/>
  <c r="T28" i="9"/>
  <c r="BC14" i="9"/>
  <c r="AU14" i="9" s="1"/>
  <c r="N29" i="9" s="1"/>
  <c r="BE10" i="9"/>
  <c r="AW10" i="9" s="1"/>
  <c r="P25" i="9" s="1"/>
  <c r="U26" i="9"/>
  <c r="AL13" i="9"/>
  <c r="U28" i="9" s="1"/>
  <c r="AJ5" i="9"/>
  <c r="S20" i="9" s="1"/>
  <c r="AM6" i="9"/>
  <c r="V21" i="9" s="1"/>
  <c r="AL8" i="9"/>
  <c r="U23" i="9" s="1"/>
  <c r="T24" i="9"/>
  <c r="BE12" i="9"/>
  <c r="AW12" i="9" s="1"/>
  <c r="P27" i="9" s="1"/>
  <c r="BE13" i="9"/>
  <c r="AW13" i="9" s="1"/>
  <c r="P28" i="9" s="1"/>
  <c r="BE5" i="9"/>
  <c r="AW5" i="9" s="1"/>
  <c r="P20" i="9" s="1"/>
  <c r="AJ7" i="9"/>
  <c r="S22" i="9" s="1"/>
  <c r="W23" i="9"/>
  <c r="T26" i="9"/>
  <c r="BB14" i="9"/>
  <c r="AT14" i="9" s="1"/>
  <c r="M29" i="9" s="1"/>
  <c r="AK7" i="9"/>
  <c r="T22" i="9" s="1"/>
  <c r="AJ9" i="9"/>
  <c r="S24" i="9" s="1"/>
  <c r="AM10" i="9"/>
  <c r="V25" i="9" s="1"/>
  <c r="U27" i="9"/>
  <c r="I14" i="9"/>
  <c r="H29" i="9"/>
  <c r="AW6" i="9"/>
  <c r="P21" i="9" s="1"/>
  <c r="BE9" i="9"/>
  <c r="AW9" i="9" s="1"/>
  <c r="P24" i="9" s="1"/>
  <c r="K19" i="9"/>
  <c r="AV5" i="9"/>
  <c r="O20" i="9" s="1"/>
  <c r="AV7" i="9"/>
  <c r="O22" i="9" s="1"/>
  <c r="W22" i="9" s="1"/>
  <c r="AV9" i="9"/>
  <c r="O24" i="9" s="1"/>
  <c r="W24" i="9" s="1"/>
  <c r="AV11" i="9"/>
  <c r="O26" i="9" s="1"/>
  <c r="W26" i="9" s="1"/>
  <c r="BE7" i="9"/>
  <c r="AW7" i="9" s="1"/>
  <c r="P22" i="9" s="1"/>
  <c r="AR6" i="9"/>
  <c r="K21" i="9" s="1"/>
  <c r="AR8" i="9"/>
  <c r="K23" i="9" s="1"/>
  <c r="AR10" i="9"/>
  <c r="K25" i="9" s="1"/>
  <c r="AR12" i="9"/>
  <c r="K27" i="9" s="1"/>
  <c r="AS4" i="9"/>
  <c r="L19" i="9" s="1"/>
  <c r="AM5" i="9"/>
  <c r="AS6" i="9"/>
  <c r="L21" i="9" s="1"/>
  <c r="T21" i="9" s="1"/>
  <c r="AM7" i="9"/>
  <c r="V22" i="9" s="1"/>
  <c r="AS8" i="9"/>
  <c r="L23" i="9" s="1"/>
  <c r="AM9" i="9"/>
  <c r="V24" i="9" s="1"/>
  <c r="AS10" i="9"/>
  <c r="L25" i="9" s="1"/>
  <c r="T25" i="9" s="1"/>
  <c r="AM11" i="9"/>
  <c r="AS12" i="9"/>
  <c r="L27" i="9" s="1"/>
  <c r="T27" i="9" s="1"/>
  <c r="BD14" i="9"/>
  <c r="AV14" i="9" s="1"/>
  <c r="O29" i="9" s="1"/>
  <c r="AJ4" i="9"/>
  <c r="AN5" i="9"/>
  <c r="AJ6" i="9"/>
  <c r="AJ8" i="9"/>
  <c r="AJ10" i="9"/>
  <c r="AJ12" i="9"/>
  <c r="Y14" i="9"/>
  <c r="BE4" i="9"/>
  <c r="AL4" i="9"/>
  <c r="Q14" i="9"/>
  <c r="AK4" i="9"/>
  <c r="AM4" i="9"/>
  <c r="T23" i="9" l="1"/>
  <c r="AO11" i="9"/>
  <c r="AO10" i="9"/>
  <c r="X28" i="9"/>
  <c r="AN14" i="9"/>
  <c r="AO12" i="9"/>
  <c r="AO6" i="9"/>
  <c r="AL14" i="9"/>
  <c r="AM14" i="9"/>
  <c r="AK14" i="9"/>
  <c r="AO8" i="9"/>
  <c r="X24" i="9"/>
  <c r="AO13" i="9"/>
  <c r="X22" i="9"/>
  <c r="AO5" i="9"/>
  <c r="S19" i="9"/>
  <c r="S25" i="9"/>
  <c r="X25" i="9" s="1"/>
  <c r="S23" i="9"/>
  <c r="X23" i="9" s="1"/>
  <c r="S21" i="9"/>
  <c r="X21" i="9" s="1"/>
  <c r="AO9" i="9"/>
  <c r="V20" i="9"/>
  <c r="U19" i="9"/>
  <c r="U29" i="9" s="1"/>
  <c r="AJ14" i="9"/>
  <c r="AO4" i="9"/>
  <c r="V26" i="9"/>
  <c r="X26" i="9" s="1"/>
  <c r="AO7" i="9"/>
  <c r="AW4" i="9"/>
  <c r="P19" i="9" s="1"/>
  <c r="AW14" i="9"/>
  <c r="P29" i="9" s="1"/>
  <c r="T19" i="9"/>
  <c r="T29" i="9" s="1"/>
  <c r="S27" i="9"/>
  <c r="X27" i="9" s="1"/>
  <c r="W20" i="9"/>
  <c r="W29" i="9" s="1"/>
  <c r="V19" i="9"/>
  <c r="AO14" i="9" l="1"/>
  <c r="V29" i="9"/>
  <c r="X20" i="9"/>
  <c r="S29" i="9"/>
  <c r="X19" i="9"/>
  <c r="X29" i="9" l="1"/>
  <c r="BS18" i="3"/>
  <c r="BS17" i="3"/>
  <c r="BS16" i="3"/>
  <c r="G29" i="7" l="1"/>
  <c r="F29" i="7"/>
  <c r="E29" i="7"/>
  <c r="D29" i="7"/>
  <c r="C29" i="7"/>
  <c r="M28" i="7"/>
  <c r="U28" i="7" s="1"/>
  <c r="H28" i="7"/>
  <c r="H27" i="7"/>
  <c r="H26" i="7"/>
  <c r="H25" i="7"/>
  <c r="M24" i="7"/>
  <c r="U24" i="7" s="1"/>
  <c r="H24" i="7"/>
  <c r="H23" i="7"/>
  <c r="H22" i="7"/>
  <c r="H21" i="7"/>
  <c r="M20" i="7"/>
  <c r="U20" i="7" s="1"/>
  <c r="H20" i="7"/>
  <c r="H19" i="7"/>
  <c r="H29" i="7" s="1"/>
  <c r="B16" i="7"/>
  <c r="BL14" i="7"/>
  <c r="BK14" i="7"/>
  <c r="BJ14" i="7"/>
  <c r="BI14" i="7"/>
  <c r="BH14" i="7"/>
  <c r="AT14" i="7"/>
  <c r="AL14" i="7" s="1"/>
  <c r="M29" i="7" s="1"/>
  <c r="AD14" i="7"/>
  <c r="X14" i="7"/>
  <c r="W14" i="7"/>
  <c r="V14" i="7"/>
  <c r="U14" i="7"/>
  <c r="T14" i="7"/>
  <c r="P14" i="7"/>
  <c r="O14" i="7"/>
  <c r="N14" i="7"/>
  <c r="M14" i="7"/>
  <c r="L14" i="7"/>
  <c r="H14" i="7"/>
  <c r="G14" i="7"/>
  <c r="F14" i="7"/>
  <c r="E14" i="7"/>
  <c r="D14" i="7"/>
  <c r="BM13" i="7"/>
  <c r="AV13" i="7"/>
  <c r="AN13" i="7" s="1"/>
  <c r="O28" i="7" s="1"/>
  <c r="W28" i="7" s="1"/>
  <c r="AU13" i="7"/>
  <c r="AM13" i="7" s="1"/>
  <c r="N28" i="7" s="1"/>
  <c r="V28" i="7" s="1"/>
  <c r="AT13" i="7"/>
  <c r="AS13" i="7"/>
  <c r="AR13" i="7"/>
  <c r="AW13" i="7" s="1"/>
  <c r="AO13" i="7" s="1"/>
  <c r="P28" i="7" s="1"/>
  <c r="X28" i="7" s="1"/>
  <c r="AL13" i="7"/>
  <c r="AK13" i="7"/>
  <c r="L28" i="7" s="1"/>
  <c r="T28" i="7" s="1"/>
  <c r="AF13" i="7"/>
  <c r="AE13" i="7"/>
  <c r="AD13" i="7"/>
  <c r="AC13" i="7"/>
  <c r="AB13" i="7"/>
  <c r="AG13" i="7" s="1"/>
  <c r="Y13" i="7"/>
  <c r="Q13" i="7"/>
  <c r="I13" i="7"/>
  <c r="BM12" i="7"/>
  <c r="AW12" i="7"/>
  <c r="AO12" i="7" s="1"/>
  <c r="P27" i="7" s="1"/>
  <c r="AV12" i="7"/>
  <c r="AU12" i="7"/>
  <c r="AT12" i="7"/>
  <c r="AL12" i="7" s="1"/>
  <c r="M27" i="7" s="1"/>
  <c r="U27" i="7" s="1"/>
  <c r="AS12" i="7"/>
  <c r="AK12" i="7" s="1"/>
  <c r="L27" i="7" s="1"/>
  <c r="T27" i="7" s="1"/>
  <c r="AR12" i="7"/>
  <c r="AN12" i="7"/>
  <c r="O27" i="7" s="1"/>
  <c r="W27" i="7" s="1"/>
  <c r="AM12" i="7"/>
  <c r="N27" i="7" s="1"/>
  <c r="V27" i="7" s="1"/>
  <c r="AJ12" i="7"/>
  <c r="K27" i="7" s="1"/>
  <c r="S27" i="7" s="1"/>
  <c r="AF12" i="7"/>
  <c r="AE12" i="7"/>
  <c r="AD12" i="7"/>
  <c r="AC12" i="7"/>
  <c r="AG12" i="7" s="1"/>
  <c r="AB12" i="7"/>
  <c r="Y12" i="7"/>
  <c r="Q12" i="7"/>
  <c r="I12" i="7"/>
  <c r="BM11" i="7"/>
  <c r="AV11" i="7"/>
  <c r="AN11" i="7" s="1"/>
  <c r="O26" i="7" s="1"/>
  <c r="W26" i="7" s="1"/>
  <c r="AU11" i="7"/>
  <c r="AM11" i="7" s="1"/>
  <c r="N26" i="7" s="1"/>
  <c r="V26" i="7" s="1"/>
  <c r="AT11" i="7"/>
  <c r="AS11" i="7"/>
  <c r="AR11" i="7"/>
  <c r="AJ11" i="7" s="1"/>
  <c r="K26" i="7" s="1"/>
  <c r="S26" i="7" s="1"/>
  <c r="AL11" i="7"/>
  <c r="M26" i="7" s="1"/>
  <c r="U26" i="7" s="1"/>
  <c r="AK11" i="7"/>
  <c r="L26" i="7" s="1"/>
  <c r="T26" i="7" s="1"/>
  <c r="AF11" i="7"/>
  <c r="AE11" i="7"/>
  <c r="AD11" i="7"/>
  <c r="AC11" i="7"/>
  <c r="AB11" i="7"/>
  <c r="AG11" i="7" s="1"/>
  <c r="Y11" i="7"/>
  <c r="Q11" i="7"/>
  <c r="I11" i="7"/>
  <c r="BM10" i="7"/>
  <c r="AV10" i="7"/>
  <c r="AU10" i="7"/>
  <c r="AT10" i="7"/>
  <c r="AL10" i="7" s="1"/>
  <c r="M25" i="7" s="1"/>
  <c r="U25" i="7" s="1"/>
  <c r="AS10" i="7"/>
  <c r="AW10" i="7" s="1"/>
  <c r="AO10" i="7" s="1"/>
  <c r="P25" i="7" s="1"/>
  <c r="X25" i="7" s="1"/>
  <c r="AR10" i="7"/>
  <c r="AN10" i="7"/>
  <c r="O25" i="7" s="1"/>
  <c r="W25" i="7" s="1"/>
  <c r="AM10" i="7"/>
  <c r="N25" i="7" s="1"/>
  <c r="V25" i="7" s="1"/>
  <c r="AJ10" i="7"/>
  <c r="K25" i="7" s="1"/>
  <c r="S25" i="7" s="1"/>
  <c r="AG10" i="7"/>
  <c r="AF10" i="7"/>
  <c r="AE10" i="7"/>
  <c r="AD10" i="7"/>
  <c r="AC10" i="7"/>
  <c r="AB10" i="7"/>
  <c r="Y10" i="7"/>
  <c r="Q10" i="7"/>
  <c r="I10" i="7"/>
  <c r="BM9" i="7"/>
  <c r="AV9" i="7"/>
  <c r="AN9" i="7" s="1"/>
  <c r="O24" i="7" s="1"/>
  <c r="W24" i="7" s="1"/>
  <c r="AU9" i="7"/>
  <c r="AM9" i="7" s="1"/>
  <c r="N24" i="7" s="1"/>
  <c r="V24" i="7" s="1"/>
  <c r="AT9" i="7"/>
  <c r="AS9" i="7"/>
  <c r="AR9" i="7"/>
  <c r="AW9" i="7" s="1"/>
  <c r="AO9" i="7" s="1"/>
  <c r="P24" i="7" s="1"/>
  <c r="X24" i="7" s="1"/>
  <c r="AL9" i="7"/>
  <c r="AK9" i="7"/>
  <c r="L24" i="7" s="1"/>
  <c r="T24" i="7" s="1"/>
  <c r="AF9" i="7"/>
  <c r="AE9" i="7"/>
  <c r="AD9" i="7"/>
  <c r="AC9" i="7"/>
  <c r="AB9" i="7"/>
  <c r="AG9" i="7" s="1"/>
  <c r="Y9" i="7"/>
  <c r="Q9" i="7"/>
  <c r="I9" i="7"/>
  <c r="BM8" i="7"/>
  <c r="AW8" i="7"/>
  <c r="AO8" i="7" s="1"/>
  <c r="P23" i="7" s="1"/>
  <c r="X23" i="7" s="1"/>
  <c r="AV8" i="7"/>
  <c r="AU8" i="7"/>
  <c r="AT8" i="7"/>
  <c r="AL8" i="7" s="1"/>
  <c r="M23" i="7" s="1"/>
  <c r="U23" i="7" s="1"/>
  <c r="AS8" i="7"/>
  <c r="AK8" i="7" s="1"/>
  <c r="L23" i="7" s="1"/>
  <c r="T23" i="7" s="1"/>
  <c r="AR8" i="7"/>
  <c r="AN8" i="7"/>
  <c r="O23" i="7" s="1"/>
  <c r="W23" i="7" s="1"/>
  <c r="AM8" i="7"/>
  <c r="N23" i="7" s="1"/>
  <c r="V23" i="7" s="1"/>
  <c r="AJ8" i="7"/>
  <c r="K23" i="7" s="1"/>
  <c r="S23" i="7" s="1"/>
  <c r="AF8" i="7"/>
  <c r="AE8" i="7"/>
  <c r="AD8" i="7"/>
  <c r="AC8" i="7"/>
  <c r="AG8" i="7" s="1"/>
  <c r="AB8" i="7"/>
  <c r="Y8" i="7"/>
  <c r="Q8" i="7"/>
  <c r="I8" i="7"/>
  <c r="BM7" i="7"/>
  <c r="AV7" i="7"/>
  <c r="AN7" i="7" s="1"/>
  <c r="O22" i="7" s="1"/>
  <c r="W22" i="7" s="1"/>
  <c r="AU7" i="7"/>
  <c r="AM7" i="7" s="1"/>
  <c r="N22" i="7" s="1"/>
  <c r="V22" i="7" s="1"/>
  <c r="AT7" i="7"/>
  <c r="AS7" i="7"/>
  <c r="AR7" i="7"/>
  <c r="AJ7" i="7" s="1"/>
  <c r="K22" i="7" s="1"/>
  <c r="S22" i="7" s="1"/>
  <c r="AL7" i="7"/>
  <c r="M22" i="7" s="1"/>
  <c r="U22" i="7" s="1"/>
  <c r="AK7" i="7"/>
  <c r="L22" i="7" s="1"/>
  <c r="T22" i="7" s="1"/>
  <c r="AF7" i="7"/>
  <c r="AE7" i="7"/>
  <c r="AD7" i="7"/>
  <c r="AC7" i="7"/>
  <c r="AB7" i="7"/>
  <c r="AG7" i="7" s="1"/>
  <c r="Y7" i="7"/>
  <c r="Q7" i="7"/>
  <c r="I7" i="7"/>
  <c r="BM6" i="7"/>
  <c r="AV6" i="7"/>
  <c r="AU6" i="7"/>
  <c r="AT6" i="7"/>
  <c r="AL6" i="7" s="1"/>
  <c r="M21" i="7" s="1"/>
  <c r="U21" i="7" s="1"/>
  <c r="AS6" i="7"/>
  <c r="AW6" i="7" s="1"/>
  <c r="AO6" i="7" s="1"/>
  <c r="P21" i="7" s="1"/>
  <c r="X21" i="7" s="1"/>
  <c r="AR6" i="7"/>
  <c r="AN6" i="7"/>
  <c r="O21" i="7" s="1"/>
  <c r="W21" i="7" s="1"/>
  <c r="AM6" i="7"/>
  <c r="N21" i="7" s="1"/>
  <c r="V21" i="7" s="1"/>
  <c r="AJ6" i="7"/>
  <c r="K21" i="7" s="1"/>
  <c r="S21" i="7" s="1"/>
  <c r="AG6" i="7"/>
  <c r="AF6" i="7"/>
  <c r="AE6" i="7"/>
  <c r="AD6" i="7"/>
  <c r="AC6" i="7"/>
  <c r="AB6" i="7"/>
  <c r="Y6" i="7"/>
  <c r="Q6" i="7"/>
  <c r="I6" i="7"/>
  <c r="BM5" i="7"/>
  <c r="AV5" i="7"/>
  <c r="AN5" i="7" s="1"/>
  <c r="O20" i="7" s="1"/>
  <c r="W20" i="7" s="1"/>
  <c r="AU5" i="7"/>
  <c r="AM5" i="7" s="1"/>
  <c r="N20" i="7" s="1"/>
  <c r="V20" i="7" s="1"/>
  <c r="AT5" i="7"/>
  <c r="AS5" i="7"/>
  <c r="AR5" i="7"/>
  <c r="AW5" i="7" s="1"/>
  <c r="AO5" i="7" s="1"/>
  <c r="P20" i="7" s="1"/>
  <c r="X20" i="7" s="1"/>
  <c r="AL5" i="7"/>
  <c r="AK5" i="7"/>
  <c r="L20" i="7" s="1"/>
  <c r="T20" i="7" s="1"/>
  <c r="AF5" i="7"/>
  <c r="AE5" i="7"/>
  <c r="AE14" i="7" s="1"/>
  <c r="AD5" i="7"/>
  <c r="AC5" i="7"/>
  <c r="AB5" i="7"/>
  <c r="AG5" i="7" s="1"/>
  <c r="Y5" i="7"/>
  <c r="Q5" i="7"/>
  <c r="I5" i="7"/>
  <c r="BM4" i="7"/>
  <c r="BM14" i="7" s="1"/>
  <c r="AW4" i="7"/>
  <c r="AV4" i="7"/>
  <c r="AV14" i="7" s="1"/>
  <c r="AN14" i="7" s="1"/>
  <c r="O29" i="7" s="1"/>
  <c r="AU4" i="7"/>
  <c r="AT4" i="7"/>
  <c r="AL4" i="7" s="1"/>
  <c r="M19" i="7" s="1"/>
  <c r="U19" i="7" s="1"/>
  <c r="AS4" i="7"/>
  <c r="AS14" i="7" s="1"/>
  <c r="AK14" i="7" s="1"/>
  <c r="L29" i="7" s="1"/>
  <c r="AR4" i="7"/>
  <c r="AR14" i="7" s="1"/>
  <c r="AJ14" i="7" s="1"/>
  <c r="K29" i="7" s="1"/>
  <c r="AN4" i="7"/>
  <c r="O19" i="7" s="1"/>
  <c r="W19" i="7" s="1"/>
  <c r="AM4" i="7"/>
  <c r="N19" i="7" s="1"/>
  <c r="V19" i="7" s="1"/>
  <c r="AJ4" i="7"/>
  <c r="K19" i="7" s="1"/>
  <c r="S19" i="7" s="1"/>
  <c r="AF4" i="7"/>
  <c r="AF14" i="7" s="1"/>
  <c r="AE4" i="7"/>
  <c r="AD4" i="7"/>
  <c r="AC4" i="7"/>
  <c r="AG4" i="7" s="1"/>
  <c r="AB4" i="7"/>
  <c r="AB14" i="7" s="1"/>
  <c r="Y4" i="7"/>
  <c r="Q4" i="7"/>
  <c r="I4" i="7"/>
  <c r="I14" i="7" s="1"/>
  <c r="X31" i="6"/>
  <c r="G29" i="6"/>
  <c r="F29" i="6"/>
  <c r="E29" i="6"/>
  <c r="D29" i="6"/>
  <c r="C29" i="6"/>
  <c r="H28" i="6"/>
  <c r="H27" i="6"/>
  <c r="H26" i="6"/>
  <c r="H25" i="6"/>
  <c r="H24" i="6"/>
  <c r="H23" i="6"/>
  <c r="H22" i="6"/>
  <c r="H21" i="6"/>
  <c r="H20" i="6"/>
  <c r="H19" i="6"/>
  <c r="B16" i="6"/>
  <c r="BT14" i="6"/>
  <c r="BS14" i="6"/>
  <c r="BR14" i="6"/>
  <c r="BQ14" i="6"/>
  <c r="BP14" i="6"/>
  <c r="BB14" i="6"/>
  <c r="AT14" i="6" s="1"/>
  <c r="M29" i="6" s="1"/>
  <c r="X14" i="6"/>
  <c r="W14" i="6"/>
  <c r="V14" i="6"/>
  <c r="U14" i="6"/>
  <c r="P14" i="6"/>
  <c r="O14" i="6"/>
  <c r="N14" i="6"/>
  <c r="M14" i="6"/>
  <c r="L14" i="6"/>
  <c r="H14" i="6"/>
  <c r="G14" i="6"/>
  <c r="F14" i="6"/>
  <c r="E14" i="6"/>
  <c r="D14" i="6"/>
  <c r="BU13" i="6"/>
  <c r="BE13" i="6"/>
  <c r="BD13" i="6"/>
  <c r="AV13" i="6" s="1"/>
  <c r="O28" i="6" s="1"/>
  <c r="BC13" i="6"/>
  <c r="BB13" i="6"/>
  <c r="BA13" i="6"/>
  <c r="AS13" i="6" s="1"/>
  <c r="L28" i="6" s="1"/>
  <c r="AZ13" i="6"/>
  <c r="AU13" i="6"/>
  <c r="N28" i="6" s="1"/>
  <c r="AT13" i="6"/>
  <c r="M28" i="6" s="1"/>
  <c r="AR13" i="6"/>
  <c r="K28" i="6" s="1"/>
  <c r="AL13" i="6"/>
  <c r="AK13" i="6"/>
  <c r="AJ13" i="6"/>
  <c r="AF13" i="6"/>
  <c r="AN13" i="6" s="1"/>
  <c r="AE13" i="6"/>
  <c r="AM13" i="6" s="1"/>
  <c r="AD13" i="6"/>
  <c r="AC13" i="6"/>
  <c r="AB13" i="6"/>
  <c r="Y13" i="6"/>
  <c r="Q13" i="6"/>
  <c r="I13" i="6"/>
  <c r="BU12" i="6"/>
  <c r="BD12" i="6"/>
  <c r="BC12" i="6"/>
  <c r="BB12" i="6"/>
  <c r="AT12" i="6" s="1"/>
  <c r="M27" i="6" s="1"/>
  <c r="BA12" i="6"/>
  <c r="AZ12" i="6"/>
  <c r="BE12" i="6" s="1"/>
  <c r="AV12" i="6"/>
  <c r="O27" i="6" s="1"/>
  <c r="AU12" i="6"/>
  <c r="N27" i="6" s="1"/>
  <c r="AN12" i="6"/>
  <c r="AF12" i="6"/>
  <c r="AE12" i="6"/>
  <c r="AM12" i="6" s="1"/>
  <c r="AD12" i="6"/>
  <c r="AL12" i="6" s="1"/>
  <c r="AC12" i="6"/>
  <c r="AB12" i="6"/>
  <c r="AJ12" i="6" s="1"/>
  <c r="Y12" i="6"/>
  <c r="Q12" i="6"/>
  <c r="I12" i="6"/>
  <c r="BU11" i="6"/>
  <c r="BE11" i="6"/>
  <c r="BD11" i="6"/>
  <c r="BC11" i="6"/>
  <c r="BB11" i="6"/>
  <c r="BA11" i="6"/>
  <c r="AS11" i="6" s="1"/>
  <c r="L26" i="6" s="1"/>
  <c r="AZ11" i="6"/>
  <c r="AR11" i="6" s="1"/>
  <c r="K26" i="6" s="1"/>
  <c r="AU11" i="6"/>
  <c r="N26" i="6" s="1"/>
  <c r="AT11" i="6"/>
  <c r="M26" i="6" s="1"/>
  <c r="AF11" i="6"/>
  <c r="AE11" i="6"/>
  <c r="AM11" i="6" s="1"/>
  <c r="AD11" i="6"/>
  <c r="AL11" i="6" s="1"/>
  <c r="AC11" i="6"/>
  <c r="AK11" i="6" s="1"/>
  <c r="AB11" i="6"/>
  <c r="AJ11" i="6" s="1"/>
  <c r="Y11" i="6"/>
  <c r="Q11" i="6"/>
  <c r="I11" i="6"/>
  <c r="BU10" i="6"/>
  <c r="BD10" i="6"/>
  <c r="AV10" i="6" s="1"/>
  <c r="O25" i="6" s="1"/>
  <c r="BC10" i="6"/>
  <c r="BB10" i="6"/>
  <c r="AT10" i="6" s="1"/>
  <c r="M25" i="6" s="1"/>
  <c r="BA10" i="6"/>
  <c r="AK10" i="6" s="1"/>
  <c r="AZ10" i="6"/>
  <c r="BE10" i="6" s="1"/>
  <c r="AU10" i="6"/>
  <c r="N25" i="6" s="1"/>
  <c r="AF10" i="6"/>
  <c r="AN10" i="6" s="1"/>
  <c r="AE10" i="6"/>
  <c r="AM10" i="6" s="1"/>
  <c r="AD10" i="6"/>
  <c r="AL10" i="6" s="1"/>
  <c r="AC10" i="6"/>
  <c r="AB10" i="6"/>
  <c r="Y10" i="6"/>
  <c r="Q10" i="6"/>
  <c r="I10" i="6"/>
  <c r="BU9" i="6"/>
  <c r="BE9" i="6"/>
  <c r="AW9" i="6" s="1"/>
  <c r="P24" i="6" s="1"/>
  <c r="BD9" i="6"/>
  <c r="AN9" i="6" s="1"/>
  <c r="BC9" i="6"/>
  <c r="BB9" i="6"/>
  <c r="BA9" i="6"/>
  <c r="AS9" i="6" s="1"/>
  <c r="L24" i="6" s="1"/>
  <c r="AZ9" i="6"/>
  <c r="AR9" i="6" s="1"/>
  <c r="K24" i="6" s="1"/>
  <c r="AU9" i="6"/>
  <c r="N24" i="6" s="1"/>
  <c r="AT9" i="6"/>
  <c r="M24" i="6" s="1"/>
  <c r="AK9" i="6"/>
  <c r="AJ9" i="6"/>
  <c r="AF9" i="6"/>
  <c r="AE9" i="6"/>
  <c r="AM9" i="6" s="1"/>
  <c r="AD9" i="6"/>
  <c r="AL9" i="6" s="1"/>
  <c r="AC9" i="6"/>
  <c r="AB9" i="6"/>
  <c r="Y9" i="6"/>
  <c r="Q9" i="6"/>
  <c r="I9" i="6"/>
  <c r="BU8" i="6"/>
  <c r="BD8" i="6"/>
  <c r="AV8" i="6" s="1"/>
  <c r="O23" i="6" s="1"/>
  <c r="BC8" i="6"/>
  <c r="BB8" i="6"/>
  <c r="BA8" i="6"/>
  <c r="AZ8" i="6"/>
  <c r="BE8" i="6" s="1"/>
  <c r="AW8" i="6" s="1"/>
  <c r="P23" i="6" s="1"/>
  <c r="AU8" i="6"/>
  <c r="N23" i="6" s="1"/>
  <c r="AT8" i="6"/>
  <c r="M23" i="6" s="1"/>
  <c r="AF8" i="6"/>
  <c r="AN8" i="6" s="1"/>
  <c r="AE8" i="6"/>
  <c r="AM8" i="6" s="1"/>
  <c r="AD8" i="6"/>
  <c r="AL8" i="6" s="1"/>
  <c r="AC8" i="6"/>
  <c r="AB8" i="6"/>
  <c r="Y8" i="6"/>
  <c r="Q8" i="6"/>
  <c r="I8" i="6"/>
  <c r="BU7" i="6"/>
  <c r="BE7" i="6"/>
  <c r="AW7" i="6" s="1"/>
  <c r="P22" i="6" s="1"/>
  <c r="BD7" i="6"/>
  <c r="BC7" i="6"/>
  <c r="BB7" i="6"/>
  <c r="BA7" i="6"/>
  <c r="AS7" i="6" s="1"/>
  <c r="L22" i="6" s="1"/>
  <c r="AZ7" i="6"/>
  <c r="AR7" i="6" s="1"/>
  <c r="K22" i="6" s="1"/>
  <c r="AU7" i="6"/>
  <c r="N22" i="6" s="1"/>
  <c r="AT7" i="6"/>
  <c r="M22" i="6" s="1"/>
  <c r="U22" i="6" s="1"/>
  <c r="AF7" i="6"/>
  <c r="AE7" i="6"/>
  <c r="AM7" i="6" s="1"/>
  <c r="AD7" i="6"/>
  <c r="AL7" i="6" s="1"/>
  <c r="AC7" i="6"/>
  <c r="AK7" i="6" s="1"/>
  <c r="AB7" i="6"/>
  <c r="AJ7" i="6" s="1"/>
  <c r="Y7" i="6"/>
  <c r="Q7" i="6"/>
  <c r="I7" i="6"/>
  <c r="BU6" i="6"/>
  <c r="BD6" i="6"/>
  <c r="AV6" i="6" s="1"/>
  <c r="O21" i="6" s="1"/>
  <c r="BC6" i="6"/>
  <c r="BB6" i="6"/>
  <c r="BA6" i="6"/>
  <c r="AZ6" i="6"/>
  <c r="BE6" i="6" s="1"/>
  <c r="AU6" i="6"/>
  <c r="N21" i="6" s="1"/>
  <c r="V21" i="6" s="1"/>
  <c r="AT6" i="6"/>
  <c r="M21" i="6" s="1"/>
  <c r="AF6" i="6"/>
  <c r="AN6" i="6" s="1"/>
  <c r="AE6" i="6"/>
  <c r="AM6" i="6" s="1"/>
  <c r="AD6" i="6"/>
  <c r="AL6" i="6" s="1"/>
  <c r="AC6" i="6"/>
  <c r="AB6" i="6"/>
  <c r="Y6" i="6"/>
  <c r="Q6" i="6"/>
  <c r="I6" i="6"/>
  <c r="BU5" i="6"/>
  <c r="BE5" i="6"/>
  <c r="AW5" i="6" s="1"/>
  <c r="P20" i="6" s="1"/>
  <c r="BD5" i="6"/>
  <c r="AN5" i="6" s="1"/>
  <c r="BC5" i="6"/>
  <c r="BB5" i="6"/>
  <c r="BA5" i="6"/>
  <c r="AS5" i="6" s="1"/>
  <c r="L20" i="6" s="1"/>
  <c r="T20" i="6" s="1"/>
  <c r="AZ5" i="6"/>
  <c r="AR5" i="6" s="1"/>
  <c r="K20" i="6" s="1"/>
  <c r="AU5" i="6"/>
  <c r="N20" i="6" s="1"/>
  <c r="AT5" i="6"/>
  <c r="M20" i="6" s="1"/>
  <c r="AK5" i="6"/>
  <c r="AJ5" i="6"/>
  <c r="AF5" i="6"/>
  <c r="AE5" i="6"/>
  <c r="AM5" i="6" s="1"/>
  <c r="AD5" i="6"/>
  <c r="AL5" i="6" s="1"/>
  <c r="AC5" i="6"/>
  <c r="AB5" i="6"/>
  <c r="Y5" i="6"/>
  <c r="Q5" i="6"/>
  <c r="I5" i="6"/>
  <c r="BU4" i="6"/>
  <c r="BU14" i="6" s="1"/>
  <c r="BD4" i="6"/>
  <c r="AV4" i="6" s="1"/>
  <c r="O19" i="6" s="1"/>
  <c r="BC4" i="6"/>
  <c r="BC14" i="6" s="1"/>
  <c r="BB4" i="6"/>
  <c r="BA4" i="6"/>
  <c r="BA14" i="6" s="1"/>
  <c r="AZ4" i="6"/>
  <c r="AZ14" i="6" s="1"/>
  <c r="AU4" i="6"/>
  <c r="N19" i="6" s="1"/>
  <c r="AT4" i="6"/>
  <c r="M19" i="6" s="1"/>
  <c r="AF4" i="6"/>
  <c r="AN4" i="6" s="1"/>
  <c r="AE4" i="6"/>
  <c r="AD4" i="6"/>
  <c r="AC4" i="6"/>
  <c r="Y4" i="6"/>
  <c r="Q4" i="6"/>
  <c r="I4" i="6"/>
  <c r="I14" i="6" s="1"/>
  <c r="AJ4" i="3"/>
  <c r="AB4" i="3"/>
  <c r="AW10" i="6" l="1"/>
  <c r="P25" i="6" s="1"/>
  <c r="AU14" i="6"/>
  <c r="N29" i="6" s="1"/>
  <c r="AW6" i="6"/>
  <c r="P21" i="6" s="1"/>
  <c r="AW11" i="6"/>
  <c r="P26" i="6" s="1"/>
  <c r="T26" i="6"/>
  <c r="T22" i="6"/>
  <c r="W25" i="6"/>
  <c r="U24" i="6"/>
  <c r="AK12" i="6"/>
  <c r="S28" i="6"/>
  <c r="AK8" i="6"/>
  <c r="V24" i="6"/>
  <c r="AN11" i="6"/>
  <c r="AO11" i="6" s="1"/>
  <c r="U28" i="6"/>
  <c r="U20" i="6"/>
  <c r="W21" i="6"/>
  <c r="S20" i="6"/>
  <c r="AN7" i="6"/>
  <c r="S24" i="6"/>
  <c r="V25" i="6"/>
  <c r="V28" i="6"/>
  <c r="W27" i="6"/>
  <c r="T24" i="6"/>
  <c r="U26" i="6"/>
  <c r="S22" i="6"/>
  <c r="W19" i="6"/>
  <c r="W23" i="6"/>
  <c r="T28" i="6"/>
  <c r="AK6" i="6"/>
  <c r="U25" i="6"/>
  <c r="S26" i="6"/>
  <c r="AS14" i="6"/>
  <c r="L29" i="6" s="1"/>
  <c r="AW13" i="6"/>
  <c r="P28" i="6" s="1"/>
  <c r="AR14" i="6"/>
  <c r="K29" i="6" s="1"/>
  <c r="H29" i="6"/>
  <c r="AW12" i="6"/>
  <c r="P27" i="6" s="1"/>
  <c r="U29" i="7"/>
  <c r="X27" i="7"/>
  <c r="V29" i="7"/>
  <c r="W29" i="7"/>
  <c r="AU14" i="7"/>
  <c r="AM14" i="7" s="1"/>
  <c r="N29" i="7" s="1"/>
  <c r="AO4" i="7"/>
  <c r="P19" i="7" s="1"/>
  <c r="X19" i="7" s="1"/>
  <c r="AK6" i="7"/>
  <c r="L21" i="7" s="1"/>
  <c r="T21" i="7" s="1"/>
  <c r="AW7" i="7"/>
  <c r="AO7" i="7" s="1"/>
  <c r="P22" i="7" s="1"/>
  <c r="X22" i="7" s="1"/>
  <c r="AK10" i="7"/>
  <c r="L25" i="7" s="1"/>
  <c r="T25" i="7" s="1"/>
  <c r="AW11" i="7"/>
  <c r="AO11" i="7" s="1"/>
  <c r="P26" i="7" s="1"/>
  <c r="X26" i="7" s="1"/>
  <c r="Y14" i="7"/>
  <c r="AJ5" i="7"/>
  <c r="K20" i="7" s="1"/>
  <c r="S20" i="7" s="1"/>
  <c r="S29" i="7" s="1"/>
  <c r="AJ9" i="7"/>
  <c r="K24" i="7" s="1"/>
  <c r="S24" i="7" s="1"/>
  <c r="AJ13" i="7"/>
  <c r="K28" i="7" s="1"/>
  <c r="S28" i="7" s="1"/>
  <c r="Q14" i="7"/>
  <c r="AC14" i="7"/>
  <c r="AG14" i="7" s="1"/>
  <c r="AK4" i="7"/>
  <c r="L19" i="7" s="1"/>
  <c r="T19" i="7" s="1"/>
  <c r="T29" i="7" s="1"/>
  <c r="V26" i="6"/>
  <c r="U21" i="6"/>
  <c r="AN14" i="6"/>
  <c r="V22" i="6"/>
  <c r="V27" i="6"/>
  <c r="AO13" i="6"/>
  <c r="AO7" i="6"/>
  <c r="U23" i="6"/>
  <c r="AO9" i="6"/>
  <c r="AO5" i="6"/>
  <c r="V23" i="6"/>
  <c r="AO12" i="6"/>
  <c r="W28" i="6"/>
  <c r="V20" i="6"/>
  <c r="U27" i="6"/>
  <c r="AR4" i="6"/>
  <c r="K19" i="6" s="1"/>
  <c r="AV5" i="6"/>
  <c r="O20" i="6" s="1"/>
  <c r="W20" i="6" s="1"/>
  <c r="AR6" i="6"/>
  <c r="K21" i="6" s="1"/>
  <c r="AV7" i="6"/>
  <c r="O22" i="6" s="1"/>
  <c r="W22" i="6" s="1"/>
  <c r="AR8" i="6"/>
  <c r="K23" i="6" s="1"/>
  <c r="AV9" i="6"/>
  <c r="O24" i="6" s="1"/>
  <c r="W24" i="6" s="1"/>
  <c r="AR10" i="6"/>
  <c r="K25" i="6" s="1"/>
  <c r="AV11" i="6"/>
  <c r="O26" i="6" s="1"/>
  <c r="AR12" i="6"/>
  <c r="K27" i="6" s="1"/>
  <c r="S27" i="6" s="1"/>
  <c r="AS4" i="6"/>
  <c r="L19" i="6" s="1"/>
  <c r="AS6" i="6"/>
  <c r="L21" i="6" s="1"/>
  <c r="T21" i="6" s="1"/>
  <c r="AS8" i="6"/>
  <c r="L23" i="6" s="1"/>
  <c r="T23" i="6" s="1"/>
  <c r="AS10" i="6"/>
  <c r="L25" i="6" s="1"/>
  <c r="T25" i="6" s="1"/>
  <c r="AS12" i="6"/>
  <c r="L27" i="6" s="1"/>
  <c r="T27" i="6" s="1"/>
  <c r="BD14" i="6"/>
  <c r="AV14" i="6" s="1"/>
  <c r="O29" i="6" s="1"/>
  <c r="AJ4" i="6"/>
  <c r="AJ6" i="6"/>
  <c r="AJ8" i="6"/>
  <c r="AO8" i="6" s="1"/>
  <c r="AJ10" i="6"/>
  <c r="AO10" i="6" s="1"/>
  <c r="Y14" i="6"/>
  <c r="BE4" i="6"/>
  <c r="AL4" i="6"/>
  <c r="AL14" i="6" s="1"/>
  <c r="Q14" i="6"/>
  <c r="AK4" i="6"/>
  <c r="AK14" i="6" s="1"/>
  <c r="AM4" i="6"/>
  <c r="AM14" i="6" s="1"/>
  <c r="AJ5" i="3"/>
  <c r="AJ6" i="3"/>
  <c r="AJ7" i="3"/>
  <c r="AJ8" i="3"/>
  <c r="AJ9" i="3"/>
  <c r="AJ10" i="3"/>
  <c r="AJ11" i="3"/>
  <c r="AJ12" i="3"/>
  <c r="AJ13" i="3"/>
  <c r="AK4" i="3"/>
  <c r="AL4" i="3"/>
  <c r="AM4" i="3"/>
  <c r="AN4" i="3"/>
  <c r="AK5" i="3"/>
  <c r="AL5" i="3"/>
  <c r="AM5" i="3"/>
  <c r="AN5" i="3"/>
  <c r="AK6" i="3"/>
  <c r="AL6" i="3"/>
  <c r="AM6" i="3"/>
  <c r="AN6" i="3"/>
  <c r="AK7" i="3"/>
  <c r="AL7" i="3"/>
  <c r="AM7" i="3"/>
  <c r="AN7" i="3"/>
  <c r="AK8" i="3"/>
  <c r="AL8" i="3"/>
  <c r="AM8" i="3"/>
  <c r="AN8" i="3"/>
  <c r="AK9" i="3"/>
  <c r="AL9" i="3"/>
  <c r="AM9" i="3"/>
  <c r="AN9" i="3"/>
  <c r="AK10" i="3"/>
  <c r="AL10" i="3"/>
  <c r="AM10" i="3"/>
  <c r="AN10" i="3"/>
  <c r="AK11" i="3"/>
  <c r="AL11" i="3"/>
  <c r="AM11" i="3"/>
  <c r="AN11" i="3"/>
  <c r="AK12" i="3"/>
  <c r="AL12" i="3"/>
  <c r="AM12" i="3"/>
  <c r="AN12" i="3"/>
  <c r="AK13" i="3"/>
  <c r="AL13" i="3"/>
  <c r="AM13" i="3"/>
  <c r="AN13" i="3"/>
  <c r="X20" i="2"/>
  <c r="X21" i="2"/>
  <c r="X22" i="2"/>
  <c r="X23" i="2"/>
  <c r="X24" i="2"/>
  <c r="X25" i="2"/>
  <c r="X26" i="2"/>
  <c r="X27" i="2"/>
  <c r="X28" i="2"/>
  <c r="T29" i="2"/>
  <c r="U29" i="2"/>
  <c r="V29" i="2"/>
  <c r="W29" i="2"/>
  <c r="X29" i="2"/>
  <c r="S29" i="2"/>
  <c r="X22" i="6" l="1"/>
  <c r="X28" i="6"/>
  <c r="W26" i="6"/>
  <c r="X26" i="6" s="1"/>
  <c r="X20" i="6"/>
  <c r="X24" i="6"/>
  <c r="W29" i="6"/>
  <c r="AO6" i="6"/>
  <c r="AW14" i="7"/>
  <c r="AO14" i="7" s="1"/>
  <c r="P29" i="7" s="1"/>
  <c r="Z17" i="7" s="1"/>
  <c r="X29" i="7"/>
  <c r="AW4" i="6"/>
  <c r="P19" i="6" s="1"/>
  <c r="BE14" i="6"/>
  <c r="AW14" i="6" s="1"/>
  <c r="P29" i="6" s="1"/>
  <c r="S25" i="6"/>
  <c r="X25" i="6" s="1"/>
  <c r="S23" i="6"/>
  <c r="X23" i="6" s="1"/>
  <c r="U19" i="6"/>
  <c r="U29" i="6" s="1"/>
  <c r="T19" i="6"/>
  <c r="T29" i="6" s="1"/>
  <c r="S21" i="6"/>
  <c r="X21" i="6" s="1"/>
  <c r="AJ14" i="6"/>
  <c r="AO14" i="6" s="1"/>
  <c r="AO4" i="6"/>
  <c r="V19" i="6"/>
  <c r="V29" i="6" s="1"/>
  <c r="X27" i="6"/>
  <c r="S19" i="6"/>
  <c r="AM14" i="3"/>
  <c r="AN14" i="3"/>
  <c r="AO7" i="3"/>
  <c r="AO12" i="3"/>
  <c r="AC4" i="2"/>
  <c r="AD4" i="2"/>
  <c r="AE4" i="2"/>
  <c r="AF4" i="2"/>
  <c r="AC5" i="2"/>
  <c r="AD5" i="2"/>
  <c r="AE5" i="2"/>
  <c r="AF5" i="2"/>
  <c r="AF14" i="2" s="1"/>
  <c r="AC6" i="2"/>
  <c r="AD6" i="2"/>
  <c r="AE6" i="2"/>
  <c r="AF6" i="2"/>
  <c r="AC7" i="2"/>
  <c r="AD7" i="2"/>
  <c r="AE7" i="2"/>
  <c r="AF7" i="2"/>
  <c r="AC8" i="2"/>
  <c r="AD8" i="2"/>
  <c r="AE8" i="2"/>
  <c r="AF8" i="2"/>
  <c r="AC9" i="2"/>
  <c r="AD9" i="2"/>
  <c r="AE9" i="2"/>
  <c r="AF9" i="2"/>
  <c r="AC10" i="2"/>
  <c r="AD10" i="2"/>
  <c r="AE10" i="2"/>
  <c r="AF10" i="2"/>
  <c r="AC11" i="2"/>
  <c r="AD11" i="2"/>
  <c r="AE11" i="2"/>
  <c r="AF11" i="2"/>
  <c r="AC12" i="2"/>
  <c r="AD12" i="2"/>
  <c r="AE12" i="2"/>
  <c r="AF12" i="2"/>
  <c r="AC13" i="2"/>
  <c r="AD13" i="2"/>
  <c r="AE13" i="2"/>
  <c r="AF13" i="2"/>
  <c r="AB5" i="2"/>
  <c r="AB6" i="2"/>
  <c r="AB7" i="2"/>
  <c r="AB8" i="2"/>
  <c r="AB9" i="2"/>
  <c r="AB10" i="2"/>
  <c r="AB11" i="2"/>
  <c r="AB12" i="2"/>
  <c r="AB13" i="2"/>
  <c r="AB4" i="2"/>
  <c r="AO6" i="3"/>
  <c r="AO13" i="3"/>
  <c r="AD14" i="2"/>
  <c r="AE14" i="2"/>
  <c r="AC14" i="2"/>
  <c r="AO8" i="3"/>
  <c r="X19" i="6" l="1"/>
  <c r="X29" i="6" s="1"/>
  <c r="S29" i="6"/>
  <c r="AO9" i="3"/>
  <c r="AO4" i="3"/>
  <c r="AK14" i="3"/>
  <c r="AL14" i="3"/>
  <c r="AB14" i="2"/>
  <c r="AG14" i="2" s="1"/>
  <c r="AO5" i="3"/>
  <c r="AO10" i="3"/>
  <c r="AO11" i="3"/>
  <c r="AJ14" i="3"/>
  <c r="AO14" i="3" s="1"/>
  <c r="G18" i="4" l="1"/>
  <c r="F18" i="4"/>
  <c r="E18" i="4"/>
  <c r="D18" i="4"/>
  <c r="H17" i="4"/>
  <c r="G17" i="4"/>
  <c r="F17" i="4"/>
  <c r="E17" i="4"/>
  <c r="D17" i="4"/>
  <c r="B17" i="4"/>
  <c r="H16" i="4"/>
  <c r="G16" i="4"/>
  <c r="F16" i="4"/>
  <c r="E16" i="4"/>
  <c r="D16" i="4"/>
  <c r="B16" i="4"/>
  <c r="H15" i="4"/>
  <c r="G15" i="4"/>
  <c r="F15" i="4"/>
  <c r="E15" i="4"/>
  <c r="D15" i="4"/>
  <c r="B15" i="4"/>
  <c r="H14" i="4"/>
  <c r="G14" i="4"/>
  <c r="F14" i="4"/>
  <c r="E14" i="4"/>
  <c r="D14" i="4"/>
  <c r="B14" i="4"/>
  <c r="H13" i="4"/>
  <c r="G13" i="4"/>
  <c r="F13" i="4"/>
  <c r="E13" i="4"/>
  <c r="D13" i="4"/>
  <c r="B13" i="4"/>
  <c r="H12" i="4"/>
  <c r="G12" i="4"/>
  <c r="F12" i="4"/>
  <c r="E12" i="4"/>
  <c r="D12" i="4"/>
  <c r="B12" i="4"/>
  <c r="H11" i="4"/>
  <c r="G11" i="4"/>
  <c r="F11" i="4"/>
  <c r="E11" i="4"/>
  <c r="D11" i="4"/>
  <c r="B11" i="4"/>
  <c r="H10" i="4"/>
  <c r="G10" i="4"/>
  <c r="F10" i="4"/>
  <c r="E10" i="4"/>
  <c r="D10" i="4"/>
  <c r="B10" i="4"/>
  <c r="H9" i="4"/>
  <c r="G9" i="4"/>
  <c r="F9" i="4"/>
  <c r="E9" i="4"/>
  <c r="D9" i="4"/>
  <c r="B9" i="4"/>
  <c r="H8" i="4"/>
  <c r="G8" i="4"/>
  <c r="F8" i="4"/>
  <c r="E8" i="4"/>
  <c r="D8" i="4"/>
  <c r="B8" i="4"/>
  <c r="AZ4" i="3"/>
  <c r="AC4" i="3" l="1"/>
  <c r="AC14" i="3" s="1"/>
  <c r="AD4" i="3"/>
  <c r="AE4" i="3"/>
  <c r="AF4" i="3"/>
  <c r="AC5" i="3"/>
  <c r="AD5" i="3"/>
  <c r="AE5" i="3"/>
  <c r="AF5" i="3"/>
  <c r="AC6" i="3"/>
  <c r="AG6" i="3" s="1"/>
  <c r="AD6" i="3"/>
  <c r="AE6" i="3"/>
  <c r="AF6" i="3"/>
  <c r="AC7" i="3"/>
  <c r="AD7" i="3"/>
  <c r="AE7" i="3"/>
  <c r="AF7" i="3"/>
  <c r="AC8" i="3"/>
  <c r="AG8" i="3" s="1"/>
  <c r="AD8" i="3"/>
  <c r="AE8" i="3"/>
  <c r="AF8" i="3"/>
  <c r="AC9" i="3"/>
  <c r="AD9" i="3"/>
  <c r="AE9" i="3"/>
  <c r="AF9" i="3"/>
  <c r="AC10" i="3"/>
  <c r="AD10" i="3"/>
  <c r="AE10" i="3"/>
  <c r="AF10" i="3"/>
  <c r="AC11" i="3"/>
  <c r="AD11" i="3"/>
  <c r="AE11" i="3"/>
  <c r="AF11" i="3"/>
  <c r="AC12" i="3"/>
  <c r="AD12" i="3"/>
  <c r="AE12" i="3"/>
  <c r="AF12" i="3"/>
  <c r="AC13" i="3"/>
  <c r="AD13" i="3"/>
  <c r="AE13" i="3"/>
  <c r="AF13" i="3"/>
  <c r="AB5" i="3"/>
  <c r="AB6" i="3"/>
  <c r="AB7" i="3"/>
  <c r="AB8" i="3"/>
  <c r="AB9" i="3"/>
  <c r="AB10" i="3"/>
  <c r="AG10" i="3" s="1"/>
  <c r="AB11" i="3"/>
  <c r="AB12" i="3"/>
  <c r="AB13" i="3"/>
  <c r="AE14" i="3"/>
  <c r="G29" i="3"/>
  <c r="F29" i="3"/>
  <c r="E29" i="3"/>
  <c r="D29" i="3"/>
  <c r="C29" i="3"/>
  <c r="H28" i="3"/>
  <c r="H27" i="3"/>
  <c r="H26" i="3"/>
  <c r="H25" i="3"/>
  <c r="H24" i="3"/>
  <c r="H23" i="3"/>
  <c r="H22" i="3"/>
  <c r="H21" i="3"/>
  <c r="H20" i="3"/>
  <c r="H19" i="3"/>
  <c r="B16" i="3"/>
  <c r="BT14" i="3"/>
  <c r="BS14" i="3"/>
  <c r="BR14" i="3"/>
  <c r="BQ14" i="3"/>
  <c r="BP14" i="3"/>
  <c r="X14" i="3"/>
  <c r="W14" i="3"/>
  <c r="V14" i="3"/>
  <c r="U14" i="3"/>
  <c r="T14" i="3"/>
  <c r="P14" i="3"/>
  <c r="O14" i="3"/>
  <c r="N14" i="3"/>
  <c r="M14" i="3"/>
  <c r="L14" i="3"/>
  <c r="H14" i="3"/>
  <c r="G14" i="3"/>
  <c r="F14" i="3"/>
  <c r="E14" i="3"/>
  <c r="D14" i="3"/>
  <c r="BU13" i="3"/>
  <c r="BD13" i="3"/>
  <c r="AV13" i="3" s="1"/>
  <c r="O28" i="3" s="1"/>
  <c r="BC13" i="3"/>
  <c r="AU13" i="3" s="1"/>
  <c r="N28" i="3" s="1"/>
  <c r="V28" i="3" s="1"/>
  <c r="BB13" i="3"/>
  <c r="AT13" i="3" s="1"/>
  <c r="M28" i="3" s="1"/>
  <c r="BA13" i="3"/>
  <c r="AS13" i="3" s="1"/>
  <c r="L28" i="3" s="1"/>
  <c r="AZ13" i="3"/>
  <c r="AR13" i="3" s="1"/>
  <c r="K28" i="3" s="1"/>
  <c r="Y13" i="3"/>
  <c r="Q13" i="3"/>
  <c r="I13" i="3"/>
  <c r="BU12" i="3"/>
  <c r="BD12" i="3"/>
  <c r="BC12" i="3"/>
  <c r="AU12" i="3" s="1"/>
  <c r="N27" i="3" s="1"/>
  <c r="V27" i="3" s="1"/>
  <c r="BB12" i="3"/>
  <c r="AT12" i="3" s="1"/>
  <c r="M27" i="3" s="1"/>
  <c r="U27" i="3" s="1"/>
  <c r="BA12" i="3"/>
  <c r="AS12" i="3" s="1"/>
  <c r="L27" i="3" s="1"/>
  <c r="AZ12" i="3"/>
  <c r="AV12" i="3"/>
  <c r="O27" i="3" s="1"/>
  <c r="W27" i="3" s="1"/>
  <c r="Y12" i="3"/>
  <c r="Q12" i="3"/>
  <c r="I12" i="3"/>
  <c r="BU11" i="3"/>
  <c r="BD11" i="3"/>
  <c r="BE11" i="3" s="1"/>
  <c r="AW11" i="3" s="1"/>
  <c r="P26" i="3" s="1"/>
  <c r="BC11" i="3"/>
  <c r="AU11" i="3" s="1"/>
  <c r="N26" i="3" s="1"/>
  <c r="BB11" i="3"/>
  <c r="BA11" i="3"/>
  <c r="AS11" i="3" s="1"/>
  <c r="L26" i="3" s="1"/>
  <c r="AZ11" i="3"/>
  <c r="AT11" i="3"/>
  <c r="M26" i="3" s="1"/>
  <c r="AR11" i="3"/>
  <c r="K26" i="3" s="1"/>
  <c r="S26" i="3" s="1"/>
  <c r="Y11" i="3"/>
  <c r="Q11" i="3"/>
  <c r="I11" i="3"/>
  <c r="BU10" i="3"/>
  <c r="BD10" i="3"/>
  <c r="AV10" i="3" s="1"/>
  <c r="O25" i="3" s="1"/>
  <c r="BC10" i="3"/>
  <c r="AU10" i="3" s="1"/>
  <c r="N25" i="3" s="1"/>
  <c r="V25" i="3" s="1"/>
  <c r="BB10" i="3"/>
  <c r="AT10" i="3" s="1"/>
  <c r="M25" i="3" s="1"/>
  <c r="BA10" i="3"/>
  <c r="AZ10" i="3"/>
  <c r="AS10" i="3"/>
  <c r="L25" i="3" s="1"/>
  <c r="AR10" i="3"/>
  <c r="K25" i="3" s="1"/>
  <c r="S25" i="3" s="1"/>
  <c r="Y10" i="3"/>
  <c r="Q10" i="3"/>
  <c r="I10" i="3"/>
  <c r="BU9" i="3"/>
  <c r="BD9" i="3"/>
  <c r="AV9" i="3" s="1"/>
  <c r="O24" i="3" s="1"/>
  <c r="W24" i="3" s="1"/>
  <c r="BC9" i="3"/>
  <c r="AU9" i="3" s="1"/>
  <c r="N24" i="3" s="1"/>
  <c r="BB9" i="3"/>
  <c r="AT9" i="3" s="1"/>
  <c r="M24" i="3" s="1"/>
  <c r="BA9" i="3"/>
  <c r="AS9" i="3" s="1"/>
  <c r="L24" i="3" s="1"/>
  <c r="AZ9" i="3"/>
  <c r="AR9" i="3" s="1"/>
  <c r="K24" i="3" s="1"/>
  <c r="S24" i="3" s="1"/>
  <c r="Y9" i="3"/>
  <c r="Q9" i="3"/>
  <c r="I9" i="3"/>
  <c r="BU8" i="3"/>
  <c r="BD8" i="3"/>
  <c r="AV8" i="3" s="1"/>
  <c r="O23" i="3" s="1"/>
  <c r="W23" i="3" s="1"/>
  <c r="BC8" i="3"/>
  <c r="AU8" i="3" s="1"/>
  <c r="N23" i="3" s="1"/>
  <c r="BB8" i="3"/>
  <c r="BA8" i="3"/>
  <c r="AS8" i="3" s="1"/>
  <c r="L23" i="3" s="1"/>
  <c r="AZ8" i="3"/>
  <c r="AT8" i="3"/>
  <c r="M23" i="3" s="1"/>
  <c r="Y8" i="3"/>
  <c r="Q8" i="3"/>
  <c r="I8" i="3"/>
  <c r="BU7" i="3"/>
  <c r="BD7" i="3"/>
  <c r="BC7" i="3"/>
  <c r="AU7" i="3" s="1"/>
  <c r="N22" i="3" s="1"/>
  <c r="BB7" i="3"/>
  <c r="BA7" i="3"/>
  <c r="AZ7" i="3"/>
  <c r="AR7" i="3" s="1"/>
  <c r="K22" i="3" s="1"/>
  <c r="S22" i="3" s="1"/>
  <c r="AT7" i="3"/>
  <c r="M22" i="3" s="1"/>
  <c r="AS7" i="3"/>
  <c r="L22" i="3" s="1"/>
  <c r="Y7" i="3"/>
  <c r="Q7" i="3"/>
  <c r="I7" i="3"/>
  <c r="BU6" i="3"/>
  <c r="BD6" i="3"/>
  <c r="AV6" i="3" s="1"/>
  <c r="O21" i="3" s="1"/>
  <c r="BC6" i="3"/>
  <c r="AU6" i="3" s="1"/>
  <c r="N21" i="3" s="1"/>
  <c r="BB6" i="3"/>
  <c r="BA6" i="3"/>
  <c r="AZ6" i="3"/>
  <c r="AR6" i="3" s="1"/>
  <c r="K21" i="3" s="1"/>
  <c r="S21" i="3" s="1"/>
  <c r="AS6" i="3"/>
  <c r="L21" i="3" s="1"/>
  <c r="Y6" i="3"/>
  <c r="Q6" i="3"/>
  <c r="I6" i="3"/>
  <c r="BU5" i="3"/>
  <c r="BD5" i="3"/>
  <c r="BC5" i="3"/>
  <c r="AU5" i="3" s="1"/>
  <c r="N20" i="3" s="1"/>
  <c r="BB5" i="3"/>
  <c r="AT5" i="3" s="1"/>
  <c r="M20" i="3" s="1"/>
  <c r="U20" i="3" s="1"/>
  <c r="BA5" i="3"/>
  <c r="AS5" i="3" s="1"/>
  <c r="L20" i="3" s="1"/>
  <c r="AZ5" i="3"/>
  <c r="BE5" i="3" s="1"/>
  <c r="AW5" i="3" s="1"/>
  <c r="P20" i="3" s="1"/>
  <c r="AV5" i="3"/>
  <c r="O20" i="3" s="1"/>
  <c r="Y5" i="3"/>
  <c r="Q5" i="3"/>
  <c r="I5" i="3"/>
  <c r="BU4" i="3"/>
  <c r="BD4" i="3"/>
  <c r="BC4" i="3"/>
  <c r="BC14" i="3" s="1"/>
  <c r="AU14" i="3" s="1"/>
  <c r="N29" i="3" s="1"/>
  <c r="BB4" i="3"/>
  <c r="BA4" i="3"/>
  <c r="BA14" i="3" s="1"/>
  <c r="AV4" i="3"/>
  <c r="O19" i="3" s="1"/>
  <c r="AU4" i="3"/>
  <c r="N19" i="3" s="1"/>
  <c r="AT4" i="3"/>
  <c r="M19" i="3" s="1"/>
  <c r="U19" i="3" s="1"/>
  <c r="Y4" i="3"/>
  <c r="Q4" i="3"/>
  <c r="I4" i="3"/>
  <c r="Y14" i="3" s="1"/>
  <c r="AS14" i="3" l="1"/>
  <c r="L29" i="3" s="1"/>
  <c r="AF14" i="3"/>
  <c r="BE4" i="3"/>
  <c r="AW4" i="3" s="1"/>
  <c r="P19" i="3" s="1"/>
  <c r="Q14" i="3"/>
  <c r="H29" i="3"/>
  <c r="AG11" i="3"/>
  <c r="AD14" i="3"/>
  <c r="BE6" i="3"/>
  <c r="AW6" i="3" s="1"/>
  <c r="P21" i="3" s="1"/>
  <c r="U26" i="3"/>
  <c r="BB14" i="3"/>
  <c r="AT14" i="3" s="1"/>
  <c r="M29" i="3" s="1"/>
  <c r="BE8" i="3"/>
  <c r="AW8" i="3" s="1"/>
  <c r="P23" i="3" s="1"/>
  <c r="W21" i="3"/>
  <c r="T23" i="3"/>
  <c r="U24" i="3"/>
  <c r="U25" i="3"/>
  <c r="S28" i="3"/>
  <c r="V24" i="3"/>
  <c r="BE12" i="3"/>
  <c r="AW12" i="3" s="1"/>
  <c r="P27" i="3" s="1"/>
  <c r="T28" i="3"/>
  <c r="I14" i="3"/>
  <c r="BU14" i="3"/>
  <c r="BD14" i="3"/>
  <c r="AV14" i="3" s="1"/>
  <c r="O29" i="3" s="1"/>
  <c r="W25" i="3"/>
  <c r="U28" i="3"/>
  <c r="AB14" i="3"/>
  <c r="AG12" i="3"/>
  <c r="AG4" i="3"/>
  <c r="AG13" i="3"/>
  <c r="AG9" i="3"/>
  <c r="AG7" i="3"/>
  <c r="AG5" i="3"/>
  <c r="T21" i="3"/>
  <c r="X21" i="3" s="1"/>
  <c r="W19" i="3"/>
  <c r="U22" i="3"/>
  <c r="U23" i="3"/>
  <c r="V19" i="3"/>
  <c r="W20" i="3"/>
  <c r="T22" i="3"/>
  <c r="T20" i="3"/>
  <c r="V22" i="3"/>
  <c r="V23" i="3"/>
  <c r="T25" i="3"/>
  <c r="V20" i="3"/>
  <c r="V21" i="3"/>
  <c r="T24" i="3"/>
  <c r="V26" i="3"/>
  <c r="W28" i="3"/>
  <c r="T27" i="3"/>
  <c r="T26" i="3"/>
  <c r="AR4" i="3"/>
  <c r="K19" i="3" s="1"/>
  <c r="S19" i="3" s="1"/>
  <c r="AR8" i="3"/>
  <c r="K23" i="3" s="1"/>
  <c r="S23" i="3" s="1"/>
  <c r="AR12" i="3"/>
  <c r="K27" i="3" s="1"/>
  <c r="S27" i="3" s="1"/>
  <c r="AR5" i="3"/>
  <c r="K20" i="3" s="1"/>
  <c r="S20" i="3" s="1"/>
  <c r="AT6" i="3"/>
  <c r="M21" i="3" s="1"/>
  <c r="U21" i="3" s="1"/>
  <c r="AV7" i="3"/>
  <c r="O22" i="3" s="1"/>
  <c r="W22" i="3" s="1"/>
  <c r="AV11" i="3"/>
  <c r="O26" i="3" s="1"/>
  <c r="W26" i="3" s="1"/>
  <c r="BE10" i="3"/>
  <c r="AW10" i="3" s="1"/>
  <c r="P25" i="3" s="1"/>
  <c r="AS4" i="3"/>
  <c r="L19" i="3" s="1"/>
  <c r="T19" i="3" s="1"/>
  <c r="BE9" i="3"/>
  <c r="AW9" i="3" s="1"/>
  <c r="P24" i="3" s="1"/>
  <c r="BE13" i="3"/>
  <c r="AW13" i="3" s="1"/>
  <c r="P28" i="3" s="1"/>
  <c r="AZ14" i="3"/>
  <c r="AR14" i="3" s="1"/>
  <c r="K29" i="3" s="1"/>
  <c r="BE7" i="3"/>
  <c r="AW7" i="3" s="1"/>
  <c r="P22" i="3" s="1"/>
  <c r="S20" i="2"/>
  <c r="T20" i="2"/>
  <c r="U20" i="2"/>
  <c r="V20" i="2"/>
  <c r="W20" i="2"/>
  <c r="S21" i="2"/>
  <c r="T21" i="2"/>
  <c r="U21" i="2"/>
  <c r="V21" i="2"/>
  <c r="W21" i="2"/>
  <c r="S22" i="2"/>
  <c r="T22" i="2"/>
  <c r="U22" i="2"/>
  <c r="V22" i="2"/>
  <c r="W22" i="2"/>
  <c r="S23" i="2"/>
  <c r="T23" i="2"/>
  <c r="U23" i="2"/>
  <c r="V23" i="2"/>
  <c r="W23" i="2"/>
  <c r="S24" i="2"/>
  <c r="T24" i="2"/>
  <c r="U24" i="2"/>
  <c r="V24" i="2"/>
  <c r="W24" i="2"/>
  <c r="S25" i="2"/>
  <c r="T25" i="2"/>
  <c r="U25" i="2"/>
  <c r="V25" i="2"/>
  <c r="W25" i="2"/>
  <c r="S26" i="2"/>
  <c r="T26" i="2"/>
  <c r="U26" i="2"/>
  <c r="V26" i="2"/>
  <c r="W26" i="2"/>
  <c r="S27" i="2"/>
  <c r="T27" i="2"/>
  <c r="U27" i="2"/>
  <c r="V27" i="2"/>
  <c r="W27" i="2"/>
  <c r="S28" i="2"/>
  <c r="T28" i="2"/>
  <c r="U28" i="2"/>
  <c r="V28" i="2"/>
  <c r="W28" i="2"/>
  <c r="T19" i="2"/>
  <c r="U19" i="2"/>
  <c r="V19" i="2"/>
  <c r="W19" i="2"/>
  <c r="S19" i="2"/>
  <c r="Y14" i="2"/>
  <c r="Y5" i="2"/>
  <c r="Y6" i="2"/>
  <c r="Y7" i="2"/>
  <c r="Y8" i="2"/>
  <c r="Y9" i="2"/>
  <c r="Y10" i="2"/>
  <c r="Y11" i="2"/>
  <c r="Y12" i="2"/>
  <c r="Y13" i="2"/>
  <c r="Y4" i="2"/>
  <c r="U14" i="2"/>
  <c r="V14" i="2"/>
  <c r="W14" i="2"/>
  <c r="X14" i="2"/>
  <c r="T14" i="2"/>
  <c r="AG5" i="2"/>
  <c r="AG7" i="2"/>
  <c r="AG9" i="2"/>
  <c r="AG11" i="2"/>
  <c r="AG13" i="2"/>
  <c r="G29" i="2"/>
  <c r="F29" i="2"/>
  <c r="E29" i="2"/>
  <c r="D29" i="2"/>
  <c r="C29" i="2"/>
  <c r="H28" i="2"/>
  <c r="H27" i="2"/>
  <c r="H26" i="2"/>
  <c r="H25" i="2"/>
  <c r="H24" i="2"/>
  <c r="H23" i="2"/>
  <c r="H22" i="2"/>
  <c r="H21" i="2"/>
  <c r="H20" i="2"/>
  <c r="H19" i="2"/>
  <c r="H29" i="2" s="1"/>
  <c r="B16" i="2"/>
  <c r="BL14" i="2"/>
  <c r="BK14" i="2"/>
  <c r="BJ14" i="2"/>
  <c r="BI14" i="2"/>
  <c r="BH14" i="2"/>
  <c r="P14" i="2"/>
  <c r="O14" i="2"/>
  <c r="N14" i="2"/>
  <c r="M14" i="2"/>
  <c r="L14" i="2"/>
  <c r="H14" i="2"/>
  <c r="G14" i="2"/>
  <c r="F14" i="2"/>
  <c r="E14" i="2"/>
  <c r="D14" i="2"/>
  <c r="BM13" i="2"/>
  <c r="AV13" i="2"/>
  <c r="AN13" i="2" s="1"/>
  <c r="O28" i="2" s="1"/>
  <c r="AU13" i="2"/>
  <c r="AT13" i="2"/>
  <c r="AL13" i="2" s="1"/>
  <c r="M28" i="2" s="1"/>
  <c r="AS13" i="2"/>
  <c r="AR13" i="2"/>
  <c r="AW13" i="2" s="1"/>
  <c r="AO13" i="2" s="1"/>
  <c r="P28" i="2" s="1"/>
  <c r="AM13" i="2"/>
  <c r="N28" i="2" s="1"/>
  <c r="AK13" i="2"/>
  <c r="L28" i="2" s="1"/>
  <c r="AJ13" i="2"/>
  <c r="K28" i="2" s="1"/>
  <c r="Q13" i="2"/>
  <c r="I13" i="2"/>
  <c r="BM12" i="2"/>
  <c r="AW12" i="2"/>
  <c r="AV12" i="2"/>
  <c r="AN12" i="2" s="1"/>
  <c r="O27" i="2" s="1"/>
  <c r="AU12" i="2"/>
  <c r="AT12" i="2"/>
  <c r="AS12" i="2"/>
  <c r="AK12" i="2" s="1"/>
  <c r="L27" i="2" s="1"/>
  <c r="AR12" i="2"/>
  <c r="AJ12" i="2" s="1"/>
  <c r="K27" i="2" s="1"/>
  <c r="AO12" i="2"/>
  <c r="P27" i="2" s="1"/>
  <c r="AM12" i="2"/>
  <c r="N27" i="2" s="1"/>
  <c r="AL12" i="2"/>
  <c r="M27" i="2" s="1"/>
  <c r="AG12" i="2"/>
  <c r="Q12" i="2"/>
  <c r="I12" i="2"/>
  <c r="BM11" i="2"/>
  <c r="AV11" i="2"/>
  <c r="AN11" i="2" s="1"/>
  <c r="O26" i="2" s="1"/>
  <c r="AU11" i="2"/>
  <c r="AT11" i="2"/>
  <c r="AS11" i="2"/>
  <c r="AK11" i="2" s="1"/>
  <c r="L26" i="2" s="1"/>
  <c r="AR11" i="2"/>
  <c r="AM11" i="2"/>
  <c r="N26" i="2" s="1"/>
  <c r="AL11" i="2"/>
  <c r="M26" i="2" s="1"/>
  <c r="AJ11" i="2"/>
  <c r="K26" i="2" s="1"/>
  <c r="Q11" i="2"/>
  <c r="I11" i="2"/>
  <c r="BM10" i="2"/>
  <c r="AV10" i="2"/>
  <c r="AU10" i="2"/>
  <c r="AT10" i="2"/>
  <c r="AL10" i="2" s="1"/>
  <c r="M25" i="2" s="1"/>
  <c r="AS10" i="2"/>
  <c r="AW10" i="2" s="1"/>
  <c r="AO10" i="2" s="1"/>
  <c r="P25" i="2" s="1"/>
  <c r="AR10" i="2"/>
  <c r="AN10" i="2"/>
  <c r="O25" i="2" s="1"/>
  <c r="AM10" i="2"/>
  <c r="N25" i="2" s="1"/>
  <c r="AJ10" i="2"/>
  <c r="K25" i="2" s="1"/>
  <c r="AG10" i="2"/>
  <c r="Q10" i="2"/>
  <c r="I10" i="2"/>
  <c r="BM9" i="2"/>
  <c r="BM14" i="2" s="1"/>
  <c r="AV9" i="2"/>
  <c r="AU9" i="2"/>
  <c r="AM9" i="2" s="1"/>
  <c r="N24" i="2" s="1"/>
  <c r="AT9" i="2"/>
  <c r="AS9" i="2"/>
  <c r="AR9" i="2"/>
  <c r="AW9" i="2" s="1"/>
  <c r="AO9" i="2" s="1"/>
  <c r="P24" i="2" s="1"/>
  <c r="AN9" i="2"/>
  <c r="O24" i="2" s="1"/>
  <c r="AL9" i="2"/>
  <c r="M24" i="2" s="1"/>
  <c r="AK9" i="2"/>
  <c r="L24" i="2" s="1"/>
  <c r="Q9" i="2"/>
  <c r="I9" i="2"/>
  <c r="BM8" i="2"/>
  <c r="AV8" i="2"/>
  <c r="AN8" i="2" s="1"/>
  <c r="O23" i="2" s="1"/>
  <c r="AU8" i="2"/>
  <c r="AU14" i="2" s="1"/>
  <c r="AM14" i="2" s="1"/>
  <c r="N29" i="2" s="1"/>
  <c r="AT8" i="2"/>
  <c r="AS8" i="2"/>
  <c r="AR8" i="2"/>
  <c r="AJ8" i="2" s="1"/>
  <c r="K23" i="2" s="1"/>
  <c r="AL8" i="2"/>
  <c r="M23" i="2" s="1"/>
  <c r="AK8" i="2"/>
  <c r="L23" i="2" s="1"/>
  <c r="AG8" i="2"/>
  <c r="Q8" i="2"/>
  <c r="I8" i="2"/>
  <c r="BM7" i="2"/>
  <c r="AV7" i="2"/>
  <c r="AU7" i="2"/>
  <c r="AT7" i="2"/>
  <c r="AL7" i="2" s="1"/>
  <c r="M22" i="2" s="1"/>
  <c r="AS7" i="2"/>
  <c r="AK7" i="2" s="1"/>
  <c r="L22" i="2" s="1"/>
  <c r="AR7" i="2"/>
  <c r="AW7" i="2" s="1"/>
  <c r="AO7" i="2" s="1"/>
  <c r="P22" i="2" s="1"/>
  <c r="AN7" i="2"/>
  <c r="O22" i="2" s="1"/>
  <c r="AM7" i="2"/>
  <c r="N22" i="2" s="1"/>
  <c r="Q7" i="2"/>
  <c r="I7" i="2"/>
  <c r="BM6" i="2"/>
  <c r="AW6" i="2"/>
  <c r="AO6" i="2" s="1"/>
  <c r="P21" i="2" s="1"/>
  <c r="AV6" i="2"/>
  <c r="AU6" i="2"/>
  <c r="AT6" i="2"/>
  <c r="AL6" i="2" s="1"/>
  <c r="M21" i="2" s="1"/>
  <c r="AS6" i="2"/>
  <c r="AR6" i="2"/>
  <c r="AN6" i="2"/>
  <c r="O21" i="2" s="1"/>
  <c r="AM6" i="2"/>
  <c r="N21" i="2" s="1"/>
  <c r="AK6" i="2"/>
  <c r="L21" i="2" s="1"/>
  <c r="AJ6" i="2"/>
  <c r="K21" i="2" s="1"/>
  <c r="AG6" i="2"/>
  <c r="Q6" i="2"/>
  <c r="I6" i="2"/>
  <c r="BM5" i="2"/>
  <c r="AV5" i="2"/>
  <c r="AN5" i="2" s="1"/>
  <c r="O20" i="2" s="1"/>
  <c r="AU5" i="2"/>
  <c r="AM5" i="2" s="1"/>
  <c r="N20" i="2" s="1"/>
  <c r="AT5" i="2"/>
  <c r="AL5" i="2" s="1"/>
  <c r="M20" i="2" s="1"/>
  <c r="AS5" i="2"/>
  <c r="AR5" i="2"/>
  <c r="AW5" i="2" s="1"/>
  <c r="AO5" i="2" s="1"/>
  <c r="P20" i="2" s="1"/>
  <c r="AK5" i="2"/>
  <c r="L20" i="2" s="1"/>
  <c r="AJ5" i="2"/>
  <c r="K20" i="2" s="1"/>
  <c r="Q5" i="2"/>
  <c r="I5" i="2"/>
  <c r="Q14" i="2" s="1"/>
  <c r="BM4" i="2"/>
  <c r="AV4" i="2"/>
  <c r="AN4" i="2" s="1"/>
  <c r="O19" i="2" s="1"/>
  <c r="AU4" i="2"/>
  <c r="AT4" i="2"/>
  <c r="AT14" i="2" s="1"/>
  <c r="AL14" i="2" s="1"/>
  <c r="M29" i="2" s="1"/>
  <c r="AS4" i="2"/>
  <c r="AS14" i="2" s="1"/>
  <c r="AK14" i="2" s="1"/>
  <c r="L29" i="2" s="1"/>
  <c r="AR4" i="2"/>
  <c r="AR14" i="2" s="1"/>
  <c r="AJ14" i="2" s="1"/>
  <c r="K29" i="2" s="1"/>
  <c r="AM4" i="2"/>
  <c r="N19" i="2" s="1"/>
  <c r="AL4" i="2"/>
  <c r="M19" i="2" s="1"/>
  <c r="AG4" i="2"/>
  <c r="X19" i="2" s="1"/>
  <c r="Q4" i="2"/>
  <c r="I4" i="2"/>
  <c r="I14" i="2" s="1"/>
  <c r="U29" i="3" l="1"/>
  <c r="X25" i="3"/>
  <c r="X26" i="3"/>
  <c r="X24" i="3"/>
  <c r="X23" i="3"/>
  <c r="X22" i="3"/>
  <c r="T29" i="3"/>
  <c r="W29" i="3"/>
  <c r="X28" i="3"/>
  <c r="X20" i="3"/>
  <c r="X27" i="3"/>
  <c r="V29" i="3"/>
  <c r="X19" i="3"/>
  <c r="S29" i="3"/>
  <c r="AG14" i="3"/>
  <c r="BE14" i="3"/>
  <c r="AW14" i="3" s="1"/>
  <c r="P29" i="3" s="1"/>
  <c r="AW11" i="2"/>
  <c r="AO11" i="2" s="1"/>
  <c r="P26" i="2" s="1"/>
  <c r="AV14" i="2"/>
  <c r="AN14" i="2" s="1"/>
  <c r="O29" i="2" s="1"/>
  <c r="AJ7" i="2"/>
  <c r="K22" i="2" s="1"/>
  <c r="AM8" i="2"/>
  <c r="N23" i="2" s="1"/>
  <c r="AW8" i="2"/>
  <c r="AO8" i="2" s="1"/>
  <c r="P23" i="2" s="1"/>
  <c r="AK10" i="2"/>
  <c r="L25" i="2" s="1"/>
  <c r="AJ4" i="2"/>
  <c r="K19" i="2" s="1"/>
  <c r="AK4" i="2"/>
  <c r="L19" i="2" s="1"/>
  <c r="AJ9" i="2"/>
  <c r="K24" i="2" s="1"/>
  <c r="AW4" i="2"/>
  <c r="X29" i="3" l="1"/>
  <c r="AO4" i="2"/>
  <c r="P19" i="2" s="1"/>
  <c r="AW14" i="2"/>
  <c r="AO14" i="2" s="1"/>
  <c r="P29" i="2" s="1"/>
  <c r="Z17" i="2" l="1"/>
</calcChain>
</file>

<file path=xl/sharedStrings.xml><?xml version="1.0" encoding="utf-8"?>
<sst xmlns="http://schemas.openxmlformats.org/spreadsheetml/2006/main" count="3483" uniqueCount="178">
  <si>
    <t>Approved (considering Approval rate)</t>
  </si>
  <si>
    <t>Simulated ROI</t>
  </si>
  <si>
    <t>Ever30in12m</t>
  </si>
  <si>
    <t>Calculate the loss%</t>
  </si>
  <si>
    <t>Revenue (using Lifetime ANR)</t>
  </si>
  <si>
    <t>Lifetime ANR(avg Lifetime ANR has been used from Anil's working)</t>
  </si>
  <si>
    <t>TENOR</t>
  </si>
  <si>
    <t>Loan Amount</t>
  </si>
  <si>
    <t>Overall</t>
  </si>
  <si>
    <t>Income/Ascr</t>
  </si>
  <si>
    <t>GRADE A</t>
  </si>
  <si>
    <t>GRADE B</t>
  </si>
  <si>
    <t>GRADE C</t>
  </si>
  <si>
    <t>GRADE D</t>
  </si>
  <si>
    <t>GRADE E</t>
  </si>
  <si>
    <t>Grand Total</t>
  </si>
  <si>
    <t>&lt;=18k</t>
  </si>
  <si>
    <t>18-25k</t>
  </si>
  <si>
    <t>25-30k</t>
  </si>
  <si>
    <t>30-35k</t>
  </si>
  <si>
    <t>35-40k</t>
  </si>
  <si>
    <t>40-50k</t>
  </si>
  <si>
    <t>50-75k</t>
  </si>
  <si>
    <t>75-100k</t>
  </si>
  <si>
    <t>100-150k</t>
  </si>
  <si>
    <t>&gt;150k</t>
  </si>
  <si>
    <t>%NCL=(((%Ever30+ in 6M)*1.297677+0.011948)*0.3009+0.018)*0.8</t>
  </si>
  <si>
    <t>Actual ROI</t>
  </si>
  <si>
    <t>Revenue%</t>
  </si>
  <si>
    <t>Profitability</t>
  </si>
  <si>
    <t>Formula of Profitability</t>
  </si>
  <si>
    <t>Regression coefficients</t>
  </si>
  <si>
    <t>for 90+24M: with 30+in12M</t>
  </si>
  <si>
    <t>Inter</t>
  </si>
  <si>
    <t>coef</t>
  </si>
  <si>
    <t>for GWO: with 90+24M</t>
  </si>
  <si>
    <t>Coef</t>
  </si>
  <si>
    <t>#1.219 multiplier is removed</t>
  </si>
  <si>
    <t>PD</t>
  </si>
  <si>
    <t>Regression used for getting PD from Bad rate</t>
  </si>
  <si>
    <t>For PD</t>
  </si>
  <si>
    <t>Intercept</t>
  </si>
  <si>
    <t>Coeff</t>
  </si>
  <si>
    <t>Y2 to Y1</t>
  </si>
  <si>
    <t>Y3 to Y1</t>
  </si>
  <si>
    <t>Y4 to Y1</t>
  </si>
  <si>
    <t>Y5 to Y1</t>
  </si>
  <si>
    <t>LGD</t>
  </si>
  <si>
    <t>PD multiplier</t>
  </si>
  <si>
    <t>EL Adj Factor</t>
  </si>
  <si>
    <t>Rec LGD</t>
  </si>
  <si>
    <t>Rec EL Adj Factor</t>
  </si>
  <si>
    <t>OVERALL</t>
  </si>
  <si>
    <t>Score Bands</t>
  </si>
  <si>
    <t>% PD (Yr 1)</t>
  </si>
  <si>
    <t>% PD (Yr 2)</t>
  </si>
  <si>
    <t>% PD (Yr 3)</t>
  </si>
  <si>
    <t>% PD (Yr 4)</t>
  </si>
  <si>
    <t>% PD (Yr 5)</t>
  </si>
  <si>
    <t>POS_Y1_factor</t>
  </si>
  <si>
    <t>POS_Y2_factor</t>
  </si>
  <si>
    <t>POS_Y3_factor</t>
  </si>
  <si>
    <t>POS_Y4_factor</t>
  </si>
  <si>
    <t>POS_Y5_factor</t>
  </si>
  <si>
    <t>Profitability (overall)</t>
  </si>
  <si>
    <t>ROI in FY23</t>
  </si>
  <si>
    <t>Metro</t>
  </si>
  <si>
    <t>Average of ROI</t>
  </si>
  <si>
    <t>B. 18-25k</t>
  </si>
  <si>
    <t>C. 25-30k</t>
  </si>
  <si>
    <t>D. 30-35k</t>
  </si>
  <si>
    <t>E. 35-40k</t>
  </si>
  <si>
    <t>F. 40-50k</t>
  </si>
  <si>
    <t>G. 50-75k</t>
  </si>
  <si>
    <t>H. 75-100k</t>
  </si>
  <si>
    <t>I. 100-150k</t>
  </si>
  <si>
    <t>J. &gt;=150k</t>
  </si>
  <si>
    <t>Income Band</t>
  </si>
  <si>
    <t>AIP RISK Grade</t>
  </si>
  <si>
    <t>A. &lt;18k</t>
  </si>
  <si>
    <t>Booking base: Jul'23-Dec'23</t>
  </si>
  <si>
    <t>Tier 1</t>
  </si>
  <si>
    <t>METRO</t>
  </si>
  <si>
    <t>TIER 1</t>
  </si>
  <si>
    <t>Metro / Tier 1</t>
  </si>
  <si>
    <t>Income Bands</t>
  </si>
  <si>
    <t>Proposed Grid  (Net income Per month)</t>
  </si>
  <si>
    <t>Risk Grade</t>
  </si>
  <si>
    <t>A</t>
  </si>
  <si>
    <t>B</t>
  </si>
  <si>
    <t>C</t>
  </si>
  <si>
    <t>D</t>
  </si>
  <si>
    <t>E</t>
  </si>
  <si>
    <t>&lt;= 18,000</t>
  </si>
  <si>
    <t>18,001 – 25,000</t>
  </si>
  <si>
    <t>25,001 – 30,000</t>
  </si>
  <si>
    <t>30,001 – 35,000</t>
  </si>
  <si>
    <t>35,001 – 40,000</t>
  </si>
  <si>
    <t>40,001 – 50,000</t>
  </si>
  <si>
    <t>50,001 – 75,000</t>
  </si>
  <si>
    <t>75,001 – 100,000</t>
  </si>
  <si>
    <t>100,001-150,000</t>
  </si>
  <si>
    <t>&gt;150,001</t>
  </si>
  <si>
    <t>ROI (live asof Mar'24)</t>
  </si>
  <si>
    <t>Revised ROI</t>
  </si>
  <si>
    <t>Lifetime ANR(avg Lifetime ANR has been used from PPR run down)</t>
  </si>
  <si>
    <t>Lifetime ANR(avg Lifetime ANR has been used from PPR working)</t>
  </si>
  <si>
    <t>PD Multipliers</t>
  </si>
  <si>
    <t>POS Rundown</t>
  </si>
  <si>
    <t>TIER 2</t>
  </si>
  <si>
    <t>TIER 3/4</t>
  </si>
  <si>
    <t>Tier 2</t>
  </si>
  <si>
    <t>Proposed Grid  (Net income per month)</t>
  </si>
  <si>
    <t>Tier 3/4</t>
  </si>
  <si>
    <t>Approval Rate</t>
  </si>
  <si>
    <t>Green</t>
  </si>
  <si>
    <t>Amber</t>
  </si>
  <si>
    <t>RED</t>
  </si>
  <si>
    <t>Row Labels</t>
  </si>
  <si>
    <t>GREEN</t>
  </si>
  <si>
    <t>AMBER</t>
  </si>
  <si>
    <t>Approval%</t>
  </si>
  <si>
    <t>Tier-1</t>
  </si>
  <si>
    <t>Sum of count2</t>
  </si>
  <si>
    <t>Column Labels</t>
  </si>
  <si>
    <t>T2</t>
  </si>
  <si>
    <t>T3/4</t>
  </si>
  <si>
    <t>Loanamt exposure</t>
  </si>
  <si>
    <t>Lifetime ANR</t>
  </si>
  <si>
    <t>Proposed ROI</t>
  </si>
  <si>
    <t>Profitability (Metro)</t>
  </si>
  <si>
    <t>Total Exposure</t>
  </si>
  <si>
    <t>A. &lt;=18k</t>
  </si>
  <si>
    <t>Income_bin</t>
  </si>
  <si>
    <t>#Book</t>
  </si>
  <si>
    <t>T1</t>
  </si>
  <si>
    <t>WIRR</t>
  </si>
  <si>
    <t>Lead dist% for Metro</t>
  </si>
  <si>
    <t>Lead dist% for Tier 1</t>
  </si>
  <si>
    <t>Lead dist% for Tier 2</t>
  </si>
  <si>
    <t>Lead dist% for Tier 3/4</t>
  </si>
  <si>
    <t>Profitability analysis vintage: Jan'22-Jun'22</t>
  </si>
  <si>
    <t>Distribution vintage: Jul'23-Dec'23</t>
  </si>
  <si>
    <t>Approved leads (considering Approval rate)</t>
  </si>
  <si>
    <t>Estimated loss%</t>
  </si>
  <si>
    <t>Profitability (Tier 1)</t>
  </si>
  <si>
    <t>Profitability (Tier 2)</t>
  </si>
  <si>
    <t>Profitability (Tier 3/4)</t>
  </si>
  <si>
    <t>Combined WIRR</t>
  </si>
  <si>
    <t>Tier</t>
  </si>
  <si>
    <t>Distribution basis New App Score</t>
  </si>
  <si>
    <t>Distribution basis Existing App Score</t>
  </si>
  <si>
    <t>App Score</t>
  </si>
  <si>
    <t>Badrate%</t>
  </si>
  <si>
    <t>Loss%</t>
  </si>
  <si>
    <t>Profit%</t>
  </si>
  <si>
    <t>Loanamt</t>
  </si>
  <si>
    <t>&gt;=307</t>
  </si>
  <si>
    <t>&gt;=340</t>
  </si>
  <si>
    <t>293-307</t>
  </si>
  <si>
    <t>316-339</t>
  </si>
  <si>
    <t>275-293</t>
  </si>
  <si>
    <t>282-316</t>
  </si>
  <si>
    <t>259-275</t>
  </si>
  <si>
    <t>263-281</t>
  </si>
  <si>
    <t>&lt;259</t>
  </si>
  <si>
    <t>&lt;263</t>
  </si>
  <si>
    <t xml:space="preserve">Distribution of booked customers </t>
  </si>
  <si>
    <t>Grades</t>
  </si>
  <si>
    <t>Existing Risk Grade</t>
  </si>
  <si>
    <t>New Risk Grade</t>
  </si>
  <si>
    <t>New Risk Grading has been done keeping similar distribution in booking as observed with the Existing Risk Grade</t>
  </si>
  <si>
    <t>ROI</t>
  </si>
  <si>
    <t>New App Score</t>
  </si>
  <si>
    <t>Tier -1</t>
  </si>
  <si>
    <t>Tier -2</t>
  </si>
  <si>
    <t>New Profitability</t>
  </si>
  <si>
    <t>Existing profitability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</si>
</sst>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64" formatCode="0.0%"/>
    <numFmt numFmtId="165" formatCode="_(* #,##0.00_);_(* \(#,##0.00\);_(* &quot;-&quot;??_);_(@_)"/>
    <numFmt numFmtId="166" formatCode="_(* #,##0_);_(* \(#,##0\);_(* &quot;-&quot;??_);_(@_)"/>
    <numFmt numFmtId="167" formatCode="0.0"/>
    <numFmt numFmtId="168" formatCode="0.000000000000000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1F497D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FF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sz val="9"/>
      <color rgb="FF1F497D"/>
      <name val="Calibri"/>
      <family val="2"/>
      <scheme val="minor"/>
    </font>
    <font>
      <sz val="9"/>
      <color theme="1"/>
      <name val="Calibri"/>
      <family val="2"/>
    </font>
    <font>
      <b/>
      <i/>
      <sz val="9"/>
      <color theme="1"/>
      <name val="Calibri"/>
      <family val="2"/>
      <scheme val="minor"/>
    </font>
    <font>
      <b/>
      <sz val="9"/>
      <name val="Calibri"/>
      <family val="2"/>
    </font>
    <font>
      <sz val="9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38135"/>
        <bgColor indexed="64"/>
      </patternFill>
    </fill>
    <fill>
      <patternFill patternType="solid">
        <fgColor rgb="FF004831"/>
        <bgColor indexed="64"/>
      </patternFill>
    </fill>
    <fill>
      <patternFill patternType="solid">
        <fgColor rgb="FFC0D7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92D050"/>
      </left>
      <right/>
      <top style="medium">
        <color rgb="FF92D050"/>
      </top>
      <bottom style="medium">
        <color rgb="FF92D050"/>
      </bottom>
      <diagonal/>
    </border>
    <border>
      <left/>
      <right/>
      <top style="medium">
        <color rgb="FF92D050"/>
      </top>
      <bottom style="medium">
        <color rgb="FF92D050"/>
      </bottom>
      <diagonal/>
    </border>
    <border>
      <left/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rgb="FF70AD47"/>
      </left>
      <right style="medium">
        <color rgb="FF70AD47"/>
      </right>
      <top style="medium">
        <color rgb="FF92D050"/>
      </top>
      <bottom/>
      <diagonal/>
    </border>
    <border>
      <left style="medium">
        <color rgb="FF70AD47"/>
      </left>
      <right/>
      <top style="medium">
        <color rgb="FF92D050"/>
      </top>
      <bottom style="medium">
        <color rgb="FF70AD47"/>
      </bottom>
      <diagonal/>
    </border>
    <border>
      <left/>
      <right/>
      <top style="medium">
        <color rgb="FF92D050"/>
      </top>
      <bottom style="medium">
        <color rgb="FF70AD47"/>
      </bottom>
      <diagonal/>
    </border>
    <border>
      <left/>
      <right style="medium">
        <color rgb="FF70AD47"/>
      </right>
      <top style="medium">
        <color rgb="FF92D050"/>
      </top>
      <bottom style="medium">
        <color rgb="FF70AD47"/>
      </bottom>
      <diagonal/>
    </border>
    <border>
      <left style="medium">
        <color rgb="FF70AD47"/>
      </left>
      <right style="medium">
        <color rgb="FF70AD47"/>
      </right>
      <top/>
      <bottom/>
      <diagonal/>
    </border>
    <border>
      <left style="medium">
        <color rgb="FF70AD47"/>
      </left>
      <right/>
      <top style="medium">
        <color rgb="FF70AD47"/>
      </top>
      <bottom style="medium">
        <color rgb="FF70AD47"/>
      </bottom>
      <diagonal/>
    </border>
    <border>
      <left/>
      <right/>
      <top style="medium">
        <color rgb="FF70AD47"/>
      </top>
      <bottom style="medium">
        <color rgb="FF70AD47"/>
      </bottom>
      <diagonal/>
    </border>
    <border>
      <left/>
      <right style="medium">
        <color rgb="FF70AD47"/>
      </right>
      <top style="medium">
        <color rgb="FF70AD47"/>
      </top>
      <bottom style="medium">
        <color rgb="FF70AD47"/>
      </bottom>
      <diagonal/>
    </border>
    <border>
      <left style="medium">
        <color rgb="FF70AD47"/>
      </left>
      <right style="medium">
        <color rgb="FF70AD47"/>
      </right>
      <top/>
      <bottom style="medium">
        <color rgb="FF70AD47"/>
      </bottom>
      <diagonal/>
    </border>
    <border>
      <left/>
      <right style="medium">
        <color rgb="FF70AD47"/>
      </right>
      <top/>
      <bottom style="medium">
        <color rgb="FF70AD47"/>
      </bottom>
      <diagonal/>
    </border>
    <border>
      <left style="medium">
        <color rgb="FF92D050"/>
      </left>
      <right/>
      <top style="medium">
        <color rgb="FF92D050"/>
      </top>
      <bottom style="medium">
        <color rgb="FF70AD47"/>
      </bottom>
      <diagonal/>
    </border>
    <border>
      <left/>
      <right style="medium">
        <color rgb="FF92D050"/>
      </right>
      <top style="medium">
        <color rgb="FF92D050"/>
      </top>
      <bottom style="medium">
        <color rgb="FF70AD47"/>
      </bottom>
      <diagonal/>
    </border>
    <border>
      <left style="medium">
        <color rgb="FF70AD47"/>
      </left>
      <right style="medium">
        <color rgb="FF70AD47"/>
      </right>
      <top style="medium">
        <color rgb="FF70AD47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3" fillId="3" borderId="1" xfId="0" applyFont="1" applyFill="1" applyBorder="1"/>
    <xf numFmtId="0" fontId="3" fillId="3" borderId="0" xfId="0" applyFont="1" applyFill="1" applyBorder="1"/>
    <xf numFmtId="0" fontId="0" fillId="0" borderId="1" xfId="0" applyBorder="1" applyAlignment="1">
      <alignment horizontal="left"/>
    </xf>
    <xf numFmtId="1" fontId="0" fillId="0" borderId="1" xfId="0" applyNumberFormat="1" applyBorder="1"/>
    <xf numFmtId="2" fontId="0" fillId="0" borderId="1" xfId="0" applyNumberFormat="1" applyBorder="1"/>
    <xf numFmtId="10" fontId="0" fillId="0" borderId="1" xfId="0" applyNumberFormat="1" applyBorder="1"/>
    <xf numFmtId="10" fontId="0" fillId="0" borderId="0" xfId="0" applyNumberFormat="1" applyBorder="1"/>
    <xf numFmtId="164" fontId="0" fillId="0" borderId="1" xfId="1" applyNumberFormat="1" applyFont="1" applyBorder="1"/>
    <xf numFmtId="166" fontId="0" fillId="0" borderId="1" xfId="2" applyNumberFormat="1" applyFont="1" applyBorder="1"/>
    <xf numFmtId="0" fontId="3" fillId="3" borderId="1" xfId="0" applyFont="1" applyFill="1" applyBorder="1" applyAlignment="1">
      <alignment horizontal="left"/>
    </xf>
    <xf numFmtId="1" fontId="3" fillId="3" borderId="1" xfId="0" applyNumberFormat="1" applyFont="1" applyFill="1" applyBorder="1"/>
    <xf numFmtId="2" fontId="3" fillId="3" borderId="1" xfId="0" applyNumberFormat="1" applyFont="1" applyFill="1" applyBorder="1"/>
    <xf numFmtId="2" fontId="3" fillId="4" borderId="1" xfId="0" applyNumberFormat="1" applyFont="1" applyFill="1" applyBorder="1"/>
    <xf numFmtId="10" fontId="3" fillId="3" borderId="1" xfId="0" applyNumberFormat="1" applyFont="1" applyFill="1" applyBorder="1"/>
    <xf numFmtId="10" fontId="3" fillId="3" borderId="0" xfId="0" applyNumberFormat="1" applyFont="1" applyFill="1" applyBorder="1"/>
    <xf numFmtId="164" fontId="0" fillId="5" borderId="1" xfId="1" applyNumberFormat="1" applyFont="1" applyFill="1" applyBorder="1"/>
    <xf numFmtId="1" fontId="3" fillId="4" borderId="1" xfId="0" applyNumberFormat="1" applyFont="1" applyFill="1" applyBorder="1"/>
    <xf numFmtId="166" fontId="3" fillId="3" borderId="1" xfId="2" applyNumberFormat="1" applyFont="1" applyFill="1" applyBorder="1"/>
    <xf numFmtId="166" fontId="3" fillId="4" borderId="1" xfId="2" applyNumberFormat="1" applyFont="1" applyFill="1" applyBorder="1"/>
    <xf numFmtId="0" fontId="4" fillId="0" borderId="0" xfId="0" applyFont="1"/>
    <xf numFmtId="164" fontId="0" fillId="5" borderId="0" xfId="1" applyNumberFormat="1" applyFont="1" applyFill="1"/>
    <xf numFmtId="167" fontId="0" fillId="0" borderId="1" xfId="0" applyNumberFormat="1" applyBorder="1"/>
    <xf numFmtId="9" fontId="0" fillId="0" borderId="1" xfId="1" applyFont="1" applyBorder="1"/>
    <xf numFmtId="10" fontId="0" fillId="7" borderId="1" xfId="1" applyNumberFormat="1" applyFont="1" applyFill="1" applyBorder="1"/>
    <xf numFmtId="9" fontId="0" fillId="0" borderId="0" xfId="1" applyFont="1"/>
    <xf numFmtId="0" fontId="2" fillId="8" borderId="0" xfId="0" applyFont="1" applyFill="1" applyAlignment="1">
      <alignment horizontal="left"/>
    </xf>
    <xf numFmtId="0" fontId="2" fillId="0" borderId="1" xfId="0" applyFont="1" applyBorder="1"/>
    <xf numFmtId="0" fontId="0" fillId="0" borderId="1" xfId="0" applyBorder="1"/>
    <xf numFmtId="10" fontId="2" fillId="5" borderId="1" xfId="1" applyNumberFormat="1" applyFont="1" applyFill="1" applyBorder="1"/>
    <xf numFmtId="0" fontId="6" fillId="0" borderId="0" xfId="0" applyFont="1"/>
    <xf numFmtId="10" fontId="0" fillId="9" borderId="1" xfId="1" applyNumberFormat="1" applyFont="1" applyFill="1" applyBorder="1"/>
    <xf numFmtId="164" fontId="0" fillId="0" borderId="0" xfId="1" applyNumberFormat="1" applyFont="1"/>
    <xf numFmtId="0" fontId="8" fillId="10" borderId="0" xfId="3" applyFont="1" applyFill="1"/>
    <xf numFmtId="0" fontId="2" fillId="0" borderId="1" xfId="4" applyFont="1" applyBorder="1"/>
    <xf numFmtId="0" fontId="1" fillId="0" borderId="1" xfId="4" applyBorder="1"/>
    <xf numFmtId="2" fontId="7" fillId="0" borderId="1" xfId="5" applyNumberFormat="1" applyBorder="1"/>
    <xf numFmtId="0" fontId="1" fillId="0" borderId="0" xfId="6"/>
    <xf numFmtId="0" fontId="9" fillId="10" borderId="2" xfId="6" applyFont="1" applyFill="1" applyBorder="1" applyAlignment="1">
      <alignment horizontal="center" vertical="center" wrapText="1"/>
    </xf>
    <xf numFmtId="9" fontId="10" fillId="0" borderId="2" xfId="7" applyNumberFormat="1" applyFont="1" applyFill="1" applyBorder="1" applyAlignment="1">
      <alignment horizontal="center"/>
    </xf>
    <xf numFmtId="0" fontId="0" fillId="5" borderId="0" xfId="0" applyFill="1"/>
    <xf numFmtId="0" fontId="9" fillId="10" borderId="1" xfId="6" applyFont="1" applyFill="1" applyBorder="1" applyAlignment="1">
      <alignment horizontal="center" vertical="center" wrapText="1"/>
    </xf>
    <xf numFmtId="0" fontId="9" fillId="10" borderId="1" xfId="6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164" fontId="12" fillId="0" borderId="1" xfId="1" applyNumberFormat="1" applyFont="1" applyBorder="1" applyAlignment="1">
      <alignment horizontal="center"/>
    </xf>
    <xf numFmtId="0" fontId="1" fillId="0" borderId="0" xfId="6" applyNumberFormat="1"/>
    <xf numFmtId="164" fontId="1" fillId="0" borderId="0" xfId="6" applyNumberFormat="1"/>
    <xf numFmtId="0" fontId="2" fillId="0" borderId="0" xfId="6" applyFont="1"/>
    <xf numFmtId="164" fontId="10" fillId="10" borderId="1" xfId="7" applyNumberFormat="1" applyFont="1" applyFill="1" applyBorder="1" applyAlignment="1">
      <alignment horizontal="center"/>
    </xf>
    <xf numFmtId="9" fontId="10" fillId="0" borderId="0" xfId="7" applyNumberFormat="1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8" fillId="0" borderId="0" xfId="3" applyFont="1" applyFill="1" applyBorder="1"/>
    <xf numFmtId="164" fontId="2" fillId="11" borderId="1" xfId="1" applyNumberFormat="1" applyFont="1" applyFill="1" applyBorder="1"/>
    <xf numFmtId="164" fontId="2" fillId="5" borderId="1" xfId="1" applyNumberFormat="1" applyFont="1" applyFill="1" applyBorder="1"/>
    <xf numFmtId="10" fontId="0" fillId="5" borderId="1" xfId="1" applyNumberFormat="1" applyFont="1" applyFill="1" applyBorder="1"/>
    <xf numFmtId="10" fontId="0" fillId="0" borderId="1" xfId="1" applyNumberFormat="1" applyFont="1" applyFill="1" applyBorder="1"/>
    <xf numFmtId="43" fontId="0" fillId="0" borderId="0" xfId="0" applyNumberFormat="1"/>
    <xf numFmtId="0" fontId="3" fillId="3" borderId="0" xfId="0" applyFont="1" applyFill="1"/>
    <xf numFmtId="0" fontId="3" fillId="3" borderId="3" xfId="0" applyFont="1" applyFill="1" applyBorder="1"/>
    <xf numFmtId="0" fontId="0" fillId="0" borderId="0" xfId="0" applyAlignment="1">
      <alignment horizontal="left"/>
    </xf>
    <xf numFmtId="167" fontId="0" fillId="0" borderId="0" xfId="0" applyNumberFormat="1"/>
    <xf numFmtId="0" fontId="3" fillId="3" borderId="4" xfId="0" applyFont="1" applyFill="1" applyBorder="1" applyAlignment="1">
      <alignment horizontal="left"/>
    </xf>
    <xf numFmtId="167" fontId="3" fillId="3" borderId="4" xfId="0" applyNumberFormat="1" applyFont="1" applyFill="1" applyBorder="1"/>
    <xf numFmtId="0" fontId="2" fillId="8" borderId="0" xfId="0" applyFont="1" applyFill="1"/>
    <xf numFmtId="0" fontId="13" fillId="12" borderId="17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67" fontId="0" fillId="0" borderId="1" xfId="0" applyNumberFormat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0" applyFont="1" applyFill="1" applyBorder="1"/>
    <xf numFmtId="10" fontId="0" fillId="0" borderId="0" xfId="0" applyNumberFormat="1" applyFill="1" applyBorder="1"/>
    <xf numFmtId="10" fontId="3" fillId="0" borderId="0" xfId="0" applyNumberFormat="1" applyFont="1" applyFill="1" applyBorder="1"/>
    <xf numFmtId="0" fontId="2" fillId="5" borderId="0" xfId="0" applyFont="1" applyFill="1"/>
    <xf numFmtId="167" fontId="3" fillId="4" borderId="1" xfId="0" applyNumberFormat="1" applyFont="1" applyFill="1" applyBorder="1"/>
    <xf numFmtId="0" fontId="14" fillId="3" borderId="4" xfId="0" applyFont="1" applyFill="1" applyBorder="1" applyAlignment="1">
      <alignment horizontal="left"/>
    </xf>
    <xf numFmtId="167" fontId="14" fillId="3" borderId="4" xfId="0" applyNumberFormat="1" applyFont="1" applyFill="1" applyBorder="1"/>
    <xf numFmtId="0" fontId="15" fillId="12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0" fontId="2" fillId="0" borderId="1" xfId="0" applyFont="1" applyFill="1" applyBorder="1"/>
    <xf numFmtId="164" fontId="0" fillId="0" borderId="1" xfId="1" applyNumberFormat="1" applyFont="1" applyFill="1" applyBorder="1"/>
    <xf numFmtId="0" fontId="2" fillId="0" borderId="0" xfId="0" applyFont="1"/>
    <xf numFmtId="0" fontId="2" fillId="3" borderId="3" xfId="0" applyFont="1" applyFill="1" applyBorder="1"/>
    <xf numFmtId="10" fontId="0" fillId="0" borderId="0" xfId="0" applyNumberFormat="1"/>
    <xf numFmtId="0" fontId="2" fillId="3" borderId="4" xfId="0" applyFont="1" applyFill="1" applyBorder="1" applyAlignment="1">
      <alignment horizontal="left"/>
    </xf>
    <xf numFmtId="10" fontId="2" fillId="3" borderId="4" xfId="0" applyNumberFormat="1" applyFont="1" applyFill="1" applyBorder="1"/>
    <xf numFmtId="168" fontId="0" fillId="0" borderId="0" xfId="0" applyNumberFormat="1"/>
    <xf numFmtId="0" fontId="2" fillId="0" borderId="0" xfId="0" applyFont="1" applyAlignment="1">
      <alignment horizontal="left"/>
    </xf>
    <xf numFmtId="164" fontId="0" fillId="0" borderId="0" xfId="0" applyNumberFormat="1"/>
    <xf numFmtId="0" fontId="2" fillId="3" borderId="0" xfId="0" applyFont="1" applyFill="1"/>
    <xf numFmtId="0" fontId="0" fillId="0" borderId="0" xfId="0" applyNumberFormat="1"/>
    <xf numFmtId="0" fontId="2" fillId="3" borderId="4" xfId="0" applyNumberFormat="1" applyFont="1" applyFill="1" applyBorder="1"/>
    <xf numFmtId="0" fontId="16" fillId="0" borderId="0" xfId="0" applyFont="1"/>
    <xf numFmtId="0" fontId="16" fillId="0" borderId="0" xfId="0" applyFont="1" applyFill="1"/>
    <xf numFmtId="0" fontId="17" fillId="3" borderId="1" xfId="0" applyFont="1" applyFill="1" applyBorder="1"/>
    <xf numFmtId="0" fontId="17" fillId="3" borderId="0" xfId="0" applyFont="1" applyFill="1" applyBorder="1"/>
    <xf numFmtId="0" fontId="17" fillId="0" borderId="0" xfId="0" applyFont="1" applyFill="1" applyBorder="1"/>
    <xf numFmtId="0" fontId="16" fillId="0" borderId="1" xfId="0" applyFont="1" applyBorder="1" applyAlignment="1">
      <alignment horizontal="left"/>
    </xf>
    <xf numFmtId="1" fontId="16" fillId="0" borderId="1" xfId="0" applyNumberFormat="1" applyFont="1" applyBorder="1"/>
    <xf numFmtId="2" fontId="16" fillId="0" borderId="1" xfId="0" applyNumberFormat="1" applyFont="1" applyBorder="1"/>
    <xf numFmtId="10" fontId="16" fillId="0" borderId="1" xfId="0" applyNumberFormat="1" applyFont="1" applyBorder="1"/>
    <xf numFmtId="10" fontId="16" fillId="0" borderId="0" xfId="0" applyNumberFormat="1" applyFont="1" applyBorder="1"/>
    <xf numFmtId="164" fontId="16" fillId="0" borderId="1" xfId="1" applyNumberFormat="1" applyFont="1" applyBorder="1"/>
    <xf numFmtId="166" fontId="16" fillId="0" borderId="1" xfId="2" applyNumberFormat="1" applyFont="1" applyBorder="1"/>
    <xf numFmtId="10" fontId="16" fillId="0" borderId="0" xfId="0" applyNumberFormat="1" applyFont="1" applyFill="1" applyBorder="1"/>
    <xf numFmtId="0" fontId="17" fillId="3" borderId="1" xfId="0" applyFont="1" applyFill="1" applyBorder="1" applyAlignment="1">
      <alignment horizontal="left"/>
    </xf>
    <xf numFmtId="1" fontId="17" fillId="3" borderId="1" xfId="0" applyNumberFormat="1" applyFont="1" applyFill="1" applyBorder="1"/>
    <xf numFmtId="2" fontId="17" fillId="3" borderId="1" xfId="0" applyNumberFormat="1" applyFont="1" applyFill="1" applyBorder="1"/>
    <xf numFmtId="2" fontId="17" fillId="4" borderId="1" xfId="0" applyNumberFormat="1" applyFont="1" applyFill="1" applyBorder="1"/>
    <xf numFmtId="10" fontId="17" fillId="3" borderId="1" xfId="0" applyNumberFormat="1" applyFont="1" applyFill="1" applyBorder="1"/>
    <xf numFmtId="10" fontId="17" fillId="3" borderId="0" xfId="0" applyNumberFormat="1" applyFont="1" applyFill="1" applyBorder="1"/>
    <xf numFmtId="164" fontId="18" fillId="11" borderId="1" xfId="1" applyNumberFormat="1" applyFont="1" applyFill="1" applyBorder="1"/>
    <xf numFmtId="164" fontId="18" fillId="5" borderId="1" xfId="1" applyNumberFormat="1" applyFont="1" applyFill="1" applyBorder="1"/>
    <xf numFmtId="10" fontId="17" fillId="0" borderId="0" xfId="0" applyNumberFormat="1" applyFont="1" applyFill="1" applyBorder="1"/>
    <xf numFmtId="1" fontId="17" fillId="4" borderId="1" xfId="0" applyNumberFormat="1" applyFont="1" applyFill="1" applyBorder="1"/>
    <xf numFmtId="166" fontId="17" fillId="3" borderId="1" xfId="2" applyNumberFormat="1" applyFont="1" applyFill="1" applyBorder="1"/>
    <xf numFmtId="166" fontId="17" fillId="4" borderId="1" xfId="2" applyNumberFormat="1" applyFont="1" applyFill="1" applyBorder="1"/>
    <xf numFmtId="0" fontId="19" fillId="0" borderId="0" xfId="0" applyFont="1"/>
    <xf numFmtId="0" fontId="21" fillId="0" borderId="0" xfId="0" applyFont="1"/>
    <xf numFmtId="167" fontId="16" fillId="0" borderId="1" xfId="0" applyNumberFormat="1" applyFont="1" applyBorder="1"/>
    <xf numFmtId="9" fontId="16" fillId="0" borderId="1" xfId="1" applyFont="1" applyBorder="1"/>
    <xf numFmtId="10" fontId="16" fillId="7" borderId="1" xfId="1" applyNumberFormat="1" applyFont="1" applyFill="1" applyBorder="1"/>
    <xf numFmtId="9" fontId="16" fillId="0" borderId="0" xfId="1" applyFont="1"/>
    <xf numFmtId="0" fontId="22" fillId="10" borderId="0" xfId="3" applyFont="1" applyFill="1"/>
    <xf numFmtId="0" fontId="18" fillId="8" borderId="0" xfId="0" applyFont="1" applyFill="1" applyAlignment="1">
      <alignment horizontal="left"/>
    </xf>
    <xf numFmtId="0" fontId="18" fillId="0" borderId="1" xfId="4" applyFont="1" applyBorder="1"/>
    <xf numFmtId="0" fontId="16" fillId="0" borderId="1" xfId="4" applyFont="1" applyBorder="1"/>
    <xf numFmtId="0" fontId="18" fillId="0" borderId="1" xfId="0" applyFont="1" applyBorder="1"/>
    <xf numFmtId="0" fontId="16" fillId="0" borderId="1" xfId="0" applyFont="1" applyBorder="1"/>
    <xf numFmtId="2" fontId="23" fillId="0" borderId="1" xfId="5" applyNumberFormat="1" applyFont="1" applyBorder="1"/>
    <xf numFmtId="10" fontId="16" fillId="9" borderId="1" xfId="1" applyNumberFormat="1" applyFont="1" applyFill="1" applyBorder="1"/>
    <xf numFmtId="0" fontId="18" fillId="0" borderId="0" xfId="0" applyFont="1" applyBorder="1" applyAlignment="1">
      <alignment vertical="center"/>
    </xf>
    <xf numFmtId="0" fontId="22" fillId="0" borderId="0" xfId="3" applyFont="1" applyFill="1" applyBorder="1"/>
    <xf numFmtId="164" fontId="16" fillId="0" borderId="0" xfId="1" applyNumberFormat="1" applyFont="1"/>
    <xf numFmtId="10" fontId="16" fillId="0" borderId="1" xfId="1" applyNumberFormat="1" applyFont="1" applyFill="1" applyBorder="1"/>
    <xf numFmtId="164" fontId="16" fillId="5" borderId="1" xfId="1" applyNumberFormat="1" applyFont="1" applyFill="1" applyBorder="1"/>
    <xf numFmtId="10" fontId="16" fillId="5" borderId="1" xfId="1" applyNumberFormat="1" applyFont="1" applyFill="1" applyBorder="1"/>
    <xf numFmtId="10" fontId="18" fillId="0" borderId="1" xfId="0" applyNumberFormat="1" applyFont="1" applyBorder="1" applyAlignment="1">
      <alignment horizontal="center"/>
    </xf>
    <xf numFmtId="166" fontId="16" fillId="0" borderId="1" xfId="2" applyNumberFormat="1" applyFont="1" applyBorder="1" applyAlignment="1">
      <alignment horizontal="center" vertical="center"/>
    </xf>
    <xf numFmtId="10" fontId="20" fillId="0" borderId="0" xfId="0" applyNumberFormat="1" applyFont="1" applyFill="1" applyBorder="1"/>
    <xf numFmtId="10" fontId="17" fillId="0" borderId="1" xfId="0" applyNumberFormat="1" applyFont="1" applyFill="1" applyBorder="1" applyAlignment="1">
      <alignment horizontal="center"/>
    </xf>
    <xf numFmtId="166" fontId="20" fillId="0" borderId="1" xfId="2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166" fontId="17" fillId="3" borderId="1" xfId="2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1" fontId="2" fillId="0" borderId="1" xfId="0" applyNumberFormat="1" applyFont="1" applyBorder="1"/>
    <xf numFmtId="2" fontId="2" fillId="5" borderId="1" xfId="0" applyNumberFormat="1" applyFont="1" applyFill="1" applyBorder="1"/>
    <xf numFmtId="3" fontId="0" fillId="0" borderId="1" xfId="0" applyNumberFormat="1" applyBorder="1"/>
    <xf numFmtId="3" fontId="2" fillId="3" borderId="1" xfId="0" applyNumberFormat="1" applyFont="1" applyFill="1" applyBorder="1"/>
    <xf numFmtId="0" fontId="2" fillId="5" borderId="1" xfId="0" applyFont="1" applyFill="1" applyBorder="1"/>
    <xf numFmtId="10" fontId="17" fillId="3" borderId="1" xfId="1" applyNumberFormat="1" applyFont="1" applyFill="1" applyBorder="1"/>
    <xf numFmtId="10" fontId="17" fillId="4" borderId="1" xfId="1" applyNumberFormat="1" applyFont="1" applyFill="1" applyBorder="1"/>
    <xf numFmtId="0" fontId="0" fillId="0" borderId="0" xfId="0" applyFont="1"/>
    <xf numFmtId="0" fontId="24" fillId="0" borderId="24" xfId="0" applyFont="1" applyBorder="1" applyAlignment="1">
      <alignment vertical="center"/>
    </xf>
    <xf numFmtId="0" fontId="13" fillId="13" borderId="27" xfId="0" applyFont="1" applyFill="1" applyBorder="1" applyAlignment="1">
      <alignment vertical="center"/>
    </xf>
    <xf numFmtId="0" fontId="13" fillId="13" borderId="28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5" fillId="0" borderId="29" xfId="0" applyFont="1" applyBorder="1" applyAlignment="1">
      <alignment vertical="center"/>
    </xf>
    <xf numFmtId="0" fontId="25" fillId="0" borderId="27" xfId="0" applyFont="1" applyBorder="1" applyAlignment="1">
      <alignment vertical="center"/>
    </xf>
    <xf numFmtId="10" fontId="25" fillId="0" borderId="28" xfId="0" applyNumberFormat="1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3" fontId="25" fillId="0" borderId="28" xfId="0" applyNumberFormat="1" applyFont="1" applyBorder="1" applyAlignment="1">
      <alignment horizontal="center" vertical="center"/>
    </xf>
    <xf numFmtId="10" fontId="24" fillId="0" borderId="28" xfId="0" applyNumberFormat="1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3" fontId="24" fillId="0" borderId="28" xfId="0" applyNumberFormat="1" applyFont="1" applyBorder="1" applyAlignment="1">
      <alignment horizontal="center" vertical="center"/>
    </xf>
    <xf numFmtId="0" fontId="0" fillId="0" borderId="28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13" fillId="13" borderId="1" xfId="0" applyFont="1" applyFill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16" fillId="0" borderId="0" xfId="0" applyFont="1" applyFill="1" applyBorder="1" applyAlignment="1">
      <alignment horizontal="left"/>
    </xf>
    <xf numFmtId="164" fontId="17" fillId="3" borderId="1" xfId="1" applyNumberFormat="1" applyFont="1" applyFill="1" applyBorder="1"/>
    <xf numFmtId="9" fontId="3" fillId="3" borderId="4" xfId="1" applyFont="1" applyFill="1" applyBorder="1"/>
    <xf numFmtId="0" fontId="17" fillId="3" borderId="30" xfId="0" applyFont="1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4" fillId="0" borderId="24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3" fillId="12" borderId="8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12" borderId="16" xfId="0" applyFont="1" applyFill="1" applyBorder="1" applyAlignment="1">
      <alignment horizontal="center" vertical="center" wrapText="1"/>
    </xf>
    <xf numFmtId="0" fontId="13" fillId="12" borderId="9" xfId="0" applyFont="1" applyFill="1" applyBorder="1" applyAlignment="1">
      <alignment horizontal="center" vertical="center" wrapText="1"/>
    </xf>
    <xf numFmtId="0" fontId="13" fillId="12" borderId="10" xfId="0" applyFont="1" applyFill="1" applyBorder="1" applyAlignment="1">
      <alignment horizontal="center" vertical="center" wrapText="1"/>
    </xf>
    <xf numFmtId="0" fontId="13" fillId="12" borderId="11" xfId="0" applyFont="1" applyFill="1" applyBorder="1" applyAlignment="1">
      <alignment horizontal="center" vertical="center" wrapText="1"/>
    </xf>
    <xf numFmtId="0" fontId="13" fillId="12" borderId="13" xfId="0" applyFont="1" applyFill="1" applyBorder="1" applyAlignment="1">
      <alignment horizontal="center" vertical="center" wrapText="1"/>
    </xf>
    <xf numFmtId="0" fontId="13" fillId="12" borderId="14" xfId="0" applyFont="1" applyFill="1" applyBorder="1" applyAlignment="1">
      <alignment horizontal="center" vertical="center" wrapText="1"/>
    </xf>
    <xf numFmtId="0" fontId="13" fillId="12" borderId="15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15" fillId="12" borderId="20" xfId="0" applyFont="1" applyFill="1" applyBorder="1" applyAlignment="1">
      <alignment horizontal="center" vertical="center"/>
    </xf>
    <xf numFmtId="0" fontId="15" fillId="12" borderId="12" xfId="0" applyFont="1" applyFill="1" applyBorder="1" applyAlignment="1">
      <alignment horizontal="center" vertical="center"/>
    </xf>
    <xf numFmtId="0" fontId="15" fillId="12" borderId="16" xfId="0" applyFont="1" applyFill="1" applyBorder="1" applyAlignment="1">
      <alignment horizontal="center" vertical="center"/>
    </xf>
    <xf numFmtId="0" fontId="15" fillId="12" borderId="13" xfId="0" applyFont="1" applyFill="1" applyBorder="1" applyAlignment="1">
      <alignment horizontal="center" vertical="center"/>
    </xf>
    <xf numFmtId="0" fontId="15" fillId="12" borderId="14" xfId="0" applyFont="1" applyFill="1" applyBorder="1" applyAlignment="1">
      <alignment horizontal="center" vertical="center"/>
    </xf>
    <xf numFmtId="0" fontId="15" fillId="12" borderId="15" xfId="0" applyFont="1" applyFill="1" applyBorder="1" applyAlignment="1">
      <alignment horizontal="center" vertical="center"/>
    </xf>
    <xf numFmtId="10" fontId="18" fillId="2" borderId="21" xfId="0" applyNumberFormat="1" applyFont="1" applyFill="1" applyBorder="1" applyAlignment="1">
      <alignment horizontal="center"/>
    </xf>
    <xf numFmtId="10" fontId="18" fillId="2" borderId="22" xfId="0" applyNumberFormat="1" applyFont="1" applyFill="1" applyBorder="1" applyAlignment="1">
      <alignment horizontal="center"/>
    </xf>
    <xf numFmtId="10" fontId="18" fillId="2" borderId="23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11" fillId="2" borderId="0" xfId="6" applyFont="1" applyFill="1" applyBorder="1" applyAlignment="1">
      <alignment horizontal="center" vertical="center" wrapText="1"/>
    </xf>
  </cellXfs>
  <cellStyles count="8">
    <cellStyle name="Comma 2" xfId="2"/>
    <cellStyle name="Normal" xfId="0" builtinId="0"/>
    <cellStyle name="Normal 2" xfId="3"/>
    <cellStyle name="Normal 3" xfId="6"/>
    <cellStyle name="Normal 4" xfId="5"/>
    <cellStyle name="Normal 7 3" xfId="4"/>
    <cellStyle name="Percent" xfId="1" builtinId="5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Leads distribution (Existing vs New Risk Grade)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[1]Sheet1!$C$2</c:f>
              <c:strCache>
                <c:ptCount val="1"/>
                <c:pt idx="0">
                  <c:v>Existing Risk Grade</c:v>
                </c:pt>
              </c:strCache>
            </c:strRef>
          </c:tx>
          <c:spPr>
            <a:solidFill>
              <a:srgbClr val="00483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[1]Sheet1!$B$3:$B$7</c:f>
              <c:strCache>
                <c:ptCount val="5"/>
                <c:pt idx="0">
                  <c:v>GRADE A</c:v>
                </c:pt>
                <c:pt idx="1">
                  <c:v>GRADE B</c:v>
                </c:pt>
                <c:pt idx="2">
                  <c:v>GRADE C</c:v>
                </c:pt>
                <c:pt idx="3">
                  <c:v>GRADE D</c:v>
                </c:pt>
                <c:pt idx="4">
                  <c:v>GRADE E</c:v>
                </c:pt>
              </c:strCache>
            </c:strRef>
          </c:cat>
          <c:val>
            <c:numRef>
              <c:f>[1]Sheet1!$C$3:$C$7</c:f>
              <c:numCache>
                <c:formatCode>General</c:formatCode>
                <c:ptCount val="5"/>
                <c:pt idx="0">
                  <c:v>0.32220998707329918</c:v>
                </c:pt>
                <c:pt idx="1">
                  <c:v>0.22248288409058267</c:v>
                </c:pt>
                <c:pt idx="2">
                  <c:v>0.27313640063197203</c:v>
                </c:pt>
                <c:pt idx="3">
                  <c:v>0.13343227845071096</c:v>
                </c:pt>
                <c:pt idx="4">
                  <c:v>4.8738449753435151E-2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1-475C-9D35-BC426B873564}"/>
            </c:ext>
          </c:extLst>
        </c:ser>
        <c:ser>
          <c:idx val="1"/>
          <c:order val="1"/>
          <c:tx>
            <c:strRef>
              <c:f>[1]Sheet1!$D$2</c:f>
              <c:strCache>
                <c:ptCount val="1"/>
                <c:pt idx="0">
                  <c:v>New Risk Grade</c:v>
                </c:pt>
              </c:strCache>
            </c:strRef>
          </c:tx>
          <c:spPr>
            <a:solidFill>
              <a:srgbClr val="C0D70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[1]Sheet1!$B$3:$B$7</c:f>
              <c:strCache>
                <c:ptCount val="5"/>
                <c:pt idx="0">
                  <c:v>GRADE A</c:v>
                </c:pt>
                <c:pt idx="1">
                  <c:v>GRADE B</c:v>
                </c:pt>
                <c:pt idx="2">
                  <c:v>GRADE C</c:v>
                </c:pt>
                <c:pt idx="3">
                  <c:v>GRADE D</c:v>
                </c:pt>
                <c:pt idx="4">
                  <c:v>GRADE E</c:v>
                </c:pt>
              </c:strCache>
            </c:strRef>
          </c:cat>
          <c:val>
            <c:numRef>
              <c:f>[1]Sheet1!$D$3:$D$7</c:f>
              <c:numCache>
                <c:formatCode>General</c:formatCode>
                <c:ptCount val="5"/>
                <c:pt idx="0">
                  <c:v>0.35438310911093024</c:v>
                </c:pt>
                <c:pt idx="1">
                  <c:v>0.22344041748455978</c:v>
                </c:pt>
                <c:pt idx="2">
                  <c:v>0.25116100924019724</c:v>
                </c:pt>
                <c:pt idx="3">
                  <c:v>0.12285153444726385</c:v>
                </c:pt>
                <c:pt idx="4">
                  <c:v>4.816392971704888E-2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1-475C-9D35-BC426B873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547311"/>
        <c:axId val="588546895"/>
      </c:barChart>
      <c:catAx>
        <c:axId val="588547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Risk Grades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46895"/>
        <c:crosses val="autoZero"/>
        <c:auto val="1"/>
        <c:lblAlgn val="ctr"/>
        <c:lblOffset val="100"/>
        <c:noMultiLvlLbl val="0"/>
      </c:catAx>
      <c:valAx>
        <c:axId val="5885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%Leads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47311"/>
        <c:crosses val="autoZero"/>
        <c:crossBetween val="between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0</xdr:row>
      <xdr:rowOff>19050</xdr:rowOff>
    </xdr:from>
    <xdr:to>
      <xdr:col>21</xdr:col>
      <xdr:colOff>114300</xdr:colOff>
      <xdr:row>14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%20documentation/RBP_plsal_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LSAL%20Cutoff/Sanjana_strategy/20th%20March/plsal_onus_loss_working_22_m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xecutive summary"/>
      <sheetName val="Existing grid"/>
      <sheetName val="Sheet4"/>
    </sheetNames>
    <sheetDataSet>
      <sheetData sheetId="0">
        <row r="2">
          <cell r="C2" t="str">
            <v>Existing Risk Grade</v>
          </cell>
          <cell r="D2" t="str">
            <v>New Risk Grade</v>
          </cell>
        </row>
        <row r="3">
          <cell r="B3" t="str">
            <v>GRADE A</v>
          </cell>
          <cell r="C3">
            <v>0.32220998707329918</v>
          </cell>
          <cell r="D3">
            <v>0.35438310911093024</v>
          </cell>
        </row>
        <row r="4">
          <cell r="B4" t="str">
            <v>GRADE B</v>
          </cell>
          <cell r="C4">
            <v>0.22248288409058267</v>
          </cell>
          <cell r="D4">
            <v>0.22344041748455978</v>
          </cell>
        </row>
        <row r="5">
          <cell r="B5" t="str">
            <v>GRADE C</v>
          </cell>
          <cell r="C5">
            <v>0.27313640063197203</v>
          </cell>
          <cell r="D5">
            <v>0.25116100924019724</v>
          </cell>
        </row>
        <row r="6">
          <cell r="B6" t="str">
            <v>GRADE D</v>
          </cell>
          <cell r="C6">
            <v>0.13343227845071096</v>
          </cell>
          <cell r="D6">
            <v>0.12285153444726385</v>
          </cell>
        </row>
        <row r="7">
          <cell r="B7" t="str">
            <v>GRADE E</v>
          </cell>
          <cell r="C7">
            <v>4.8738449753435151E-2</v>
          </cell>
          <cell r="D7">
            <v>4.816392971704888E-2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ss overall+inflated ratio"/>
      <sheetName val="Loss overall"/>
      <sheetName val="Loss metro"/>
      <sheetName val="Loss tier1"/>
      <sheetName val="Loss tier2"/>
      <sheetName val="Loss tier3"/>
      <sheetName val="Loss tier4"/>
      <sheetName val="PD calculation"/>
      <sheetName val="Model Bad rate "/>
      <sheetName val="Cut_Off_onus"/>
      <sheetName val="BASE"/>
      <sheetName val="Summary_onus_2R"/>
      <sheetName val="Summary_onus_3R"/>
      <sheetName val="Assumptions_onus"/>
      <sheetName val="Summary Pivots"/>
      <sheetName val="Sheet5"/>
      <sheetName val="Sheet4"/>
      <sheetName val="Pos Rundown"/>
      <sheetName val="Revenue Adj"/>
      <sheetName val="V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4">
          <cell r="A54" t="str">
            <v>01.LOW-&lt;253</v>
          </cell>
        </row>
        <row r="55">
          <cell r="A55" t="str">
            <v>02.253-&lt;266</v>
          </cell>
        </row>
        <row r="56">
          <cell r="A56" t="str">
            <v>03.266-&lt;275</v>
          </cell>
        </row>
        <row r="57">
          <cell r="A57" t="str">
            <v>04.275-&lt;283</v>
          </cell>
        </row>
        <row r="58">
          <cell r="A58" t="str">
            <v>05.283-&lt;290</v>
          </cell>
        </row>
        <row r="59">
          <cell r="A59" t="str">
            <v>06.290-&lt;297</v>
          </cell>
        </row>
        <row r="60">
          <cell r="A60" t="str">
            <v>07.297-&lt;304</v>
          </cell>
        </row>
        <row r="61">
          <cell r="A61" t="str">
            <v>08.304-&lt;313</v>
          </cell>
        </row>
        <row r="62">
          <cell r="A62" t="str">
            <v>09.313-&lt;325</v>
          </cell>
        </row>
        <row r="63">
          <cell r="A63" t="str">
            <v>10.325-HIGH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BU55"/>
  <sheetViews>
    <sheetView topLeftCell="A13" workbookViewId="0">
      <selection activeCell="V14" sqref="V14"/>
    </sheetView>
  </sheetViews>
  <sheetFormatPr defaultRowHeight="15" x14ac:dyDescent="0.25"/>
  <cols>
    <col min="2" max="2" width="11" customWidth="1"/>
    <col min="4" max="6" width="9.5703125" bestFit="1" customWidth="1"/>
    <col min="7" max="8" width="9.28515625" bestFit="1" customWidth="1"/>
    <col min="10" max="15" width="9.140625" customWidth="1"/>
    <col min="16" max="16" width="11.140625" customWidth="1"/>
    <col min="17" max="17" width="9.140625" customWidth="1"/>
    <col min="21" max="21" width="12" bestFit="1" customWidth="1"/>
    <col min="24" max="24" width="11.140625" bestFit="1" customWidth="1"/>
    <col min="36" max="36" width="20.42578125" bestFit="1" customWidth="1"/>
    <col min="41" max="41" width="11.28515625" bestFit="1" customWidth="1"/>
    <col min="43" max="43" width="12.140625" bestFit="1" customWidth="1"/>
    <col min="44" max="47" width="12.42578125" bestFit="1" customWidth="1"/>
    <col min="48" max="48" width="11.42578125" bestFit="1" customWidth="1"/>
    <col min="49" max="49" width="13.42578125" bestFit="1" customWidth="1"/>
    <col min="52" max="52" width="13" bestFit="1" customWidth="1"/>
    <col min="53" max="55" width="12.5703125" bestFit="1" customWidth="1"/>
    <col min="56" max="56" width="11.140625" bestFit="1" customWidth="1"/>
    <col min="57" max="57" width="12.5703125" bestFit="1" customWidth="1"/>
    <col min="58" max="58" width="10.5703125" customWidth="1"/>
    <col min="59" max="66" width="0" hidden="1" customWidth="1"/>
    <col min="68" max="71" width="12.5703125" bestFit="1" customWidth="1"/>
    <col min="72" max="72" width="11.140625" bestFit="1" customWidth="1"/>
    <col min="73" max="73" width="12.5703125" bestFit="1" customWidth="1"/>
  </cols>
  <sheetData>
    <row r="2" spans="2:73" x14ac:dyDescent="0.25">
      <c r="C2" s="178" t="s">
        <v>0</v>
      </c>
      <c r="D2" s="178"/>
      <c r="E2" s="178"/>
      <c r="F2" s="178"/>
      <c r="G2" s="178"/>
      <c r="H2" s="178"/>
      <c r="I2" s="178"/>
      <c r="K2" s="178" t="s">
        <v>1</v>
      </c>
      <c r="L2" s="178"/>
      <c r="M2" s="178"/>
      <c r="N2" s="178"/>
      <c r="O2" s="178"/>
      <c r="P2" s="178"/>
      <c r="Q2" s="178"/>
      <c r="S2" s="178" t="s">
        <v>2</v>
      </c>
      <c r="T2" s="178"/>
      <c r="U2" s="178"/>
      <c r="V2" s="178"/>
      <c r="W2" s="178"/>
      <c r="X2" s="178"/>
      <c r="Y2" s="178"/>
      <c r="AA2" s="178" t="s">
        <v>38</v>
      </c>
      <c r="AB2" s="178"/>
      <c r="AC2" s="178"/>
      <c r="AD2" s="178"/>
      <c r="AE2" s="178"/>
      <c r="AF2" s="178"/>
      <c r="AG2" s="178"/>
      <c r="AI2" s="178" t="s">
        <v>3</v>
      </c>
      <c r="AJ2" s="178"/>
      <c r="AK2" s="178"/>
      <c r="AL2" s="178"/>
      <c r="AM2" s="178"/>
      <c r="AN2" s="178"/>
      <c r="AO2" s="178"/>
      <c r="AQ2" s="178" t="s">
        <v>4</v>
      </c>
      <c r="AR2" s="178"/>
      <c r="AS2" s="178"/>
      <c r="AT2" s="178"/>
      <c r="AU2" s="178"/>
      <c r="AV2" s="178"/>
      <c r="AW2" s="178"/>
      <c r="AY2" s="178" t="s">
        <v>106</v>
      </c>
      <c r="AZ2" s="178"/>
      <c r="BA2" s="178"/>
      <c r="BB2" s="178"/>
      <c r="BC2" s="178"/>
      <c r="BD2" s="178"/>
      <c r="BE2" s="178"/>
      <c r="BG2" s="178" t="s">
        <v>6</v>
      </c>
      <c r="BH2" s="178"/>
      <c r="BI2" s="178"/>
      <c r="BJ2" s="178"/>
      <c r="BK2" s="178"/>
      <c r="BL2" s="178"/>
      <c r="BM2" s="178"/>
      <c r="BO2" s="178" t="s">
        <v>7</v>
      </c>
      <c r="BP2" s="178"/>
      <c r="BQ2" s="178"/>
      <c r="BR2" s="178"/>
      <c r="BS2" s="178"/>
      <c r="BT2" s="178"/>
      <c r="BU2" s="178"/>
    </row>
    <row r="3" spans="2:73" x14ac:dyDescent="0.25">
      <c r="B3" s="179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2"/>
      <c r="AA3" s="1" t="s">
        <v>9</v>
      </c>
      <c r="AB3" s="1" t="s">
        <v>10</v>
      </c>
      <c r="AC3" s="1" t="s">
        <v>11</v>
      </c>
      <c r="AD3" s="1" t="s">
        <v>12</v>
      </c>
      <c r="AE3" s="1" t="s">
        <v>13</v>
      </c>
      <c r="AF3" s="1" t="s">
        <v>14</v>
      </c>
      <c r="AG3" s="1" t="s">
        <v>15</v>
      </c>
      <c r="AH3" s="2"/>
      <c r="AI3" s="1" t="s">
        <v>9</v>
      </c>
      <c r="AJ3" s="1" t="s">
        <v>10</v>
      </c>
      <c r="AK3" s="1" t="s">
        <v>11</v>
      </c>
      <c r="AL3" s="1" t="s">
        <v>12</v>
      </c>
      <c r="AM3" s="1" t="s">
        <v>13</v>
      </c>
      <c r="AN3" s="1" t="s">
        <v>14</v>
      </c>
      <c r="AO3" s="1" t="s">
        <v>15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2"/>
      <c r="AY3" s="1" t="s">
        <v>9</v>
      </c>
      <c r="AZ3" s="1" t="s">
        <v>10</v>
      </c>
      <c r="BA3" s="1" t="s">
        <v>11</v>
      </c>
      <c r="BB3" s="1" t="s">
        <v>12</v>
      </c>
      <c r="BC3" s="1" t="s">
        <v>13</v>
      </c>
      <c r="BD3" s="1" t="s">
        <v>14</v>
      </c>
      <c r="BE3" s="1" t="s">
        <v>15</v>
      </c>
      <c r="BF3" s="2"/>
      <c r="BG3" s="1" t="s">
        <v>9</v>
      </c>
      <c r="BH3" s="1" t="s">
        <v>10</v>
      </c>
      <c r="BI3" s="1" t="s">
        <v>11</v>
      </c>
      <c r="BJ3" s="1" t="s">
        <v>12</v>
      </c>
      <c r="BK3" s="1" t="s">
        <v>13</v>
      </c>
      <c r="BL3" s="1" t="s">
        <v>14</v>
      </c>
      <c r="BM3" s="1" t="s">
        <v>15</v>
      </c>
      <c r="BO3" s="1" t="s">
        <v>9</v>
      </c>
      <c r="BP3" s="1" t="s">
        <v>10</v>
      </c>
      <c r="BQ3" s="1" t="s">
        <v>11</v>
      </c>
      <c r="BR3" s="1" t="s">
        <v>12</v>
      </c>
      <c r="BS3" s="1" t="s">
        <v>13</v>
      </c>
      <c r="BT3" s="1" t="s">
        <v>14</v>
      </c>
      <c r="BU3" s="1" t="s">
        <v>15</v>
      </c>
    </row>
    <row r="4" spans="2:73" x14ac:dyDescent="0.25">
      <c r="B4" s="179"/>
      <c r="C4" s="3" t="s">
        <v>16</v>
      </c>
      <c r="D4" s="4">
        <v>4.0047485233100621</v>
      </c>
      <c r="E4" s="4">
        <v>4.2744865988410936</v>
      </c>
      <c r="F4" s="4">
        <v>1.8785601261631268</v>
      </c>
      <c r="G4" s="4">
        <v>3.8445868868488241E-2</v>
      </c>
      <c r="H4" s="4">
        <v>1.4164267477864088E-2</v>
      </c>
      <c r="I4" s="4">
        <f>SUM(D4:H4)</f>
        <v>10.210405384660636</v>
      </c>
      <c r="K4" s="3" t="s">
        <v>16</v>
      </c>
      <c r="L4" s="5">
        <v>30</v>
      </c>
      <c r="M4" s="5">
        <v>30</v>
      </c>
      <c r="N4" s="5">
        <v>30</v>
      </c>
      <c r="O4" s="5">
        <v>30</v>
      </c>
      <c r="P4" s="5">
        <v>30</v>
      </c>
      <c r="Q4" s="5">
        <f t="shared" ref="Q4:Q13" si="0">SUMPRODUCT(D4:H4,L4:P4,BP4:BT4)/SUMPRODUCT(D4:H4,BP4:BT4)</f>
        <v>30.000000000000007</v>
      </c>
      <c r="S4" s="3" t="s">
        <v>16</v>
      </c>
      <c r="T4" s="6">
        <v>5.0811171183914303E-2</v>
      </c>
      <c r="U4" s="6">
        <v>7.5689704378571351E-2</v>
      </c>
      <c r="V4" s="6">
        <v>0.15249149690027727</v>
      </c>
      <c r="W4" s="6">
        <v>0.22965306397075588</v>
      </c>
      <c r="X4" s="6">
        <v>0.33377701401771992</v>
      </c>
      <c r="Y4" s="6">
        <f>SUMPRODUCT(T4:X4, D4:H4)/SUM(D4:H4)</f>
        <v>8.0999913596803419E-2</v>
      </c>
      <c r="Z4" s="7"/>
      <c r="AA4" s="3" t="s">
        <v>16</v>
      </c>
      <c r="AB4" s="6">
        <f>T4*$AA$24+$AA$23</f>
        <v>2.1830606761852105E-2</v>
      </c>
      <c r="AC4" s="6">
        <f t="shared" ref="AC4:AF13" si="1">U4*$AA$24+$AA$23</f>
        <v>3.5690445335091484E-2</v>
      </c>
      <c r="AD4" s="6">
        <f t="shared" si="1"/>
        <v>7.8476747813521874E-2</v>
      </c>
      <c r="AE4" s="6">
        <f t="shared" si="1"/>
        <v>0.1214634808048661</v>
      </c>
      <c r="AF4" s="6">
        <f t="shared" si="1"/>
        <v>0.17947096573042007</v>
      </c>
      <c r="AG4" s="6">
        <f>SUMPRODUCT(AB4:AF4, D4:H4)/SUM(D4:H4)</f>
        <v>3.8648764540607589E-2</v>
      </c>
      <c r="AH4" s="7"/>
      <c r="AI4" s="3" t="s">
        <v>16</v>
      </c>
      <c r="AJ4" s="8">
        <f>(AB4*BP4*$AC$27+AB4*BP4*$AD$27*$AC$23+AB4*BP4*$AE$27*$AD$23+AB4*BP4*$AF$27*$AE$23+AB4*BP4*$AG$27*$AF$23)*0.621*0.83/AZ4</f>
        <v>2.7562992277576054E-2</v>
      </c>
      <c r="AK4" s="8">
        <f t="shared" ref="AK4:AN13" si="2">(AC4*BQ4*$AC$27+AC4*BQ4*$AD$27*$AC$23+AC4*BQ4*$AE$27*$AD$23+AC4*BQ4*$AF$27*$AE$23+AC4*BQ4*$AG$27*$AF$23)*0.621*0.83/BA4</f>
        <v>4.506221379395673E-2</v>
      </c>
      <c r="AL4" s="8">
        <f t="shared" si="2"/>
        <v>9.9083548961782231E-2</v>
      </c>
      <c r="AM4" s="8">
        <f t="shared" si="2"/>
        <v>0.15335794464871741</v>
      </c>
      <c r="AN4" s="8">
        <f t="shared" si="2"/>
        <v>0.2265973134159924</v>
      </c>
      <c r="AO4" s="8">
        <f>SUMPRODUCT(AJ4:AN4, D4:H4)/SUM(D4:H4)</f>
        <v>4.8797342657105551E-2</v>
      </c>
      <c r="AQ4" s="3" t="s">
        <v>16</v>
      </c>
      <c r="AR4" s="9">
        <f>AZ4*C19%*57/60</f>
        <v>87424.726979999992</v>
      </c>
      <c r="AS4" s="9">
        <f t="shared" ref="AR4:AW14" si="3">BA4*D19%*57/60</f>
        <v>101872.59378749999</v>
      </c>
      <c r="AT4" s="9">
        <f t="shared" si="3"/>
        <v>95726.638469999991</v>
      </c>
      <c r="AU4" s="9">
        <f t="shared" si="3"/>
        <v>101713.64914499999</v>
      </c>
      <c r="AV4" s="9">
        <f t="shared" si="3"/>
        <v>107027.80374749999</v>
      </c>
      <c r="AW4" s="9">
        <f t="shared" si="3"/>
        <v>95081.608685652231</v>
      </c>
      <c r="AX4" s="7"/>
      <c r="AY4" s="3" t="s">
        <v>16</v>
      </c>
      <c r="AZ4" s="9">
        <f>BP4*201.7%</f>
        <v>306753.42800000001</v>
      </c>
      <c r="BA4" s="9">
        <f t="shared" ref="BA4:BD13" si="4">BQ4*201.7%</f>
        <v>357447.69750000001</v>
      </c>
      <c r="BB4" s="9">
        <f t="shared" si="4"/>
        <v>335882.94199999998</v>
      </c>
      <c r="BC4" s="9">
        <f t="shared" si="4"/>
        <v>356889.99699999997</v>
      </c>
      <c r="BD4" s="9">
        <f t="shared" si="4"/>
        <v>375536.15349999996</v>
      </c>
      <c r="BE4" s="9">
        <f t="shared" ref="BE4:BE13" si="5">SUMPRODUCT(AZ4:BD4, D4:H4)/SUM(D4:H4)</f>
        <v>333619.67959877971</v>
      </c>
      <c r="BF4" s="7"/>
      <c r="BG4" s="3" t="s">
        <v>16</v>
      </c>
      <c r="BH4" s="4">
        <v>61</v>
      </c>
      <c r="BI4" s="4">
        <v>54.75</v>
      </c>
      <c r="BJ4" s="4">
        <v>47.777777777777779</v>
      </c>
      <c r="BK4" s="4">
        <v>44.454545454545453</v>
      </c>
      <c r="BL4" s="4">
        <v>55</v>
      </c>
      <c r="BM4" s="4">
        <v>49.322580645161288</v>
      </c>
      <c r="BO4" s="3" t="s">
        <v>16</v>
      </c>
      <c r="BP4" s="9">
        <v>152084</v>
      </c>
      <c r="BQ4" s="9">
        <v>177217.5</v>
      </c>
      <c r="BR4" s="9">
        <v>166526</v>
      </c>
      <c r="BS4" s="9">
        <v>176941</v>
      </c>
      <c r="BT4" s="9">
        <v>186185.5</v>
      </c>
      <c r="BU4" s="9">
        <f t="shared" ref="BU4:BU13" si="6">SUMPRODUCT(BP4:BT4, D4:H4)/SUM(D4:H4)</f>
        <v>165403.90659334639</v>
      </c>
    </row>
    <row r="5" spans="2:73" x14ac:dyDescent="0.25">
      <c r="B5" s="179"/>
      <c r="C5" s="3" t="s">
        <v>17</v>
      </c>
      <c r="D5" s="4">
        <v>96.82068488708444</v>
      </c>
      <c r="E5" s="4">
        <v>89.336769915778859</v>
      </c>
      <c r="F5" s="4">
        <v>85.257728802788066</v>
      </c>
      <c r="G5" s="4">
        <v>0.80736324623825306</v>
      </c>
      <c r="H5" s="4">
        <v>0.50991362920310712</v>
      </c>
      <c r="I5" s="4">
        <f t="shared" ref="I5:I13" si="7">SUM(D5:H5)</f>
        <v>272.73246048109269</v>
      </c>
      <c r="K5" s="3" t="s">
        <v>17</v>
      </c>
      <c r="L5" s="5">
        <v>28.5</v>
      </c>
      <c r="M5" s="5">
        <v>29</v>
      </c>
      <c r="N5" s="5">
        <v>30</v>
      </c>
      <c r="O5" s="5">
        <v>30</v>
      </c>
      <c r="P5" s="5">
        <v>30</v>
      </c>
      <c r="Q5" s="5">
        <f t="shared" si="0"/>
        <v>29.129740492615984</v>
      </c>
      <c r="S5" s="3" t="s">
        <v>17</v>
      </c>
      <c r="T5" s="6">
        <v>4.6272938483552371E-2</v>
      </c>
      <c r="U5" s="6">
        <v>7.4824969921286996E-2</v>
      </c>
      <c r="V5" s="6">
        <v>0.12653144957765333</v>
      </c>
      <c r="W5" s="6">
        <v>0.22585521386909554</v>
      </c>
      <c r="X5" s="6">
        <v>0.3447654490311069</v>
      </c>
      <c r="Y5" s="6">
        <f t="shared" ref="Y5:Y13" si="8">SUMPRODUCT(T5:X5, D5:H5)/SUM(D5:H5)</f>
        <v>8.1804455880597177E-2</v>
      </c>
      <c r="Z5" s="7"/>
      <c r="AA5" s="3" t="s">
        <v>17</v>
      </c>
      <c r="AB5" s="6">
        <f t="shared" ref="AB5:AB13" si="9">T5*$AA$24+$AA$23</f>
        <v>1.9302355914317375E-2</v>
      </c>
      <c r="AC5" s="6">
        <f t="shared" si="1"/>
        <v>3.5208701500239803E-2</v>
      </c>
      <c r="AD5" s="6">
        <f t="shared" si="1"/>
        <v>6.4014397383533719E-2</v>
      </c>
      <c r="AE5" s="6">
        <f t="shared" si="1"/>
        <v>0.11934769733312681</v>
      </c>
      <c r="AF5" s="6">
        <f t="shared" si="1"/>
        <v>0.18559262629080964</v>
      </c>
      <c r="AG5" s="6">
        <f t="shared" ref="AG5:AG13" si="10">SUMPRODUCT(AB5:AF5, D5:H5)/SUM(D5:H5)</f>
        <v>3.9096975296904167E-2</v>
      </c>
      <c r="AH5" s="7"/>
      <c r="AI5" s="3" t="s">
        <v>17</v>
      </c>
      <c r="AJ5" s="8">
        <f t="shared" ref="AJ5:AJ13" si="11">(AB5*BP5*$AC$27+AB5*BP5*$AD$27*$AC$23+AB5*BP5*$AE$27*$AD$23+AB5*BP5*$AF$27*$AE$23+AB5*BP5*$AG$27*$AF$23)*0.621*0.83/AZ5</f>
        <v>2.437086118627959E-2</v>
      </c>
      <c r="AK5" s="8">
        <f t="shared" si="2"/>
        <v>4.4453971350462661E-2</v>
      </c>
      <c r="AL5" s="8">
        <f t="shared" si="2"/>
        <v>8.0823605133104937E-2</v>
      </c>
      <c r="AM5" s="8">
        <f t="shared" si="2"/>
        <v>0.15068658859669601</v>
      </c>
      <c r="AN5" s="8">
        <f t="shared" si="2"/>
        <v>0.2343264289917816</v>
      </c>
      <c r="AO5" s="8">
        <f t="shared" ref="AO5:AO13" si="12">SUMPRODUCT(AJ5:AN5, D5:H5)/SUM(D5:H5)</f>
        <v>4.9363246745310604E-2</v>
      </c>
      <c r="AQ5" s="3" t="s">
        <v>17</v>
      </c>
      <c r="AR5" s="9">
        <f t="shared" si="3"/>
        <v>127467.66592760324</v>
      </c>
      <c r="AS5" s="9">
        <f t="shared" si="3"/>
        <v>135372.26801780486</v>
      </c>
      <c r="AT5" s="9">
        <f t="shared" si="3"/>
        <v>125836.03754312498</v>
      </c>
      <c r="AU5" s="9">
        <f t="shared" si="3"/>
        <v>126172.61955571428</v>
      </c>
      <c r="AV5" s="9">
        <f t="shared" si="3"/>
        <v>107027.80374749999</v>
      </c>
      <c r="AW5" s="9">
        <f t="shared" si="3"/>
        <v>129504.80719699888</v>
      </c>
      <c r="AX5" s="7"/>
      <c r="AY5" s="3" t="s">
        <v>17</v>
      </c>
      <c r="AZ5" s="9">
        <f t="shared" ref="AZ5:AZ13" si="13">BP5*201.7%</f>
        <v>454835.56084782607</v>
      </c>
      <c r="BA5" s="9">
        <f t="shared" si="4"/>
        <v>474990.41409756098</v>
      </c>
      <c r="BB5" s="9">
        <f t="shared" si="4"/>
        <v>441529.9562916666</v>
      </c>
      <c r="BC5" s="9">
        <f t="shared" si="4"/>
        <v>442710.94580952381</v>
      </c>
      <c r="BD5" s="9">
        <f t="shared" si="4"/>
        <v>375536.15349999996</v>
      </c>
      <c r="BE5" s="9">
        <f t="shared" si="5"/>
        <v>457093.96105590573</v>
      </c>
      <c r="BF5" s="7"/>
      <c r="BG5" s="3" t="s">
        <v>17</v>
      </c>
      <c r="BH5" s="4">
        <v>54.333333333333336</v>
      </c>
      <c r="BI5" s="4">
        <v>51.421052631578945</v>
      </c>
      <c r="BJ5" s="4">
        <v>51.359281437125752</v>
      </c>
      <c r="BK5" s="4">
        <v>51.782945736434108</v>
      </c>
      <c r="BL5" s="4">
        <v>53.55263157894737</v>
      </c>
      <c r="BM5" s="4">
        <v>51.836185819070906</v>
      </c>
      <c r="BO5" s="3" t="s">
        <v>17</v>
      </c>
      <c r="BP5" s="9">
        <v>225501.02173913043</v>
      </c>
      <c r="BQ5" s="9">
        <v>235493.51219512196</v>
      </c>
      <c r="BR5" s="9">
        <v>218904.29166666666</v>
      </c>
      <c r="BS5" s="9">
        <v>219489.80952380953</v>
      </c>
      <c r="BT5" s="9">
        <v>186185.5</v>
      </c>
      <c r="BU5" s="9">
        <f t="shared" si="6"/>
        <v>226620.70453936828</v>
      </c>
    </row>
    <row r="6" spans="2:73" x14ac:dyDescent="0.25">
      <c r="B6" s="179"/>
      <c r="C6" s="3" t="s">
        <v>18</v>
      </c>
      <c r="D6" s="4">
        <v>111.42623832503878</v>
      </c>
      <c r="E6" s="4">
        <v>92.970083524793793</v>
      </c>
      <c r="F6" s="4">
        <v>72.83033104509353</v>
      </c>
      <c r="G6" s="4">
        <v>0.80736324623825306</v>
      </c>
      <c r="H6" s="4">
        <v>0.50586669563800313</v>
      </c>
      <c r="I6" s="4">
        <f t="shared" si="7"/>
        <v>278.53988283680241</v>
      </c>
      <c r="K6" s="3" t="s">
        <v>18</v>
      </c>
      <c r="L6" s="5">
        <v>24</v>
      </c>
      <c r="M6" s="5">
        <v>25.5</v>
      </c>
      <c r="N6" s="5">
        <v>27.5</v>
      </c>
      <c r="O6" s="5">
        <v>30</v>
      </c>
      <c r="P6" s="5">
        <v>30</v>
      </c>
      <c r="Q6" s="5">
        <f t="shared" si="0"/>
        <v>25.481280249152395</v>
      </c>
      <c r="S6" s="3" t="s">
        <v>18</v>
      </c>
      <c r="T6" s="6">
        <v>4.4241087566325124E-2</v>
      </c>
      <c r="U6" s="6">
        <v>7.0941775780370281E-2</v>
      </c>
      <c r="V6" s="6">
        <v>0.12644461795750681</v>
      </c>
      <c r="W6" s="6">
        <v>0.22690345116793023</v>
      </c>
      <c r="X6" s="6">
        <v>0.33727039614322618</v>
      </c>
      <c r="Y6" s="6">
        <f t="shared" si="8"/>
        <v>7.570869680965811E-2</v>
      </c>
      <c r="Z6" s="7"/>
      <c r="AA6" s="3" t="s">
        <v>18</v>
      </c>
      <c r="AB6" s="6">
        <f t="shared" si="9"/>
        <v>1.8170411136973912E-2</v>
      </c>
      <c r="AC6" s="6">
        <f t="shared" si="1"/>
        <v>3.3045372837711855E-2</v>
      </c>
      <c r="AD6" s="6">
        <f t="shared" si="1"/>
        <v>6.3966023460968927E-2</v>
      </c>
      <c r="AE6" s="6">
        <f t="shared" si="1"/>
        <v>0.11993167065802593</v>
      </c>
      <c r="AF6" s="6">
        <f t="shared" si="1"/>
        <v>0.18141712999803675</v>
      </c>
      <c r="AG6" s="6">
        <f t="shared" si="10"/>
        <v>3.5701026024351434E-2</v>
      </c>
      <c r="AH6" s="7"/>
      <c r="AI6" s="3" t="s">
        <v>18</v>
      </c>
      <c r="AJ6" s="8">
        <f t="shared" si="11"/>
        <v>2.2941684915692356E-2</v>
      </c>
      <c r="AK6" s="8">
        <f t="shared" si="2"/>
        <v>4.1722585463226887E-2</v>
      </c>
      <c r="AL6" s="8">
        <f t="shared" si="2"/>
        <v>8.0762528953746526E-2</v>
      </c>
      <c r="AM6" s="8">
        <f t="shared" si="2"/>
        <v>0.15142390444046044</v>
      </c>
      <c r="AN6" s="8">
        <f t="shared" si="2"/>
        <v>0.22905451083905948</v>
      </c>
      <c r="AO6" s="8">
        <f t="shared" si="12"/>
        <v>4.5075572811392427E-2</v>
      </c>
      <c r="AQ6" s="3" t="s">
        <v>18</v>
      </c>
      <c r="AR6" s="9">
        <f t="shared" si="3"/>
        <v>140354.09423159092</v>
      </c>
      <c r="AS6" s="9">
        <f t="shared" si="3"/>
        <v>159525.87035101352</v>
      </c>
      <c r="AT6" s="9">
        <f t="shared" si="3"/>
        <v>170595.41285794167</v>
      </c>
      <c r="AU6" s="9">
        <f t="shared" si="3"/>
        <v>151317.40742500001</v>
      </c>
      <c r="AV6" s="9">
        <f t="shared" si="3"/>
        <v>156105.90661500001</v>
      </c>
      <c r="AW6" s="9">
        <f t="shared" si="3"/>
        <v>154720.82163376088</v>
      </c>
      <c r="AX6" s="7"/>
      <c r="AY6" s="3" t="s">
        <v>18</v>
      </c>
      <c r="AZ6" s="9">
        <f t="shared" si="13"/>
        <v>568235.19931818172</v>
      </c>
      <c r="BA6" s="9">
        <f t="shared" si="4"/>
        <v>633667.80675675673</v>
      </c>
      <c r="BB6" s="9">
        <f t="shared" si="4"/>
        <v>608725.82643333334</v>
      </c>
      <c r="BC6" s="9">
        <f t="shared" si="4"/>
        <v>530938.27166666673</v>
      </c>
      <c r="BD6" s="9">
        <f t="shared" si="4"/>
        <v>547740.02321052633</v>
      </c>
      <c r="BE6" s="9">
        <f t="shared" si="5"/>
        <v>600516.89868796302</v>
      </c>
      <c r="BF6" s="7"/>
      <c r="BG6" s="3" t="s">
        <v>18</v>
      </c>
      <c r="BH6" s="4">
        <v>52.566037735849058</v>
      </c>
      <c r="BI6" s="4">
        <v>50.315789473684212</v>
      </c>
      <c r="BJ6" s="4">
        <v>52.30859375</v>
      </c>
      <c r="BK6" s="4">
        <v>51.678571428571431</v>
      </c>
      <c r="BL6" s="4">
        <v>48.946666666666665</v>
      </c>
      <c r="BM6" s="4">
        <v>51.474959612277864</v>
      </c>
      <c r="BO6" s="3" t="s">
        <v>18</v>
      </c>
      <c r="BP6" s="9">
        <v>281722.95454545453</v>
      </c>
      <c r="BQ6" s="9">
        <v>314163.51351351349</v>
      </c>
      <c r="BR6" s="9">
        <v>301797.63333333336</v>
      </c>
      <c r="BS6" s="9">
        <v>263231.66666666669</v>
      </c>
      <c r="BT6" s="9">
        <v>271561.73684210528</v>
      </c>
      <c r="BU6" s="9">
        <f t="shared" si="6"/>
        <v>297727.76335546002</v>
      </c>
    </row>
    <row r="7" spans="2:73" x14ac:dyDescent="0.25">
      <c r="B7" s="179"/>
      <c r="C7" s="3" t="s">
        <v>19</v>
      </c>
      <c r="D7" s="4">
        <v>110.71951799739583</v>
      </c>
      <c r="E7" s="4">
        <v>73.307445170124765</v>
      </c>
      <c r="F7" s="4">
        <v>65.60509979061996</v>
      </c>
      <c r="G7" s="4">
        <v>0.69404910641534034</v>
      </c>
      <c r="H7" s="4">
        <v>0.43302189146613068</v>
      </c>
      <c r="I7" s="4">
        <f t="shared" si="7"/>
        <v>250.75913395602203</v>
      </c>
      <c r="K7" s="3" t="s">
        <v>19</v>
      </c>
      <c r="L7" s="5">
        <v>23</v>
      </c>
      <c r="M7" s="5">
        <v>24</v>
      </c>
      <c r="N7" s="5">
        <v>25</v>
      </c>
      <c r="O7" s="5">
        <v>28</v>
      </c>
      <c r="P7" s="5">
        <v>30</v>
      </c>
      <c r="Q7" s="5">
        <f t="shared" si="0"/>
        <v>23.829317649239872</v>
      </c>
      <c r="S7" s="3" t="s">
        <v>19</v>
      </c>
      <c r="T7" s="6">
        <v>4.3989602664026912E-2</v>
      </c>
      <c r="U7" s="6">
        <v>7.1912133638145387E-2</v>
      </c>
      <c r="V7" s="6">
        <v>0.12449072957305597</v>
      </c>
      <c r="W7" s="6">
        <v>0.22658531878562893</v>
      </c>
      <c r="X7" s="6">
        <v>0.35316849156537439</v>
      </c>
      <c r="Y7" s="6">
        <f t="shared" si="8"/>
        <v>7.4253008720989763E-2</v>
      </c>
      <c r="Z7" s="7"/>
      <c r="AA7" s="3" t="s">
        <v>19</v>
      </c>
      <c r="AB7" s="6">
        <f t="shared" si="9"/>
        <v>1.8030308819759783E-2</v>
      </c>
      <c r="AC7" s="6">
        <f t="shared" si="1"/>
        <v>3.3585959501797248E-2</v>
      </c>
      <c r="AD7" s="6">
        <f t="shared" si="1"/>
        <v>6.2877511634860481E-2</v>
      </c>
      <c r="AE7" s="6">
        <f t="shared" si="1"/>
        <v>0.11975443900899274</v>
      </c>
      <c r="AF7" s="6">
        <f t="shared" si="1"/>
        <v>0.19027396389772386</v>
      </c>
      <c r="AG7" s="6">
        <f t="shared" si="10"/>
        <v>3.4890061737828965E-2</v>
      </c>
      <c r="AH7" s="7"/>
      <c r="AI7" s="3" t="s">
        <v>19</v>
      </c>
      <c r="AJ7" s="8">
        <f t="shared" si="11"/>
        <v>2.2764793859499102E-2</v>
      </c>
      <c r="AK7" s="8">
        <f t="shared" si="2"/>
        <v>4.2405121968514675E-2</v>
      </c>
      <c r="AL7" s="8">
        <f t="shared" si="2"/>
        <v>7.9388190467218275E-2</v>
      </c>
      <c r="AM7" s="8">
        <f t="shared" si="2"/>
        <v>0.15120013445426933</v>
      </c>
      <c r="AN7" s="8">
        <f t="shared" si="2"/>
        <v>0.2402370146990731</v>
      </c>
      <c r="AO7" s="8">
        <f t="shared" si="12"/>
        <v>4.4051661629690014E-2</v>
      </c>
      <c r="AQ7" s="3" t="s">
        <v>19</v>
      </c>
      <c r="AR7" s="9">
        <f t="shared" si="3"/>
        <v>164663.14874298588</v>
      </c>
      <c r="AS7" s="9">
        <f t="shared" si="3"/>
        <v>182767.84065769232</v>
      </c>
      <c r="AT7" s="9">
        <f t="shared" si="3"/>
        <v>175802.94006253677</v>
      </c>
      <c r="AU7" s="9">
        <f t="shared" si="3"/>
        <v>191914.03805390382</v>
      </c>
      <c r="AV7" s="9">
        <f t="shared" si="3"/>
        <v>216416.59171749998</v>
      </c>
      <c r="AW7" s="9">
        <f t="shared" si="3"/>
        <v>173035.16545498848</v>
      </c>
      <c r="AX7" s="7"/>
      <c r="AY7" s="3" t="s">
        <v>19</v>
      </c>
      <c r="AZ7" s="9">
        <f t="shared" si="13"/>
        <v>722206.7927323943</v>
      </c>
      <c r="BA7" s="9">
        <f t="shared" si="4"/>
        <v>769548.8027692308</v>
      </c>
      <c r="BB7" s="9">
        <f t="shared" si="4"/>
        <v>685391.57919117645</v>
      </c>
      <c r="BC7" s="9">
        <f t="shared" si="4"/>
        <v>696602.67896153836</v>
      </c>
      <c r="BD7" s="9">
        <f t="shared" si="4"/>
        <v>759356.46216666664</v>
      </c>
      <c r="BE7" s="9">
        <f t="shared" si="5"/>
        <v>726408.32325315941</v>
      </c>
      <c r="BF7" s="7"/>
      <c r="BG7" s="3" t="s">
        <v>19</v>
      </c>
      <c r="BH7" s="4">
        <v>52.598802395209582</v>
      </c>
      <c r="BI7" s="4">
        <v>51.958974358974359</v>
      </c>
      <c r="BJ7" s="4">
        <v>50.920792079207921</v>
      </c>
      <c r="BK7" s="4">
        <v>51.75925925925926</v>
      </c>
      <c r="BL7" s="4">
        <v>53.103448275862071</v>
      </c>
      <c r="BM7" s="4">
        <v>51.714463840399006</v>
      </c>
      <c r="BO7" s="3" t="s">
        <v>19</v>
      </c>
      <c r="BP7" s="9">
        <v>358059.88732394367</v>
      </c>
      <c r="BQ7" s="9">
        <v>381531.38461538462</v>
      </c>
      <c r="BR7" s="9">
        <v>339807.42647058825</v>
      </c>
      <c r="BS7" s="9">
        <v>345365.73076923075</v>
      </c>
      <c r="BT7" s="9">
        <v>376478.16666666669</v>
      </c>
      <c r="BU7" s="9">
        <f t="shared" si="6"/>
        <v>360142.94658064423</v>
      </c>
    </row>
    <row r="8" spans="2:73" x14ac:dyDescent="0.25">
      <c r="B8" s="179"/>
      <c r="C8" s="3" t="s">
        <v>20</v>
      </c>
      <c r="D8" s="4">
        <v>93.287083248869678</v>
      </c>
      <c r="E8" s="4">
        <v>69.460407231167778</v>
      </c>
      <c r="F8" s="4">
        <v>58.090859285967461</v>
      </c>
      <c r="G8" s="4">
        <v>0.57264109946221953</v>
      </c>
      <c r="H8" s="4">
        <v>0.36624748764191428</v>
      </c>
      <c r="I8" s="4">
        <f t="shared" si="7"/>
        <v>221.77723835310908</v>
      </c>
      <c r="K8" s="3" t="s">
        <v>20</v>
      </c>
      <c r="L8" s="5">
        <v>21.5</v>
      </c>
      <c r="M8" s="5">
        <v>22</v>
      </c>
      <c r="N8" s="5">
        <v>23.5</v>
      </c>
      <c r="O8" s="5">
        <v>25</v>
      </c>
      <c r="P8" s="5">
        <v>30</v>
      </c>
      <c r="Q8" s="5">
        <f t="shared" si="0"/>
        <v>22.174713975453074</v>
      </c>
      <c r="S8" s="3" t="s">
        <v>20</v>
      </c>
      <c r="T8" s="6">
        <v>4.193821506700883E-2</v>
      </c>
      <c r="U8" s="6">
        <v>7.0505438319543229E-2</v>
      </c>
      <c r="V8" s="6">
        <v>0.12144156083551463</v>
      </c>
      <c r="W8" s="6">
        <v>0.22987477755222827</v>
      </c>
      <c r="X8" s="6">
        <v>0.33486780563487867</v>
      </c>
      <c r="Y8" s="6">
        <f t="shared" si="8"/>
        <v>7.2679032336560603E-2</v>
      </c>
      <c r="Z8" s="7"/>
      <c r="AA8" s="3" t="s">
        <v>20</v>
      </c>
      <c r="AB8" s="6">
        <f t="shared" si="9"/>
        <v>1.6887480152034222E-2</v>
      </c>
      <c r="AC8" s="6">
        <f t="shared" si="1"/>
        <v>3.2802289102702151E-2</v>
      </c>
      <c r="AD8" s="6">
        <f t="shared" si="1"/>
        <v>6.1178818783709302E-2</v>
      </c>
      <c r="AE8" s="6">
        <f t="shared" si="1"/>
        <v>0.12158699750999735</v>
      </c>
      <c r="AF8" s="6">
        <f t="shared" si="1"/>
        <v>0.18007864607928042</v>
      </c>
      <c r="AG8" s="6">
        <f t="shared" si="10"/>
        <v>3.4013199004982467E-2</v>
      </c>
      <c r="AH8" s="7"/>
      <c r="AI8" s="3" t="s">
        <v>20</v>
      </c>
      <c r="AJ8" s="8">
        <f t="shared" si="11"/>
        <v>2.1321875754347925E-2</v>
      </c>
      <c r="AK8" s="8">
        <f t="shared" si="2"/>
        <v>4.1415671634217568E-2</v>
      </c>
      <c r="AL8" s="8">
        <f t="shared" si="2"/>
        <v>7.7243446693074938E-2</v>
      </c>
      <c r="AM8" s="8">
        <f t="shared" si="2"/>
        <v>0.15351389496319212</v>
      </c>
      <c r="AN8" s="8">
        <f t="shared" si="2"/>
        <v>0.22736456138786934</v>
      </c>
      <c r="AO8" s="8">
        <f t="shared" si="12"/>
        <v>4.2944548071299299E-2</v>
      </c>
      <c r="AQ8" s="3" t="s">
        <v>20</v>
      </c>
      <c r="AR8" s="9">
        <f t="shared" si="3"/>
        <v>187215.87351576489</v>
      </c>
      <c r="AS8" s="9">
        <f t="shared" si="3"/>
        <v>210753.71218612499</v>
      </c>
      <c r="AT8" s="9">
        <f t="shared" si="3"/>
        <v>194051.15661190471</v>
      </c>
      <c r="AU8" s="9">
        <f t="shared" si="3"/>
        <v>199203.22226099999</v>
      </c>
      <c r="AV8" s="9">
        <f t="shared" si="3"/>
        <v>236424.07194249998</v>
      </c>
      <c r="AW8" s="9">
        <f t="shared" si="3"/>
        <v>196490.50499186653</v>
      </c>
      <c r="AX8" s="7"/>
      <c r="AY8" s="3" t="s">
        <v>20</v>
      </c>
      <c r="AZ8" s="9">
        <f t="shared" si="13"/>
        <v>875863.73574626853</v>
      </c>
      <c r="BA8" s="9">
        <f t="shared" si="4"/>
        <v>944025.58649999998</v>
      </c>
      <c r="BB8" s="9">
        <f t="shared" si="4"/>
        <v>817057.50152380939</v>
      </c>
      <c r="BC8" s="9">
        <f t="shared" si="4"/>
        <v>806490.77838461532</v>
      </c>
      <c r="BD8" s="9">
        <f t="shared" si="4"/>
        <v>829558.14716666669</v>
      </c>
      <c r="BE8" s="9">
        <f t="shared" si="5"/>
        <v>881553.04872961075</v>
      </c>
      <c r="BF8" s="7"/>
      <c r="BG8" s="3" t="s">
        <v>20</v>
      </c>
      <c r="BH8" s="4">
        <v>51.245714285714286</v>
      </c>
      <c r="BI8" s="4">
        <v>51.026041666666664</v>
      </c>
      <c r="BJ8" s="4">
        <v>50.468852459016396</v>
      </c>
      <c r="BK8" s="4">
        <v>51.022222222222226</v>
      </c>
      <c r="BL8" s="4">
        <v>51.307692307692307</v>
      </c>
      <c r="BM8" s="4">
        <v>50.876350540216087</v>
      </c>
      <c r="BO8" s="3" t="s">
        <v>20</v>
      </c>
      <c r="BP8" s="9">
        <v>434240.82089552237</v>
      </c>
      <c r="BQ8" s="9">
        <v>468034.5</v>
      </c>
      <c r="BR8" s="9">
        <v>405085.52380952379</v>
      </c>
      <c r="BS8" s="9">
        <v>399846.69230769231</v>
      </c>
      <c r="BT8" s="9">
        <v>411283.16666666669</v>
      </c>
      <c r="BU8" s="9">
        <f t="shared" si="6"/>
        <v>437061.50160119525</v>
      </c>
    </row>
    <row r="9" spans="2:73" x14ac:dyDescent="0.25">
      <c r="B9" s="179"/>
      <c r="C9" s="3" t="s">
        <v>21</v>
      </c>
      <c r="D9" s="4">
        <v>155.24289863890181</v>
      </c>
      <c r="E9" s="4">
        <v>101.73278105241803</v>
      </c>
      <c r="F9" s="4">
        <v>76.009432797061905</v>
      </c>
      <c r="G9" s="4">
        <v>0.77094084415231678</v>
      </c>
      <c r="H9" s="4">
        <v>0.44920962572654677</v>
      </c>
      <c r="I9" s="4">
        <f t="shared" si="7"/>
        <v>334.20526295826062</v>
      </c>
      <c r="K9" s="3" t="s">
        <v>21</v>
      </c>
      <c r="L9" s="5">
        <v>19.5</v>
      </c>
      <c r="M9" s="5">
        <v>21</v>
      </c>
      <c r="N9" s="5">
        <v>22</v>
      </c>
      <c r="O9" s="5">
        <v>24</v>
      </c>
      <c r="P9" s="5">
        <v>30</v>
      </c>
      <c r="Q9" s="5">
        <f t="shared" si="0"/>
        <v>20.494507660698176</v>
      </c>
      <c r="S9" s="3" t="s">
        <v>21</v>
      </c>
      <c r="T9" s="6">
        <v>4.1219090592851448E-2</v>
      </c>
      <c r="U9" s="6">
        <v>6.8542592244965075E-2</v>
      </c>
      <c r="V9" s="6">
        <v>0.12025486975088247</v>
      </c>
      <c r="W9" s="6">
        <v>0.21731775679458251</v>
      </c>
      <c r="X9" s="6">
        <v>0.34640609660442812</v>
      </c>
      <c r="Y9" s="6">
        <f t="shared" si="8"/>
        <v>6.832822427483623E-2</v>
      </c>
      <c r="Z9" s="7"/>
      <c r="AA9" s="3" t="s">
        <v>21</v>
      </c>
      <c r="AB9" s="6">
        <f t="shared" si="9"/>
        <v>1.6486855684027905E-2</v>
      </c>
      <c r="AC9" s="6">
        <f t="shared" si="1"/>
        <v>3.1708786944640341E-2</v>
      </c>
      <c r="AD9" s="6">
        <f t="shared" si="1"/>
        <v>6.0517712811720706E-2</v>
      </c>
      <c r="AE9" s="6">
        <f t="shared" si="1"/>
        <v>0.11459147734407522</v>
      </c>
      <c r="AF9" s="6">
        <f t="shared" si="1"/>
        <v>0.18650663156370462</v>
      </c>
      <c r="AG9" s="6">
        <f t="shared" si="10"/>
        <v>3.1589362481871101E-2</v>
      </c>
      <c r="AH9" s="7"/>
      <c r="AI9" s="3" t="s">
        <v>21</v>
      </c>
      <c r="AJ9" s="8">
        <f t="shared" si="11"/>
        <v>2.0816053390438082E-2</v>
      </c>
      <c r="AK9" s="8">
        <f t="shared" si="2"/>
        <v>4.0035032430416832E-2</v>
      </c>
      <c r="AL9" s="8">
        <f t="shared" si="2"/>
        <v>7.640874434149289E-2</v>
      </c>
      <c r="AM9" s="8">
        <f t="shared" si="2"/>
        <v>0.14468145753191203</v>
      </c>
      <c r="AN9" s="8">
        <f t="shared" si="2"/>
        <v>0.23548043815667991</v>
      </c>
      <c r="AO9" s="8">
        <f t="shared" si="12"/>
        <v>3.9884248918947318E-2</v>
      </c>
      <c r="AQ9" s="3" t="s">
        <v>21</v>
      </c>
      <c r="AR9" s="9">
        <f t="shared" si="3"/>
        <v>210054.6250098719</v>
      </c>
      <c r="AS9" s="9">
        <f t="shared" si="3"/>
        <v>206442.47638947115</v>
      </c>
      <c r="AT9" s="9">
        <f t="shared" si="3"/>
        <v>203575.01699576282</v>
      </c>
      <c r="AU9" s="9">
        <f t="shared" si="3"/>
        <v>208954.12729345236</v>
      </c>
      <c r="AV9" s="9">
        <f t="shared" si="3"/>
        <v>260198.83921499999</v>
      </c>
      <c r="AW9" s="9">
        <f t="shared" si="3"/>
        <v>207546.26113148642</v>
      </c>
      <c r="AX9" s="7"/>
      <c r="AY9" s="3" t="s">
        <v>21</v>
      </c>
      <c r="AZ9" s="9">
        <f t="shared" si="13"/>
        <v>1052905.388520661</v>
      </c>
      <c r="BA9" s="9">
        <f t="shared" si="4"/>
        <v>965812.75503846153</v>
      </c>
      <c r="BB9" s="9">
        <f t="shared" si="4"/>
        <v>931693.44162820512</v>
      </c>
      <c r="BC9" s="9">
        <f t="shared" si="4"/>
        <v>879806.85176190466</v>
      </c>
      <c r="BD9" s="9">
        <f t="shared" si="4"/>
        <v>912978.38321052631</v>
      </c>
      <c r="BE9" s="9">
        <f t="shared" si="5"/>
        <v>998239.18646009464</v>
      </c>
      <c r="BF9" s="7"/>
      <c r="BG9" s="3" t="s">
        <v>21</v>
      </c>
      <c r="BH9" s="4">
        <v>50.396850393700788</v>
      </c>
      <c r="BI9" s="4">
        <v>51.339113680154142</v>
      </c>
      <c r="BJ9" s="4">
        <v>51.788888888888891</v>
      </c>
      <c r="BK9" s="4">
        <v>51.833333333333336</v>
      </c>
      <c r="BL9" s="4">
        <v>58</v>
      </c>
      <c r="BM9" s="4">
        <v>51.116219667943803</v>
      </c>
      <c r="BO9" s="3" t="s">
        <v>21</v>
      </c>
      <c r="BP9" s="9">
        <v>522015.5619834711</v>
      </c>
      <c r="BQ9" s="9">
        <v>478836.26923076925</v>
      </c>
      <c r="BR9" s="9">
        <v>461920.39743589744</v>
      </c>
      <c r="BS9" s="9">
        <v>436195.76190476189</v>
      </c>
      <c r="BT9" s="9">
        <v>452641.73684210528</v>
      </c>
      <c r="BU9" s="9">
        <f t="shared" si="6"/>
        <v>494912.83413985866</v>
      </c>
    </row>
    <row r="10" spans="2:73" x14ac:dyDescent="0.25">
      <c r="B10" s="179"/>
      <c r="C10" s="3" t="s">
        <v>22</v>
      </c>
      <c r="D10" s="4">
        <v>219.79002189695811</v>
      </c>
      <c r="E10" s="4">
        <v>105.57981899137502</v>
      </c>
      <c r="F10" s="4">
        <v>72.252312544735645</v>
      </c>
      <c r="G10" s="4">
        <v>0.65357977076430007</v>
      </c>
      <c r="H10" s="4">
        <v>0.41278722364061055</v>
      </c>
      <c r="I10" s="4">
        <f t="shared" si="7"/>
        <v>398.68852042747369</v>
      </c>
      <c r="K10" s="3" t="s">
        <v>22</v>
      </c>
      <c r="L10" s="5">
        <v>18</v>
      </c>
      <c r="M10" s="5">
        <v>19.5</v>
      </c>
      <c r="N10" s="5">
        <v>20</v>
      </c>
      <c r="O10" s="5">
        <v>24</v>
      </c>
      <c r="P10" s="5">
        <v>30</v>
      </c>
      <c r="Q10" s="5">
        <f t="shared" si="0"/>
        <v>18.75376128151861</v>
      </c>
      <c r="S10" s="3" t="s">
        <v>22</v>
      </c>
      <c r="T10" s="6">
        <v>3.9344384663527146E-2</v>
      </c>
      <c r="U10" s="6">
        <v>6.870352418689693E-2</v>
      </c>
      <c r="V10" s="6">
        <v>0.12221108579567665</v>
      </c>
      <c r="W10" s="6">
        <v>0.2116864462179939</v>
      </c>
      <c r="X10" s="6">
        <v>0.34301167212541162</v>
      </c>
      <c r="Y10" s="6">
        <f t="shared" si="8"/>
        <v>6.2733652751704241E-2</v>
      </c>
      <c r="Z10" s="7"/>
      <c r="AA10" s="3" t="s">
        <v>22</v>
      </c>
      <c r="AB10" s="6">
        <f t="shared" si="9"/>
        <v>1.5442456428274767E-2</v>
      </c>
      <c r="AC10" s="6">
        <f t="shared" si="1"/>
        <v>3.1798442179496893E-2</v>
      </c>
      <c r="AD10" s="6">
        <f t="shared" si="1"/>
        <v>6.160752137812972E-2</v>
      </c>
      <c r="AE10" s="6">
        <f t="shared" si="1"/>
        <v>0.111454272472043</v>
      </c>
      <c r="AF10" s="6">
        <f t="shared" si="1"/>
        <v>0.18461559663169647</v>
      </c>
      <c r="AG10" s="6">
        <f t="shared" si="10"/>
        <v>2.8472624947935458E-2</v>
      </c>
      <c r="AH10" s="7"/>
      <c r="AI10" s="3" t="s">
        <v>22</v>
      </c>
      <c r="AJ10" s="8">
        <f t="shared" si="11"/>
        <v>1.9497410764740045E-2</v>
      </c>
      <c r="AK10" s="8">
        <f t="shared" si="2"/>
        <v>4.0148229767208859E-2</v>
      </c>
      <c r="AL10" s="8">
        <f t="shared" si="2"/>
        <v>7.7784720072614499E-2</v>
      </c>
      <c r="AM10" s="8">
        <f t="shared" si="2"/>
        <v>0.1407204703452388</v>
      </c>
      <c r="AN10" s="8">
        <f t="shared" si="2"/>
        <v>0.23309284619479956</v>
      </c>
      <c r="AO10" s="8">
        <f t="shared" si="12"/>
        <v>3.5949103482256252E-2</v>
      </c>
      <c r="AQ10" s="3" t="s">
        <v>22</v>
      </c>
      <c r="AR10" s="9">
        <f t="shared" si="3"/>
        <v>269887.62091913767</v>
      </c>
      <c r="AS10" s="9">
        <f t="shared" si="3"/>
        <v>285510.49178343749</v>
      </c>
      <c r="AT10" s="9">
        <f t="shared" si="3"/>
        <v>264844.85510459996</v>
      </c>
      <c r="AU10" s="9">
        <f t="shared" si="3"/>
        <v>281103.04927593749</v>
      </c>
      <c r="AV10" s="9">
        <f t="shared" si="3"/>
        <v>348798.74323111109</v>
      </c>
      <c r="AW10" s="9">
        <f t="shared" si="3"/>
        <v>273211.0476007582</v>
      </c>
      <c r="AX10" s="7"/>
      <c r="AY10" s="3" t="s">
        <v>22</v>
      </c>
      <c r="AZ10" s="9">
        <f t="shared" si="13"/>
        <v>1352820.1549831461</v>
      </c>
      <c r="BA10" s="9">
        <f t="shared" si="4"/>
        <v>1335721.598986842</v>
      </c>
      <c r="BB10" s="9">
        <f t="shared" si="4"/>
        <v>1212104.6000210524</v>
      </c>
      <c r="BC10" s="9">
        <f t="shared" si="4"/>
        <v>1183591.7864250001</v>
      </c>
      <c r="BD10" s="9">
        <f t="shared" si="4"/>
        <v>1223855.2394074074</v>
      </c>
      <c r="BE10" s="9">
        <f t="shared" si="5"/>
        <v>1322380.0359676925</v>
      </c>
      <c r="BF10" s="7"/>
      <c r="BG10" s="3" t="s">
        <v>22</v>
      </c>
      <c r="BH10" s="4">
        <v>51.853161843515544</v>
      </c>
      <c r="BI10" s="4">
        <v>51.114035087719301</v>
      </c>
      <c r="BJ10" s="4">
        <v>51.241237113402065</v>
      </c>
      <c r="BK10" s="4">
        <v>49.512195121951223</v>
      </c>
      <c r="BL10" s="4">
        <v>53</v>
      </c>
      <c r="BM10" s="4">
        <v>51.45423228346457</v>
      </c>
      <c r="BO10" s="3" t="s">
        <v>22</v>
      </c>
      <c r="BP10" s="9">
        <v>670709.05056179781</v>
      </c>
      <c r="BQ10" s="9">
        <v>662231.82894736843</v>
      </c>
      <c r="BR10" s="9">
        <v>600944.27368421049</v>
      </c>
      <c r="BS10" s="9">
        <v>586808.02500000002</v>
      </c>
      <c r="BT10" s="9">
        <v>606770.07407407404</v>
      </c>
      <c r="BU10" s="9">
        <f t="shared" si="6"/>
        <v>655617.27117882634</v>
      </c>
    </row>
    <row r="11" spans="2:73" x14ac:dyDescent="0.25">
      <c r="B11" s="179"/>
      <c r="C11" s="3" t="s">
        <v>23</v>
      </c>
      <c r="D11" s="4">
        <v>89.753481610654916</v>
      </c>
      <c r="E11" s="4">
        <v>35.691963100323136</v>
      </c>
      <c r="F11" s="4">
        <v>23.265244639404877</v>
      </c>
      <c r="G11" s="4">
        <v>0.21448747895051334</v>
      </c>
      <c r="H11" s="4">
        <v>0.14973654190884894</v>
      </c>
      <c r="I11" s="4">
        <f t="shared" si="7"/>
        <v>149.07491337124227</v>
      </c>
      <c r="K11" s="3" t="s">
        <v>23</v>
      </c>
      <c r="L11" s="5">
        <v>16.5</v>
      </c>
      <c r="M11" s="5">
        <v>18</v>
      </c>
      <c r="N11" s="5">
        <v>18.5</v>
      </c>
      <c r="O11" s="5">
        <v>22</v>
      </c>
      <c r="P11" s="5">
        <v>30</v>
      </c>
      <c r="Q11" s="5">
        <f t="shared" si="0"/>
        <v>17.151008708008824</v>
      </c>
      <c r="S11" s="3" t="s">
        <v>23</v>
      </c>
      <c r="T11" s="6">
        <v>3.8843964127946828E-2</v>
      </c>
      <c r="U11" s="6">
        <v>6.7441102908428599E-2</v>
      </c>
      <c r="V11" s="6">
        <v>0.11986531907073734</v>
      </c>
      <c r="W11" s="6">
        <v>0.20953073578662992</v>
      </c>
      <c r="X11" s="6">
        <v>0.32773346286672345</v>
      </c>
      <c r="Y11" s="6">
        <f t="shared" si="8"/>
        <v>5.8871057139439291E-2</v>
      </c>
      <c r="Z11" s="7"/>
      <c r="AA11" s="3" t="s">
        <v>23</v>
      </c>
      <c r="AB11" s="6">
        <f t="shared" si="9"/>
        <v>1.5163671992407514E-2</v>
      </c>
      <c r="AC11" s="6">
        <f t="shared" si="1"/>
        <v>3.1095146892990561E-2</v>
      </c>
      <c r="AD11" s="6">
        <f t="shared" si="1"/>
        <v>6.030069400676695E-2</v>
      </c>
      <c r="AE11" s="6">
        <f t="shared" si="1"/>
        <v>0.11025332552088714</v>
      </c>
      <c r="AF11" s="6">
        <f t="shared" si="1"/>
        <v>0.17610410150628988</v>
      </c>
      <c r="AG11" s="6">
        <f t="shared" si="10"/>
        <v>2.6320771732119976E-2</v>
      </c>
      <c r="AH11" s="7"/>
      <c r="AI11" s="3" t="s">
        <v>23</v>
      </c>
      <c r="AJ11" s="8">
        <f t="shared" si="11"/>
        <v>1.9145421773469996E-2</v>
      </c>
      <c r="AK11" s="8">
        <f t="shared" si="2"/>
        <v>3.9260259828384061E-2</v>
      </c>
      <c r="AL11" s="8">
        <f t="shared" si="2"/>
        <v>7.6134739696991569E-2</v>
      </c>
      <c r="AM11" s="8">
        <f t="shared" si="2"/>
        <v>0.13920417297881235</v>
      </c>
      <c r="AN11" s="8">
        <f t="shared" si="2"/>
        <v>0.22234636182212689</v>
      </c>
      <c r="AO11" s="8">
        <f t="shared" si="12"/>
        <v>3.3232206319615626E-2</v>
      </c>
      <c r="AQ11" s="3" t="s">
        <v>23</v>
      </c>
      <c r="AR11" s="9">
        <f t="shared" si="3"/>
        <v>365551.53539883124</v>
      </c>
      <c r="AS11" s="9">
        <f t="shared" si="3"/>
        <v>366914.46768334613</v>
      </c>
      <c r="AT11" s="9">
        <f t="shared" si="3"/>
        <v>341593.79461575003</v>
      </c>
      <c r="AU11" s="9">
        <f t="shared" si="3"/>
        <v>285753.37622570002</v>
      </c>
      <c r="AV11" s="9">
        <f t="shared" si="3"/>
        <v>420355.63618800003</v>
      </c>
      <c r="AW11" s="9">
        <f t="shared" si="3"/>
        <v>362079.143637778</v>
      </c>
      <c r="AX11" s="7"/>
      <c r="AY11" s="3" t="s">
        <v>23</v>
      </c>
      <c r="AZ11" s="9">
        <f t="shared" si="13"/>
        <v>1923955.4494675326</v>
      </c>
      <c r="BA11" s="9">
        <f t="shared" si="4"/>
        <v>1839170.264076923</v>
      </c>
      <c r="BB11" s="9">
        <f t="shared" si="4"/>
        <v>1672429.8389999999</v>
      </c>
      <c r="BC11" s="9">
        <f t="shared" si="4"/>
        <v>1307795.7722</v>
      </c>
      <c r="BD11" s="9">
        <f t="shared" si="4"/>
        <v>1474932.0567999999</v>
      </c>
      <c r="BE11" s="9">
        <f t="shared" si="5"/>
        <v>1863064.2632202839</v>
      </c>
      <c r="BF11" s="7"/>
      <c r="BG11" s="3" t="s">
        <v>23</v>
      </c>
      <c r="BH11" s="4">
        <v>50.517156862745097</v>
      </c>
      <c r="BI11" s="4">
        <v>51.9375</v>
      </c>
      <c r="BJ11" s="4">
        <v>50.127118644067799</v>
      </c>
      <c r="BK11" s="4">
        <v>47.285714285714285</v>
      </c>
      <c r="BL11" s="4">
        <v>43</v>
      </c>
      <c r="BM11" s="4">
        <v>50.733333333333334</v>
      </c>
      <c r="BO11" s="3" t="s">
        <v>23</v>
      </c>
      <c r="BP11" s="9">
        <v>953869.83116883121</v>
      </c>
      <c r="BQ11" s="9">
        <v>911834.5384615385</v>
      </c>
      <c r="BR11" s="9">
        <v>829167</v>
      </c>
      <c r="BS11" s="9">
        <v>648386.6</v>
      </c>
      <c r="BT11" s="9">
        <v>731250.4</v>
      </c>
      <c r="BU11" s="9">
        <f t="shared" si="6"/>
        <v>923680.84443246596</v>
      </c>
    </row>
    <row r="12" spans="2:73" x14ac:dyDescent="0.25">
      <c r="B12" s="179"/>
      <c r="C12" s="3" t="s">
        <v>24</v>
      </c>
      <c r="D12" s="4">
        <v>57.008773096531471</v>
      </c>
      <c r="E12" s="4">
        <v>15.815600415712048</v>
      </c>
      <c r="F12" s="4">
        <v>10.837846881710346</v>
      </c>
      <c r="G12" s="4">
        <v>9.1056005214840571E-2</v>
      </c>
      <c r="H12" s="4">
        <v>6.6774403824216413E-2</v>
      </c>
      <c r="I12" s="4">
        <f t="shared" si="7"/>
        <v>83.82005080299291</v>
      </c>
      <c r="K12" s="3" t="s">
        <v>24</v>
      </c>
      <c r="L12" s="5">
        <v>16</v>
      </c>
      <c r="M12" s="5">
        <v>16.5</v>
      </c>
      <c r="N12" s="5">
        <v>17.5</v>
      </c>
      <c r="O12" s="5">
        <v>20</v>
      </c>
      <c r="P12" s="5">
        <v>30</v>
      </c>
      <c r="Q12" s="5">
        <f t="shared" si="0"/>
        <v>16.292053302243222</v>
      </c>
      <c r="S12" s="3" t="s">
        <v>24</v>
      </c>
      <c r="T12" s="6">
        <v>3.47705643155823E-2</v>
      </c>
      <c r="U12" s="6">
        <v>6.7687922314862842E-2</v>
      </c>
      <c r="V12" s="6">
        <v>0.11103410722832097</v>
      </c>
      <c r="W12" s="6">
        <v>0.19709454264757309</v>
      </c>
      <c r="X12" s="6">
        <v>0.32600983685161433</v>
      </c>
      <c r="Y12" s="6">
        <f t="shared" si="8"/>
        <v>5.1250729504942125E-2</v>
      </c>
      <c r="Z12" s="7"/>
      <c r="AA12" s="3" t="s">
        <v>24</v>
      </c>
      <c r="AB12" s="6">
        <f t="shared" si="9"/>
        <v>1.2894379691213459E-2</v>
      </c>
      <c r="AC12" s="6">
        <f t="shared" si="1"/>
        <v>3.1232650061009171E-2</v>
      </c>
      <c r="AD12" s="6">
        <f t="shared" si="1"/>
        <v>5.5380823145238116E-2</v>
      </c>
      <c r="AE12" s="6">
        <f t="shared" si="1"/>
        <v>0.10332511845882562</v>
      </c>
      <c r="AF12" s="6">
        <f t="shared" si="1"/>
        <v>0.17514386891769101</v>
      </c>
      <c r="AG12" s="6">
        <f t="shared" si="10"/>
        <v>2.2075484839080471E-2</v>
      </c>
      <c r="AH12" s="7"/>
      <c r="AI12" s="3" t="s">
        <v>24</v>
      </c>
      <c r="AJ12" s="8">
        <f t="shared" si="11"/>
        <v>1.6280247806676047E-2</v>
      </c>
      <c r="AK12" s="8">
        <f t="shared" si="2"/>
        <v>3.9433869238309494E-2</v>
      </c>
      <c r="AL12" s="8">
        <f t="shared" si="2"/>
        <v>6.9922985528071441E-2</v>
      </c>
      <c r="AM12" s="8">
        <f t="shared" si="2"/>
        <v>0.13045672404932376</v>
      </c>
      <c r="AN12" s="8">
        <f t="shared" si="2"/>
        <v>0.22113398675106483</v>
      </c>
      <c r="AO12" s="8">
        <f t="shared" si="12"/>
        <v>2.7872171615797085E-2</v>
      </c>
      <c r="AQ12" s="3" t="s">
        <v>24</v>
      </c>
      <c r="AR12" s="9">
        <f t="shared" si="3"/>
        <v>388362.28130910004</v>
      </c>
      <c r="AS12" s="9">
        <f t="shared" si="3"/>
        <v>362229.56400160707</v>
      </c>
      <c r="AT12" s="9">
        <f t="shared" si="3"/>
        <v>358915.47445099999</v>
      </c>
      <c r="AU12" s="9">
        <f t="shared" si="3"/>
        <v>425194.16403749998</v>
      </c>
      <c r="AV12" s="9">
        <f t="shared" si="3"/>
        <v>758368.86500999995</v>
      </c>
      <c r="AW12" s="9">
        <f t="shared" si="3"/>
        <v>379958.75663088716</v>
      </c>
      <c r="AX12" s="7"/>
      <c r="AY12" s="3" t="s">
        <v>24</v>
      </c>
      <c r="AZ12" s="9">
        <f t="shared" si="13"/>
        <v>2151591.5862000003</v>
      </c>
      <c r="BA12" s="9">
        <f t="shared" si="4"/>
        <v>2006811.9889285713</v>
      </c>
      <c r="BB12" s="9">
        <f t="shared" si="4"/>
        <v>1988451.382</v>
      </c>
      <c r="BC12" s="9">
        <f t="shared" si="4"/>
        <v>2237864.0212499998</v>
      </c>
      <c r="BD12" s="9">
        <f t="shared" si="4"/>
        <v>2660943.3859999999</v>
      </c>
      <c r="BE12" s="9">
        <f t="shared" si="5"/>
        <v>2103679.4519597334</v>
      </c>
      <c r="BF12" s="7"/>
      <c r="BG12" s="3" t="s">
        <v>24</v>
      </c>
      <c r="BH12" s="4">
        <v>50.851145038167942</v>
      </c>
      <c r="BI12" s="4">
        <v>52.758620689655174</v>
      </c>
      <c r="BJ12" s="4">
        <v>51.604651162790695</v>
      </c>
      <c r="BK12" s="4"/>
      <c r="BL12" s="4"/>
      <c r="BM12" s="4">
        <v>51.357142857142854</v>
      </c>
      <c r="BO12" s="3" t="s">
        <v>24</v>
      </c>
      <c r="BP12" s="9">
        <v>1066728.6000000001</v>
      </c>
      <c r="BQ12" s="9">
        <v>994948.92857142852</v>
      </c>
      <c r="BR12" s="9">
        <v>985846</v>
      </c>
      <c r="BS12" s="9">
        <v>1109501.25</v>
      </c>
      <c r="BT12" s="9">
        <v>1319258</v>
      </c>
      <c r="BU12" s="9">
        <f t="shared" si="6"/>
        <v>1042974.4432125601</v>
      </c>
    </row>
    <row r="13" spans="2:73" x14ac:dyDescent="0.25">
      <c r="B13" s="179"/>
      <c r="C13" s="3" t="s">
        <v>25</v>
      </c>
      <c r="D13" s="4">
        <v>18.845875403812055</v>
      </c>
      <c r="E13" s="4">
        <v>4.4882109287831486</v>
      </c>
      <c r="F13" s="4">
        <v>3.1791017519683682</v>
      </c>
      <c r="G13" s="4">
        <v>3.6422402085936223E-2</v>
      </c>
      <c r="H13" s="4">
        <v>2.225813460807214E-2</v>
      </c>
      <c r="I13" s="4">
        <f t="shared" si="7"/>
        <v>26.571868621257583</v>
      </c>
      <c r="K13" s="3" t="s">
        <v>25</v>
      </c>
      <c r="L13" s="5">
        <v>15</v>
      </c>
      <c r="M13" s="5">
        <v>16</v>
      </c>
      <c r="N13" s="5">
        <v>16.5</v>
      </c>
      <c r="O13" s="5">
        <v>20</v>
      </c>
      <c r="P13" s="5">
        <v>30</v>
      </c>
      <c r="Q13" s="5">
        <f t="shared" si="0"/>
        <v>15.251653093259373</v>
      </c>
      <c r="S13" s="3" t="s">
        <v>25</v>
      </c>
      <c r="T13" s="6">
        <v>3.4438074734845718E-2</v>
      </c>
      <c r="U13" s="6">
        <v>6.8874593025622655E-2</v>
      </c>
      <c r="V13" s="6">
        <v>0.1378556041345953</v>
      </c>
      <c r="W13" s="6">
        <v>0.19168977124445238</v>
      </c>
      <c r="X13" s="6">
        <v>0.3399155238570859</v>
      </c>
      <c r="Y13" s="6">
        <f t="shared" si="8"/>
        <v>5.3099165394667143E-2</v>
      </c>
      <c r="Z13" s="7"/>
      <c r="AA13" s="3" t="s">
        <v>25</v>
      </c>
      <c r="AB13" s="6">
        <f t="shared" si="9"/>
        <v>1.2709149642470767E-2</v>
      </c>
      <c r="AC13" s="6">
        <f t="shared" si="1"/>
        <v>3.1893744682707142E-2</v>
      </c>
      <c r="AD13" s="6">
        <f t="shared" si="1"/>
        <v>7.0323087405955761E-2</v>
      </c>
      <c r="AE13" s="6">
        <f t="shared" si="1"/>
        <v>0.10031411863072479</v>
      </c>
      <c r="AF13" s="6">
        <f t="shared" si="1"/>
        <v>0.1828907314693474</v>
      </c>
      <c r="AG13" s="6">
        <f t="shared" si="10"/>
        <v>2.3105249047609969E-2</v>
      </c>
      <c r="AH13" s="7"/>
      <c r="AI13" s="3" t="s">
        <v>25</v>
      </c>
      <c r="AJ13" s="8">
        <f t="shared" si="11"/>
        <v>1.6046379162585427E-2</v>
      </c>
      <c r="AK13" s="8">
        <f t="shared" si="2"/>
        <v>4.0268557259187134E-2</v>
      </c>
      <c r="AL13" s="8">
        <f t="shared" si="2"/>
        <v>8.8788861264853733E-2</v>
      </c>
      <c r="AM13" s="8">
        <f t="shared" si="2"/>
        <v>0.12665508143283219</v>
      </c>
      <c r="AN13" s="8">
        <f t="shared" si="2"/>
        <v>0.23091505765835058</v>
      </c>
      <c r="AO13" s="8">
        <f t="shared" si="12"/>
        <v>2.917233625331973E-2</v>
      </c>
      <c r="AQ13" s="3" t="s">
        <v>25</v>
      </c>
      <c r="AR13" s="9">
        <f t="shared" si="3"/>
        <v>483682.6715481875</v>
      </c>
      <c r="AS13" s="9">
        <f t="shared" si="3"/>
        <v>400077.00157649996</v>
      </c>
      <c r="AT13" s="9">
        <f t="shared" si="3"/>
        <v>194500.33867</v>
      </c>
      <c r="AU13" s="9">
        <f t="shared" si="3"/>
        <v>403934.45583562495</v>
      </c>
      <c r="AV13" s="9">
        <f t="shared" si="3"/>
        <v>544630.57195499993</v>
      </c>
      <c r="AW13" s="9">
        <f t="shared" si="3"/>
        <v>434904.46944852069</v>
      </c>
      <c r="AX13" s="7"/>
      <c r="AY13" s="3" t="s">
        <v>25</v>
      </c>
      <c r="AZ13" s="9">
        <f t="shared" si="13"/>
        <v>2752106.2392500001</v>
      </c>
      <c r="BA13" s="9">
        <f t="shared" si="4"/>
        <v>2276398.3019999997</v>
      </c>
      <c r="BB13" s="9">
        <f t="shared" si="4"/>
        <v>1106687.56</v>
      </c>
      <c r="BC13" s="9">
        <f t="shared" si="4"/>
        <v>2237864.0212499998</v>
      </c>
      <c r="BD13" s="9">
        <f t="shared" si="4"/>
        <v>1910984.463</v>
      </c>
      <c r="BE13" s="9">
        <f t="shared" si="5"/>
        <v>2473485.1602105</v>
      </c>
      <c r="BF13" s="7"/>
      <c r="BG13" s="3" t="s">
        <v>25</v>
      </c>
      <c r="BH13" s="4">
        <v>50.128440366972477</v>
      </c>
      <c r="BI13" s="4">
        <v>49.794117647058826</v>
      </c>
      <c r="BJ13" s="4">
        <v>49</v>
      </c>
      <c r="BK13" s="4">
        <v>40</v>
      </c>
      <c r="BL13" s="4"/>
      <c r="BM13" s="4">
        <v>49.903846153846153</v>
      </c>
      <c r="BO13" s="3" t="s">
        <v>25</v>
      </c>
      <c r="BP13" s="9">
        <v>1364455.25</v>
      </c>
      <c r="BQ13" s="9">
        <v>1128606</v>
      </c>
      <c r="BR13" s="9">
        <v>548680</v>
      </c>
      <c r="BS13" s="9">
        <v>1109501.25</v>
      </c>
      <c r="BT13" s="9">
        <v>947439</v>
      </c>
      <c r="BU13" s="9">
        <f t="shared" si="6"/>
        <v>1226318.869712692</v>
      </c>
    </row>
    <row r="14" spans="2:73" x14ac:dyDescent="0.25">
      <c r="B14" s="179"/>
      <c r="C14" s="10" t="s">
        <v>15</v>
      </c>
      <c r="D14" s="11">
        <f>SUM(D4:D13)</f>
        <v>956.89932362855734</v>
      </c>
      <c r="E14" s="11">
        <f t="shared" ref="E14:I14" si="14">SUM(E4:E13)</f>
        <v>592.65756692931768</v>
      </c>
      <c r="F14" s="11">
        <f t="shared" si="14"/>
        <v>469.20651766551322</v>
      </c>
      <c r="G14" s="11">
        <f t="shared" si="14"/>
        <v>4.6863490683904612</v>
      </c>
      <c r="H14" s="11">
        <f t="shared" si="14"/>
        <v>2.9299799011353143</v>
      </c>
      <c r="I14" s="11">
        <f t="shared" si="14"/>
        <v>2026.379737192914</v>
      </c>
      <c r="K14" s="10" t="s">
        <v>15</v>
      </c>
      <c r="L14" s="12">
        <f t="shared" ref="L14:Q14" si="15">SUMPRODUCT(D4:D13,L4:L13,BP4:BP13)/SUMPRODUCT(D4:D13,BP4:BP13)</f>
        <v>19.046197588991799</v>
      </c>
      <c r="M14" s="12">
        <f t="shared" si="15"/>
        <v>21.438597111793264</v>
      </c>
      <c r="N14" s="12">
        <f t="shared" si="15"/>
        <v>22.826498190855961</v>
      </c>
      <c r="O14" s="12">
        <f t="shared" si="15"/>
        <v>25.459693443970586</v>
      </c>
      <c r="P14" s="12">
        <f t="shared" si="15"/>
        <v>30.000000000000004</v>
      </c>
      <c r="Q14" s="13">
        <f t="shared" si="15"/>
        <v>20.468691368151124</v>
      </c>
      <c r="S14" s="10" t="s">
        <v>15</v>
      </c>
      <c r="T14" s="14">
        <f>SUMPRODUCT(T4:T13, D4:D13)/SUM(D4:D13)</f>
        <v>4.1342051435753986E-2</v>
      </c>
      <c r="U14" s="14">
        <f t="shared" ref="U14:X14" si="16">SUMPRODUCT(U4:U13, E4:E13)/SUM(E4:E13)</f>
        <v>7.0506377576033855E-2</v>
      </c>
      <c r="V14" s="14">
        <f t="shared" si="16"/>
        <v>0.12341257558774969</v>
      </c>
      <c r="W14" s="14">
        <f t="shared" si="16"/>
        <v>0.22171423044820407</v>
      </c>
      <c r="X14" s="14">
        <f t="shared" si="16"/>
        <v>0.34209272617065495</v>
      </c>
      <c r="Y14" s="14">
        <f>SUMPRODUCT(I4:I13, Y4:Y13)/SUM(I4:I13)</f>
        <v>6.9727137795113636E-2</v>
      </c>
      <c r="Z14" s="15"/>
      <c r="AA14" s="10" t="s">
        <v>15</v>
      </c>
      <c r="AB14" s="14">
        <f>SUMPRODUCT(AB4:AB13, D4:D13)/SUM(D4:D13)</f>
        <v>1.6555357207816482E-2</v>
      </c>
      <c r="AC14" s="14">
        <f t="shared" ref="AC14:AF14" si="17">SUMPRODUCT(AC4:AC13, E4:E13)/SUM(E4:E13)</f>
        <v>3.2802812362784928E-2</v>
      </c>
      <c r="AD14" s="14">
        <f t="shared" si="17"/>
        <v>6.2276871714632004E-2</v>
      </c>
      <c r="AE14" s="14">
        <f t="shared" si="17"/>
        <v>0.11704075418262215</v>
      </c>
      <c r="AF14" s="14">
        <f t="shared" si="17"/>
        <v>0.18410365155475783</v>
      </c>
      <c r="AG14" s="14">
        <f>SUMPRODUCT(I4:I13, AG4:AG13)/SUM(I4:I13)</f>
        <v>3.2368697638701434E-2</v>
      </c>
      <c r="AH14" s="15"/>
      <c r="AI14" s="10" t="s">
        <v>15</v>
      </c>
      <c r="AJ14" s="52">
        <f>SUMPRODUCT(AJ4:AJ13, D4:D13)/SUM(D4:D13)</f>
        <v>2.0902542373166966E-2</v>
      </c>
      <c r="AK14" s="52">
        <f t="shared" ref="AK14:AN14" si="18">SUMPRODUCT(AK4:AK13, E4:E13)/SUM(E4:E13)</f>
        <v>4.1416332294444649E-2</v>
      </c>
      <c r="AL14" s="52">
        <f t="shared" si="18"/>
        <v>7.8629831633519207E-2</v>
      </c>
      <c r="AM14" s="52">
        <f t="shared" si="18"/>
        <v>0.14777387723984631</v>
      </c>
      <c r="AN14" s="52">
        <f t="shared" si="18"/>
        <v>0.23244647212209815</v>
      </c>
      <c r="AO14" s="53">
        <f>SUMPRODUCT(AJ14:AN14, D14:H14)/SUM(D14:H14)</f>
        <v>4.0868225642255562E-2</v>
      </c>
      <c r="AQ14" s="10" t="s">
        <v>15</v>
      </c>
      <c r="AR14" s="9">
        <f t="shared" si="3"/>
        <v>229930.24432165592</v>
      </c>
      <c r="AS14" s="9">
        <f t="shared" si="3"/>
        <v>214565.90764180059</v>
      </c>
      <c r="AT14" s="9">
        <f t="shared" si="3"/>
        <v>198641.22320206519</v>
      </c>
      <c r="AU14" s="9">
        <f t="shared" si="3"/>
        <v>199462.14591234812</v>
      </c>
      <c r="AV14" s="9">
        <f t="shared" si="3"/>
        <v>239568.43737093481</v>
      </c>
      <c r="AW14" s="9">
        <f t="shared" si="3"/>
        <v>218135.14637982595</v>
      </c>
      <c r="AX14" s="15"/>
      <c r="AY14" s="10" t="s">
        <v>15</v>
      </c>
      <c r="AZ14" s="9">
        <f>SUMPRODUCT(AZ4:AZ13,D4:D13)/SUM(D4:D13)</f>
        <v>1126817.6390653925</v>
      </c>
      <c r="BA14" s="9">
        <f t="shared" ref="BA14:BE14" si="19">SUMPRODUCT(BA4:BA13,E4:E13)/SUM(E4:E13)</f>
        <v>964705.09371283231</v>
      </c>
      <c r="BB14" s="9">
        <f t="shared" si="19"/>
        <v>846984.01475263655</v>
      </c>
      <c r="BC14" s="9">
        <f t="shared" si="19"/>
        <v>802917.4868787413</v>
      </c>
      <c r="BD14" s="9">
        <f t="shared" si="19"/>
        <v>840591.0083190694</v>
      </c>
      <c r="BE14" s="9">
        <f t="shared" si="19"/>
        <v>1013446.22583915</v>
      </c>
      <c r="BF14" s="15"/>
      <c r="BG14" s="10" t="s">
        <v>15</v>
      </c>
      <c r="BH14" s="11">
        <v>51.197392249185079</v>
      </c>
      <c r="BI14" s="11">
        <v>51.359383033419022</v>
      </c>
      <c r="BJ14" s="11">
        <v>51.233236151603499</v>
      </c>
      <c r="BK14" s="11">
        <v>51.193236714975846</v>
      </c>
      <c r="BL14" s="11">
        <v>51.463157894736845</v>
      </c>
      <c r="BM14" s="17">
        <v>51.255049504950492</v>
      </c>
      <c r="BO14" s="10" t="s">
        <v>15</v>
      </c>
      <c r="BP14" s="18">
        <f t="shared" ref="BP14:BU14" si="20">SUMPRODUCT(BP4:BP13, D4:D13)/SUM(D4:D13)</f>
        <v>558660.20776667946</v>
      </c>
      <c r="BQ14" s="18">
        <f t="shared" si="20"/>
        <v>478287.10645157786</v>
      </c>
      <c r="BR14" s="18">
        <f t="shared" si="20"/>
        <v>419922.66472614621</v>
      </c>
      <c r="BS14" s="18">
        <f t="shared" si="20"/>
        <v>398075.10504647554</v>
      </c>
      <c r="BT14" s="18">
        <f t="shared" si="20"/>
        <v>416753.10278585507</v>
      </c>
      <c r="BU14" s="19">
        <f t="shared" si="20"/>
        <v>502452.26863616752</v>
      </c>
    </row>
    <row r="15" spans="2:73" x14ac:dyDescent="0.25">
      <c r="AI15" s="20"/>
    </row>
    <row r="16" spans="2:73" x14ac:dyDescent="0.25">
      <c r="B16">
        <f>(((1.6%)*3.464239+0.033447)*0.3009+0.018)*0.8*1.219</f>
        <v>4.3632822164968318E-2</v>
      </c>
    </row>
    <row r="17" spans="2:36" x14ac:dyDescent="0.25">
      <c r="B17" s="178" t="s">
        <v>27</v>
      </c>
      <c r="C17" s="178"/>
      <c r="D17" s="178"/>
      <c r="E17" s="178"/>
      <c r="F17" s="178"/>
      <c r="G17" s="178"/>
      <c r="H17" s="178"/>
      <c r="I17" s="2"/>
      <c r="J17" s="180" t="s">
        <v>28</v>
      </c>
      <c r="K17" s="180"/>
      <c r="L17" s="180"/>
      <c r="M17" s="180"/>
      <c r="N17" s="180"/>
      <c r="O17" s="180"/>
      <c r="P17" s="180"/>
      <c r="Q17" s="2"/>
      <c r="R17" s="178" t="s">
        <v>64</v>
      </c>
      <c r="S17" s="178"/>
      <c r="T17" s="178"/>
      <c r="U17" s="178"/>
      <c r="V17" s="178"/>
      <c r="W17" s="178"/>
      <c r="X17" s="178"/>
      <c r="AJ17" s="30" t="s">
        <v>37</v>
      </c>
    </row>
    <row r="18" spans="2:36" x14ac:dyDescent="0.25">
      <c r="B18" s="1" t="s">
        <v>9</v>
      </c>
      <c r="C18" s="1" t="s">
        <v>10</v>
      </c>
      <c r="D18" s="1" t="s">
        <v>11</v>
      </c>
      <c r="E18" s="1" t="s">
        <v>12</v>
      </c>
      <c r="F18" s="1" t="s">
        <v>13</v>
      </c>
      <c r="G18" s="1" t="s">
        <v>14</v>
      </c>
      <c r="H18" s="1" t="s">
        <v>15</v>
      </c>
      <c r="I18" s="7"/>
      <c r="J18" s="5" t="s">
        <v>9</v>
      </c>
      <c r="K18" s="5" t="s">
        <v>10</v>
      </c>
      <c r="L18" s="5" t="s">
        <v>11</v>
      </c>
      <c r="M18" s="5" t="s">
        <v>12</v>
      </c>
      <c r="N18" s="5" t="s">
        <v>13</v>
      </c>
      <c r="O18" s="5" t="s">
        <v>14</v>
      </c>
      <c r="P18" s="5" t="s">
        <v>15</v>
      </c>
      <c r="Q18" s="7"/>
      <c r="R18" s="5" t="s">
        <v>9</v>
      </c>
      <c r="S18" s="5" t="s">
        <v>10</v>
      </c>
      <c r="T18" s="5" t="s">
        <v>11</v>
      </c>
      <c r="U18" s="5" t="s">
        <v>12</v>
      </c>
      <c r="V18" s="5" t="s">
        <v>13</v>
      </c>
      <c r="W18" s="5" t="s">
        <v>14</v>
      </c>
      <c r="X18" s="5" t="s">
        <v>15</v>
      </c>
    </row>
    <row r="19" spans="2:36" x14ac:dyDescent="0.25">
      <c r="B19" s="3" t="s">
        <v>16</v>
      </c>
      <c r="C19" s="5">
        <v>30</v>
      </c>
      <c r="D19" s="5">
        <v>30</v>
      </c>
      <c r="E19" s="5">
        <v>30</v>
      </c>
      <c r="F19" s="5">
        <v>30</v>
      </c>
      <c r="G19" s="5">
        <v>30</v>
      </c>
      <c r="H19" s="22">
        <f t="shared" ref="H19:H28" si="21">SUMPRODUCT(C19:G19, D4:H4, BP4:BT4)/SUMPRODUCT(D4:H4, BP4:BT4)</f>
        <v>30.000000000000007</v>
      </c>
      <c r="I19" s="7"/>
      <c r="J19" s="5" t="s">
        <v>16</v>
      </c>
      <c r="K19" s="23">
        <f>AR4/AZ4</f>
        <v>0.28499999999999998</v>
      </c>
      <c r="L19" s="23">
        <f t="shared" ref="L19:P29" si="22">AS4/BA4</f>
        <v>0.28499999999999998</v>
      </c>
      <c r="M19" s="23">
        <f t="shared" si="22"/>
        <v>0.28499999999999998</v>
      </c>
      <c r="N19" s="23">
        <f t="shared" si="22"/>
        <v>0.28499999999999998</v>
      </c>
      <c r="O19" s="23">
        <f t="shared" si="22"/>
        <v>0.28499999999999998</v>
      </c>
      <c r="P19" s="23">
        <f t="shared" si="22"/>
        <v>0.28500000000000003</v>
      </c>
      <c r="Q19" s="7"/>
      <c r="R19" s="5" t="s">
        <v>16</v>
      </c>
      <c r="S19" s="24">
        <f>(K19+2.5%+0.9%)-(AJ4+8.3%+3.4%+0.5%+1.8%)</f>
        <v>0.15143700772242391</v>
      </c>
      <c r="T19" s="24">
        <f t="shared" ref="T19:W28" si="23">(L19+2.5%+0.9%)-(AK4+8.3%+3.4%+0.5%+1.8%)</f>
        <v>0.13393778620604324</v>
      </c>
      <c r="U19" s="24">
        <f t="shared" si="23"/>
        <v>7.9916451038217762E-2</v>
      </c>
      <c r="V19" s="24">
        <f t="shared" si="23"/>
        <v>2.5642055351282556E-2</v>
      </c>
      <c r="W19" s="24">
        <f t="shared" si="23"/>
        <v>-4.7597313415992437E-2</v>
      </c>
      <c r="X19" s="24">
        <f>SUMPRODUCT(S19:W19, D4:H4)/SUM(D4:H4)</f>
        <v>0.13020265734289441</v>
      </c>
      <c r="Y19" s="25"/>
    </row>
    <row r="20" spans="2:36" x14ac:dyDescent="0.25">
      <c r="B20" s="3" t="s">
        <v>17</v>
      </c>
      <c r="C20" s="5">
        <v>29.5</v>
      </c>
      <c r="D20" s="5">
        <v>30</v>
      </c>
      <c r="E20" s="5">
        <v>30</v>
      </c>
      <c r="F20" s="5">
        <v>30</v>
      </c>
      <c r="G20" s="5">
        <v>30</v>
      </c>
      <c r="H20" s="22">
        <f t="shared" si="21"/>
        <v>29.823375781676202</v>
      </c>
      <c r="I20" s="7"/>
      <c r="J20" s="5" t="s">
        <v>17</v>
      </c>
      <c r="K20" s="23">
        <f t="shared" ref="K20:K29" si="24">AR5/AZ5</f>
        <v>0.28025</v>
      </c>
      <c r="L20" s="23">
        <f t="shared" si="22"/>
        <v>0.28499999999999998</v>
      </c>
      <c r="M20" s="23">
        <f t="shared" si="22"/>
        <v>0.28500000000000003</v>
      </c>
      <c r="N20" s="23">
        <f t="shared" si="22"/>
        <v>0.28499999999999998</v>
      </c>
      <c r="O20" s="23">
        <f t="shared" si="22"/>
        <v>0.28499999999999998</v>
      </c>
      <c r="P20" s="23">
        <f t="shared" si="22"/>
        <v>0.28332206992592396</v>
      </c>
      <c r="Q20" s="7"/>
      <c r="R20" s="5" t="s">
        <v>17</v>
      </c>
      <c r="S20" s="24">
        <f t="shared" ref="S20:S28" si="25">(K20+2.5%+0.9%)-(AJ5+8.3%+3.4%+0.5%+1.8%)</f>
        <v>0.14987913881372045</v>
      </c>
      <c r="T20" s="24">
        <f t="shared" si="23"/>
        <v>0.13454602864953735</v>
      </c>
      <c r="U20" s="24">
        <f t="shared" si="23"/>
        <v>9.8176394866895111E-2</v>
      </c>
      <c r="V20" s="24">
        <f t="shared" si="23"/>
        <v>2.8313411403303956E-2</v>
      </c>
      <c r="W20" s="24">
        <f t="shared" si="23"/>
        <v>-5.5326428991781584E-2</v>
      </c>
      <c r="X20" s="24">
        <f t="shared" ref="X20:X28" si="26">SUMPRODUCT(S20:W20, D5:H5)/SUM(D5:H5)</f>
        <v>0.1279504917352414</v>
      </c>
      <c r="Y20" s="25"/>
      <c r="Z20" s="33" t="s">
        <v>39</v>
      </c>
      <c r="AA20" s="33"/>
      <c r="AI20" s="26" t="s">
        <v>31</v>
      </c>
    </row>
    <row r="21" spans="2:36" x14ac:dyDescent="0.25">
      <c r="B21" s="3" t="s">
        <v>18</v>
      </c>
      <c r="C21" s="5">
        <v>26</v>
      </c>
      <c r="D21" s="5">
        <v>26.5</v>
      </c>
      <c r="E21" s="5">
        <v>29.5</v>
      </c>
      <c r="F21" s="5">
        <v>30</v>
      </c>
      <c r="G21" s="5">
        <v>30</v>
      </c>
      <c r="H21" s="22">
        <f t="shared" si="21"/>
        <v>27.120639423838483</v>
      </c>
      <c r="I21" s="7"/>
      <c r="J21" s="5" t="s">
        <v>18</v>
      </c>
      <c r="K21" s="23">
        <f t="shared" si="24"/>
        <v>0.24700000000000005</v>
      </c>
      <c r="L21" s="23">
        <f t="shared" si="22"/>
        <v>0.25175000000000003</v>
      </c>
      <c r="M21" s="23">
        <f t="shared" si="22"/>
        <v>0.28025</v>
      </c>
      <c r="N21" s="23">
        <f t="shared" si="22"/>
        <v>0.28499999999999998</v>
      </c>
      <c r="O21" s="23">
        <f t="shared" si="22"/>
        <v>0.28500000000000003</v>
      </c>
      <c r="P21" s="23">
        <f t="shared" si="22"/>
        <v>0.25764607452646554</v>
      </c>
      <c r="Q21" s="7"/>
      <c r="R21" s="5" t="s">
        <v>18</v>
      </c>
      <c r="S21" s="24">
        <f t="shared" si="25"/>
        <v>0.1180583150843077</v>
      </c>
      <c r="T21" s="24">
        <f t="shared" si="23"/>
        <v>0.10402741453677317</v>
      </c>
      <c r="U21" s="24">
        <f t="shared" si="23"/>
        <v>9.348747104625349E-2</v>
      </c>
      <c r="V21" s="24">
        <f t="shared" si="23"/>
        <v>2.7576095559539493E-2</v>
      </c>
      <c r="W21" s="24">
        <f t="shared" si="23"/>
        <v>-5.005451083905943E-2</v>
      </c>
      <c r="X21" s="24">
        <f t="shared" si="26"/>
        <v>0.10638296228998925</v>
      </c>
      <c r="Y21" s="25"/>
      <c r="Z21" s="34" t="s">
        <v>40</v>
      </c>
      <c r="AA21" s="35"/>
      <c r="AC21" s="73" t="s">
        <v>107</v>
      </c>
      <c r="AI21" s="27" t="s">
        <v>32</v>
      </c>
      <c r="AJ21" s="28"/>
    </row>
    <row r="22" spans="2:36" x14ac:dyDescent="0.25">
      <c r="B22" s="3" t="s">
        <v>19</v>
      </c>
      <c r="C22" s="5">
        <v>24</v>
      </c>
      <c r="D22" s="5">
        <v>25</v>
      </c>
      <c r="E22" s="5">
        <v>27</v>
      </c>
      <c r="F22" s="5">
        <v>29</v>
      </c>
      <c r="G22" s="5">
        <v>30</v>
      </c>
      <c r="H22" s="22">
        <f t="shared" si="21"/>
        <v>25.074365697049647</v>
      </c>
      <c r="I22" s="7"/>
      <c r="J22" s="5" t="s">
        <v>19</v>
      </c>
      <c r="K22" s="23">
        <f t="shared" si="24"/>
        <v>0.22799999999999998</v>
      </c>
      <c r="L22" s="23">
        <f t="shared" si="22"/>
        <v>0.23749999999999999</v>
      </c>
      <c r="M22" s="23">
        <f t="shared" si="22"/>
        <v>0.25650000000000001</v>
      </c>
      <c r="N22" s="23">
        <f t="shared" si="22"/>
        <v>0.27550000000000002</v>
      </c>
      <c r="O22" s="23">
        <f t="shared" si="22"/>
        <v>0.28499999999999998</v>
      </c>
      <c r="P22" s="23">
        <f t="shared" si="22"/>
        <v>0.23820647412197157</v>
      </c>
      <c r="Q22" s="7"/>
      <c r="R22" s="5" t="s">
        <v>19</v>
      </c>
      <c r="S22" s="24">
        <f t="shared" si="25"/>
        <v>9.9235206140500909E-2</v>
      </c>
      <c r="T22" s="24">
        <f t="shared" si="23"/>
        <v>8.9094878031485358E-2</v>
      </c>
      <c r="U22" s="24">
        <f t="shared" si="23"/>
        <v>7.1111809532781733E-2</v>
      </c>
      <c r="V22" s="24">
        <f t="shared" si="23"/>
        <v>1.8299865545730654E-2</v>
      </c>
      <c r="W22" s="24">
        <f t="shared" si="23"/>
        <v>-6.1237014699073111E-2</v>
      </c>
      <c r="X22" s="24">
        <f t="shared" si="26"/>
        <v>8.8411828222597161E-2</v>
      </c>
      <c r="Y22" s="25"/>
      <c r="AC22" s="28" t="s">
        <v>43</v>
      </c>
      <c r="AD22" s="28" t="s">
        <v>44</v>
      </c>
      <c r="AE22" s="28" t="s">
        <v>45</v>
      </c>
      <c r="AF22" s="28" t="s">
        <v>46</v>
      </c>
      <c r="AI22" s="28" t="s">
        <v>33</v>
      </c>
      <c r="AJ22" s="28">
        <v>1.194788272734125E-2</v>
      </c>
    </row>
    <row r="23" spans="2:36" x14ac:dyDescent="0.25">
      <c r="B23" s="3" t="s">
        <v>20</v>
      </c>
      <c r="C23" s="5">
        <v>22.5</v>
      </c>
      <c r="D23" s="5">
        <v>23.5</v>
      </c>
      <c r="E23" s="5">
        <v>25</v>
      </c>
      <c r="F23" s="5">
        <v>26</v>
      </c>
      <c r="G23" s="5">
        <v>30</v>
      </c>
      <c r="H23" s="22">
        <f t="shared" si="21"/>
        <v>23.462242098285071</v>
      </c>
      <c r="I23" s="7"/>
      <c r="J23" s="5" t="s">
        <v>20</v>
      </c>
      <c r="K23" s="23">
        <f t="shared" si="24"/>
        <v>0.21375</v>
      </c>
      <c r="L23" s="23">
        <f t="shared" si="22"/>
        <v>0.22325</v>
      </c>
      <c r="M23" s="23">
        <f t="shared" si="22"/>
        <v>0.23749999999999996</v>
      </c>
      <c r="N23" s="23">
        <f t="shared" si="22"/>
        <v>0.247</v>
      </c>
      <c r="O23" s="23">
        <f t="shared" si="22"/>
        <v>0.28499999999999998</v>
      </c>
      <c r="P23" s="23">
        <f t="shared" si="22"/>
        <v>0.22289129993370818</v>
      </c>
      <c r="Q23" s="7"/>
      <c r="R23" s="5" t="s">
        <v>20</v>
      </c>
      <c r="S23" s="24">
        <f t="shared" si="25"/>
        <v>8.6428124245652077E-2</v>
      </c>
      <c r="T23" s="24">
        <f t="shared" si="23"/>
        <v>7.5834328365782411E-2</v>
      </c>
      <c r="U23" s="24">
        <f t="shared" si="23"/>
        <v>5.4256553306925026E-2</v>
      </c>
      <c r="V23" s="24">
        <f t="shared" si="23"/>
        <v>-1.2513894963192107E-2</v>
      </c>
      <c r="W23" s="24">
        <f t="shared" si="23"/>
        <v>-4.836456138786932E-2</v>
      </c>
      <c r="X23" s="24">
        <f t="shared" si="26"/>
        <v>7.4205276916467292E-2</v>
      </c>
      <c r="Y23" s="25"/>
      <c r="Z23" s="35" t="s">
        <v>41</v>
      </c>
      <c r="AA23" s="35">
        <v>-6.4763124932399607E-3</v>
      </c>
      <c r="AC23" s="36">
        <v>3.6209252841787491</v>
      </c>
      <c r="AD23" s="36">
        <v>3.4435564398340723</v>
      </c>
      <c r="AE23" s="36">
        <v>4.0270058662364665</v>
      </c>
      <c r="AF23" s="36">
        <v>4.1639434268360258</v>
      </c>
      <c r="AI23" s="28" t="s">
        <v>34</v>
      </c>
      <c r="AJ23" s="28">
        <v>1.2976766732846989</v>
      </c>
    </row>
    <row r="24" spans="2:36" x14ac:dyDescent="0.25">
      <c r="B24" s="3" t="s">
        <v>21</v>
      </c>
      <c r="C24" s="5">
        <v>21</v>
      </c>
      <c r="D24" s="5">
        <v>22.5</v>
      </c>
      <c r="E24" s="5">
        <v>23</v>
      </c>
      <c r="F24" s="5">
        <v>25</v>
      </c>
      <c r="G24" s="5">
        <v>30</v>
      </c>
      <c r="H24" s="22">
        <f t="shared" si="21"/>
        <v>21.885511160324789</v>
      </c>
      <c r="I24" s="7"/>
      <c r="J24" s="5" t="s">
        <v>21</v>
      </c>
      <c r="K24" s="23">
        <f t="shared" si="24"/>
        <v>0.19950000000000001</v>
      </c>
      <c r="L24" s="23">
        <f t="shared" si="22"/>
        <v>0.21375</v>
      </c>
      <c r="M24" s="23">
        <f t="shared" si="22"/>
        <v>0.2185</v>
      </c>
      <c r="N24" s="23">
        <f t="shared" si="22"/>
        <v>0.23749999999999999</v>
      </c>
      <c r="O24" s="23">
        <f t="shared" si="22"/>
        <v>0.28499999999999998</v>
      </c>
      <c r="P24" s="23">
        <f t="shared" si="22"/>
        <v>0.2079123560230855</v>
      </c>
      <c r="Q24" s="7"/>
      <c r="R24" s="5" t="s">
        <v>21</v>
      </c>
      <c r="S24" s="24">
        <f t="shared" si="25"/>
        <v>7.2683946609561928E-2</v>
      </c>
      <c r="T24" s="24">
        <f t="shared" si="23"/>
        <v>6.7714967569583145E-2</v>
      </c>
      <c r="U24" s="24">
        <f t="shared" si="23"/>
        <v>3.6091255658507126E-2</v>
      </c>
      <c r="V24" s="24">
        <f t="shared" si="23"/>
        <v>-1.3181457531912077E-2</v>
      </c>
      <c r="W24" s="24">
        <f t="shared" si="23"/>
        <v>-5.6480438156679968E-2</v>
      </c>
      <c r="X24" s="24">
        <f t="shared" si="26"/>
        <v>6.2477294738396028E-2</v>
      </c>
      <c r="Y24" s="25"/>
      <c r="Z24" s="35" t="s">
        <v>42</v>
      </c>
      <c r="AA24" s="35">
        <v>0.55710031072957067</v>
      </c>
    </row>
    <row r="25" spans="2:36" x14ac:dyDescent="0.25">
      <c r="B25" s="3" t="s">
        <v>22</v>
      </c>
      <c r="C25" s="5">
        <v>21</v>
      </c>
      <c r="D25" s="5">
        <v>22.5</v>
      </c>
      <c r="E25" s="5">
        <v>23</v>
      </c>
      <c r="F25" s="5">
        <v>25</v>
      </c>
      <c r="G25" s="5">
        <v>30</v>
      </c>
      <c r="H25" s="22">
        <f t="shared" si="21"/>
        <v>21.747952071236273</v>
      </c>
      <c r="I25" s="7"/>
      <c r="J25" s="5" t="s">
        <v>22</v>
      </c>
      <c r="K25" s="23">
        <f t="shared" si="24"/>
        <v>0.19950000000000001</v>
      </c>
      <c r="L25" s="23">
        <f t="shared" si="22"/>
        <v>0.21375000000000002</v>
      </c>
      <c r="M25" s="23">
        <f t="shared" si="22"/>
        <v>0.2185</v>
      </c>
      <c r="N25" s="23">
        <f t="shared" si="22"/>
        <v>0.23749999999999999</v>
      </c>
      <c r="O25" s="23">
        <f t="shared" si="22"/>
        <v>0.28499999999999998</v>
      </c>
      <c r="P25" s="23">
        <f t="shared" si="22"/>
        <v>0.20660554467674458</v>
      </c>
      <c r="Q25" s="7"/>
      <c r="R25" s="5" t="s">
        <v>22</v>
      </c>
      <c r="S25" s="24">
        <f t="shared" si="25"/>
        <v>7.4002589235259958E-2</v>
      </c>
      <c r="T25" s="24">
        <f t="shared" si="23"/>
        <v>6.7601770232791125E-2</v>
      </c>
      <c r="U25" s="24">
        <f t="shared" si="23"/>
        <v>3.471527992738549E-2</v>
      </c>
      <c r="V25" s="24">
        <f t="shared" si="23"/>
        <v>-9.2204703452388181E-3</v>
      </c>
      <c r="W25" s="24">
        <f t="shared" si="23"/>
        <v>-5.4092846194799538E-2</v>
      </c>
      <c r="X25" s="24">
        <f t="shared" si="26"/>
        <v>6.4918642382956693E-2</v>
      </c>
      <c r="Y25" s="25"/>
      <c r="AC25" s="73" t="s">
        <v>108</v>
      </c>
      <c r="AI25" s="27" t="s">
        <v>35</v>
      </c>
      <c r="AJ25" s="28"/>
    </row>
    <row r="26" spans="2:36" x14ac:dyDescent="0.25">
      <c r="B26" s="3" t="s">
        <v>23</v>
      </c>
      <c r="C26" s="5">
        <v>20</v>
      </c>
      <c r="D26" s="5">
        <v>21</v>
      </c>
      <c r="E26" s="5">
        <v>21.5</v>
      </c>
      <c r="F26" s="5">
        <v>23</v>
      </c>
      <c r="G26" s="5">
        <v>30</v>
      </c>
      <c r="H26" s="22">
        <f t="shared" si="21"/>
        <v>20.457476867306575</v>
      </c>
      <c r="I26" s="7"/>
      <c r="J26" s="5" t="s">
        <v>23</v>
      </c>
      <c r="K26" s="23">
        <f t="shared" si="24"/>
        <v>0.19000000000000003</v>
      </c>
      <c r="L26" s="23">
        <f t="shared" si="22"/>
        <v>0.19949999999999998</v>
      </c>
      <c r="M26" s="23">
        <f t="shared" si="22"/>
        <v>0.20425000000000001</v>
      </c>
      <c r="N26" s="23">
        <f t="shared" si="22"/>
        <v>0.21850000000000003</v>
      </c>
      <c r="O26" s="23">
        <f t="shared" si="22"/>
        <v>0.28500000000000003</v>
      </c>
      <c r="P26" s="23">
        <f t="shared" si="22"/>
        <v>0.19434603023941247</v>
      </c>
      <c r="Q26" s="7"/>
      <c r="R26" s="5" t="s">
        <v>23</v>
      </c>
      <c r="S26" s="24">
        <f t="shared" si="25"/>
        <v>6.4854578226530013E-2</v>
      </c>
      <c r="T26" s="24">
        <f t="shared" si="23"/>
        <v>5.4239740171615924E-2</v>
      </c>
      <c r="U26" s="55">
        <f t="shared" si="23"/>
        <v>2.2115260303008422E-2</v>
      </c>
      <c r="V26" s="24">
        <f t="shared" si="23"/>
        <v>-2.670417297881239E-2</v>
      </c>
      <c r="W26" s="24">
        <f t="shared" si="23"/>
        <v>-4.3346361822126811E-2</v>
      </c>
      <c r="X26" s="24">
        <f t="shared" si="26"/>
        <v>5.5402652990853098E-2</v>
      </c>
      <c r="Y26" s="25"/>
      <c r="AC26" s="50" t="s">
        <v>59</v>
      </c>
      <c r="AD26" s="50" t="s">
        <v>60</v>
      </c>
      <c r="AE26" s="51" t="s">
        <v>61</v>
      </c>
      <c r="AF26" s="51" t="s">
        <v>62</v>
      </c>
      <c r="AG26" s="51" t="s">
        <v>63</v>
      </c>
      <c r="AI26" s="28" t="s">
        <v>33</v>
      </c>
      <c r="AJ26" s="28">
        <v>1.7999999999999999E-2</v>
      </c>
    </row>
    <row r="27" spans="2:36" x14ac:dyDescent="0.25">
      <c r="B27" s="3" t="s">
        <v>24</v>
      </c>
      <c r="C27" s="5">
        <v>19</v>
      </c>
      <c r="D27" s="5">
        <v>19</v>
      </c>
      <c r="E27" s="5">
        <v>19</v>
      </c>
      <c r="F27" s="5">
        <v>20</v>
      </c>
      <c r="G27" s="5">
        <v>30</v>
      </c>
      <c r="H27" s="22">
        <f t="shared" si="21"/>
        <v>19.012239985262983</v>
      </c>
      <c r="I27" s="7"/>
      <c r="J27" s="5" t="s">
        <v>24</v>
      </c>
      <c r="K27" s="23">
        <f t="shared" si="24"/>
        <v>0.18049999999999999</v>
      </c>
      <c r="L27" s="23">
        <f t="shared" si="22"/>
        <v>0.18049999999999997</v>
      </c>
      <c r="M27" s="23">
        <f t="shared" si="22"/>
        <v>0.18049999999999999</v>
      </c>
      <c r="N27" s="23">
        <f t="shared" si="22"/>
        <v>0.19</v>
      </c>
      <c r="O27" s="23">
        <f t="shared" si="22"/>
        <v>0.28499999999999998</v>
      </c>
      <c r="P27" s="23">
        <f t="shared" si="22"/>
        <v>0.18061627985999834</v>
      </c>
      <c r="Q27" s="7"/>
      <c r="R27" s="5" t="s">
        <v>24</v>
      </c>
      <c r="S27" s="24">
        <f t="shared" si="25"/>
        <v>5.8219752193323954E-2</v>
      </c>
      <c r="T27" s="24">
        <f t="shared" si="23"/>
        <v>3.5066130761690462E-2</v>
      </c>
      <c r="U27" s="55">
        <f t="shared" si="23"/>
        <v>4.5770144719285699E-3</v>
      </c>
      <c r="V27" s="24">
        <f t="shared" si="23"/>
        <v>-4.6456724049323744E-2</v>
      </c>
      <c r="W27" s="24">
        <f t="shared" si="23"/>
        <v>-4.2133986751064889E-2</v>
      </c>
      <c r="X27" s="24">
        <f t="shared" si="26"/>
        <v>4.6721397371265523E-2</v>
      </c>
      <c r="Y27" s="25"/>
      <c r="AC27" s="32">
        <v>0.91062202205279785</v>
      </c>
      <c r="AD27" s="32">
        <v>0.58862569610956372</v>
      </c>
      <c r="AE27" s="32">
        <v>0.32916285075249524</v>
      </c>
      <c r="AF27" s="32">
        <v>0.1492444955219652</v>
      </c>
      <c r="AG27" s="32">
        <v>3.9458551094249388E-2</v>
      </c>
      <c r="AI27" s="28" t="s">
        <v>36</v>
      </c>
      <c r="AJ27" s="28">
        <v>0.3009</v>
      </c>
    </row>
    <row r="28" spans="2:36" x14ac:dyDescent="0.25">
      <c r="B28" s="3" t="s">
        <v>25</v>
      </c>
      <c r="C28" s="5">
        <v>18.5</v>
      </c>
      <c r="D28" s="5">
        <v>18.5</v>
      </c>
      <c r="E28" s="5">
        <v>18.5</v>
      </c>
      <c r="F28" s="5">
        <v>19</v>
      </c>
      <c r="G28" s="5">
        <v>30</v>
      </c>
      <c r="H28" s="22">
        <f t="shared" si="21"/>
        <v>18.508062459040765</v>
      </c>
      <c r="I28" s="15"/>
      <c r="J28" s="12" t="s">
        <v>25</v>
      </c>
      <c r="K28" s="23">
        <f t="shared" si="24"/>
        <v>0.17574999999999999</v>
      </c>
      <c r="L28" s="23">
        <f t="shared" si="22"/>
        <v>0.17575000000000002</v>
      </c>
      <c r="M28" s="23">
        <f t="shared" si="22"/>
        <v>0.17574999999999999</v>
      </c>
      <c r="N28" s="23">
        <f t="shared" si="22"/>
        <v>0.18049999999999999</v>
      </c>
      <c r="O28" s="23">
        <f t="shared" si="22"/>
        <v>0.28499999999999998</v>
      </c>
      <c r="P28" s="23">
        <f t="shared" si="22"/>
        <v>0.17582659336088727</v>
      </c>
      <c r="Q28" s="15"/>
      <c r="R28" s="12" t="s">
        <v>25</v>
      </c>
      <c r="S28" s="24">
        <f t="shared" si="25"/>
        <v>5.3703620837414534E-2</v>
      </c>
      <c r="T28" s="55">
        <f t="shared" si="23"/>
        <v>2.9481442740812852E-2</v>
      </c>
      <c r="U28" s="31">
        <f t="shared" si="23"/>
        <v>-1.9038861264853768E-2</v>
      </c>
      <c r="V28" s="24">
        <f t="shared" si="23"/>
        <v>-5.2155081432832179E-2</v>
      </c>
      <c r="W28" s="24">
        <f t="shared" si="23"/>
        <v>-5.1915057658350638E-2</v>
      </c>
      <c r="X28" s="24">
        <f t="shared" si="26"/>
        <v>4.0675688753990261E-2</v>
      </c>
      <c r="Y28" s="25"/>
    </row>
    <row r="29" spans="2:36" x14ac:dyDescent="0.25">
      <c r="B29" s="10" t="s">
        <v>15</v>
      </c>
      <c r="C29" s="12">
        <f t="shared" ref="C29:H29" si="27">SUMPRODUCT(C19:C28, D4:D13, BP4:BP13)/SUMPRODUCT(BP4:BP13, D4:D13)</f>
        <v>21.479237432669713</v>
      </c>
      <c r="D29" s="12">
        <f t="shared" si="27"/>
        <v>23.412217020644871</v>
      </c>
      <c r="E29" s="12">
        <f t="shared" si="27"/>
        <v>24.687127594054232</v>
      </c>
      <c r="F29" s="12">
        <f t="shared" si="27"/>
        <v>26.149655104429694</v>
      </c>
      <c r="G29" s="12">
        <f t="shared" si="27"/>
        <v>30.000000000000004</v>
      </c>
      <c r="H29" s="13">
        <f t="shared" si="27"/>
        <v>22.656943970321244</v>
      </c>
      <c r="J29" s="5" t="s">
        <v>15</v>
      </c>
      <c r="K29" s="23">
        <f t="shared" si="24"/>
        <v>0.20405275561036224</v>
      </c>
      <c r="L29" s="23">
        <f t="shared" si="22"/>
        <v>0.22241606169612627</v>
      </c>
      <c r="M29" s="23">
        <f t="shared" si="22"/>
        <v>0.2345277121435152</v>
      </c>
      <c r="N29" s="23">
        <f t="shared" si="22"/>
        <v>0.24842172349208208</v>
      </c>
      <c r="O29" s="23">
        <f t="shared" si="22"/>
        <v>0.28500000000000003</v>
      </c>
      <c r="P29" s="16">
        <f t="shared" si="22"/>
        <v>0.21524096771805182</v>
      </c>
      <c r="R29" s="5" t="s">
        <v>15</v>
      </c>
      <c r="S29" s="24">
        <f>SUMPRODUCT(S19:S28, D4:D13)/SUM(D4:D13)</f>
        <v>8.885293522407578E-2</v>
      </c>
      <c r="T29" s="24">
        <f t="shared" ref="T29:X29" si="28">SUMPRODUCT(T19:T28, E4:E13)/SUM(E4:E13)</f>
        <v>8.5566628397946265E-2</v>
      </c>
      <c r="U29" s="24">
        <f t="shared" si="28"/>
        <v>6.1596300180462957E-2</v>
      </c>
      <c r="V29" s="24">
        <f t="shared" si="28"/>
        <v>5.035492362917034E-3</v>
      </c>
      <c r="W29" s="24">
        <f t="shared" si="28"/>
        <v>-5.3446472122098194E-2</v>
      </c>
      <c r="X29" s="54">
        <f t="shared" si="28"/>
        <v>8.1180939036371358E-2</v>
      </c>
      <c r="Y29" s="25"/>
    </row>
    <row r="31" spans="2:36" x14ac:dyDescent="0.25">
      <c r="S31" t="s">
        <v>127</v>
      </c>
      <c r="U31" s="32">
        <f>(F13*BR13)/(I14*BU14)</f>
        <v>1.7131993968342142E-3</v>
      </c>
      <c r="X31">
        <f>21-3.4-8-5</f>
        <v>4.6000000000000014</v>
      </c>
    </row>
    <row r="32" spans="2:36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2:24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2:24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S34" s="32"/>
      <c r="T34" s="32"/>
      <c r="U34" s="32"/>
      <c r="V34" s="32"/>
      <c r="W34" s="32"/>
      <c r="X34" s="32"/>
    </row>
    <row r="35" spans="2:24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S35" s="32"/>
      <c r="T35" s="32"/>
      <c r="U35" s="32"/>
      <c r="V35" s="32"/>
      <c r="W35" s="32"/>
      <c r="X35" s="32"/>
    </row>
    <row r="36" spans="2:24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S36" s="32"/>
      <c r="T36" s="32"/>
      <c r="U36" s="32"/>
      <c r="V36" s="32"/>
      <c r="W36" s="32"/>
      <c r="X36" s="32"/>
    </row>
    <row r="37" spans="2:24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S37" s="32"/>
      <c r="T37" s="32"/>
      <c r="U37" s="32"/>
      <c r="V37" s="32"/>
      <c r="W37" s="32"/>
      <c r="X37" s="32"/>
    </row>
    <row r="38" spans="2:24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S38" s="32"/>
      <c r="T38" s="32"/>
      <c r="U38" s="32"/>
      <c r="V38" s="32"/>
      <c r="W38" s="32"/>
      <c r="X38" s="32"/>
    </row>
    <row r="39" spans="2:24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S39" s="32"/>
      <c r="T39" s="32"/>
      <c r="U39" s="32"/>
      <c r="V39" s="32"/>
      <c r="W39" s="32"/>
      <c r="X39" s="32"/>
    </row>
    <row r="40" spans="2:24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S40" s="32"/>
      <c r="T40" s="32"/>
      <c r="U40" s="32"/>
      <c r="V40" s="32"/>
      <c r="W40" s="32"/>
      <c r="X40" s="32"/>
    </row>
    <row r="41" spans="2:24" x14ac:dyDescent="0.25">
      <c r="B41" s="15"/>
      <c r="C41" s="15"/>
      <c r="D41" s="15"/>
      <c r="E41" s="15"/>
      <c r="F41" s="15"/>
      <c r="G41" s="15"/>
      <c r="H41" s="15"/>
      <c r="I41" s="15"/>
      <c r="J41" s="15"/>
      <c r="K41" s="15"/>
      <c r="S41" s="32"/>
      <c r="T41" s="32"/>
      <c r="U41" s="32"/>
      <c r="V41" s="32"/>
      <c r="W41" s="32"/>
      <c r="X41" s="32"/>
    </row>
    <row r="42" spans="2:24" x14ac:dyDescent="0.25">
      <c r="S42" s="32"/>
      <c r="T42" s="32"/>
      <c r="U42" s="32"/>
      <c r="V42" s="32"/>
      <c r="W42" s="32"/>
      <c r="X42" s="32"/>
    </row>
    <row r="43" spans="2:24" x14ac:dyDescent="0.25">
      <c r="S43" s="32"/>
      <c r="T43" s="32"/>
      <c r="U43" s="32"/>
      <c r="V43" s="32"/>
      <c r="W43" s="32"/>
      <c r="X43" s="32"/>
    </row>
    <row r="44" spans="2:24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32"/>
      <c r="T44" s="32"/>
      <c r="U44" s="32"/>
      <c r="V44" s="32"/>
      <c r="W44" s="32"/>
      <c r="X44" s="32"/>
    </row>
    <row r="45" spans="2:24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24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24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24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 x14ac:dyDescent="0.25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</sheetData>
  <mergeCells count="13">
    <mergeCell ref="AY2:BE2"/>
    <mergeCell ref="BG2:BM2"/>
    <mergeCell ref="BO2:BU2"/>
    <mergeCell ref="B3:B14"/>
    <mergeCell ref="B17:H17"/>
    <mergeCell ref="J17:P17"/>
    <mergeCell ref="R17:X17"/>
    <mergeCell ref="C2:I2"/>
    <mergeCell ref="K2:Q2"/>
    <mergeCell ref="S2:Y2"/>
    <mergeCell ref="AA2:AG2"/>
    <mergeCell ref="AI2:AO2"/>
    <mergeCell ref="AQ2:AW2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BU55"/>
  <sheetViews>
    <sheetView tabSelected="1" topLeftCell="Q1" workbookViewId="0">
      <selection activeCell="AE16" sqref="AE16"/>
    </sheetView>
  </sheetViews>
  <sheetFormatPr defaultRowHeight="15" x14ac:dyDescent="0.25"/>
  <cols>
    <col min="2" max="2" width="11" customWidth="1"/>
    <col min="4" max="6" width="9.5703125" bestFit="1" customWidth="1"/>
    <col min="7" max="8" width="9.28515625" bestFit="1" customWidth="1"/>
    <col min="10" max="15" width="9.140625" customWidth="1"/>
    <col min="16" max="16" width="11.140625" customWidth="1"/>
    <col min="17" max="17" width="9.140625" customWidth="1"/>
    <col min="24" max="24" width="11.140625" bestFit="1" customWidth="1"/>
    <col min="36" max="36" width="20.42578125" bestFit="1" customWidth="1"/>
    <col min="41" max="41" width="11.28515625" bestFit="1" customWidth="1"/>
    <col min="43" max="43" width="12.140625" bestFit="1" customWidth="1"/>
    <col min="44" max="47" width="12.42578125" bestFit="1" customWidth="1"/>
    <col min="48" max="48" width="11.42578125" bestFit="1" customWidth="1"/>
    <col min="49" max="49" width="13.42578125" bestFit="1" customWidth="1"/>
    <col min="52" max="52" width="13" bestFit="1" customWidth="1"/>
    <col min="53" max="55" width="12.5703125" bestFit="1" customWidth="1"/>
    <col min="56" max="56" width="11.140625" bestFit="1" customWidth="1"/>
    <col min="57" max="57" width="12.5703125" bestFit="1" customWidth="1"/>
    <col min="58" max="58" width="10.5703125" customWidth="1"/>
    <col min="59" max="66" width="0" hidden="1" customWidth="1"/>
    <col min="68" max="71" width="12.5703125" bestFit="1" customWidth="1"/>
    <col min="72" max="72" width="11.140625" bestFit="1" customWidth="1"/>
    <col min="73" max="73" width="12.5703125" bestFit="1" customWidth="1"/>
  </cols>
  <sheetData>
    <row r="2" spans="2:73" x14ac:dyDescent="0.25">
      <c r="C2" s="178" t="s">
        <v>0</v>
      </c>
      <c r="D2" s="178"/>
      <c r="E2" s="178"/>
      <c r="F2" s="178"/>
      <c r="G2" s="178"/>
      <c r="H2" s="178"/>
      <c r="I2" s="178"/>
      <c r="K2" s="178" t="s">
        <v>1</v>
      </c>
      <c r="L2" s="178"/>
      <c r="M2" s="178"/>
      <c r="N2" s="178"/>
      <c r="O2" s="178"/>
      <c r="P2" s="178"/>
      <c r="Q2" s="178"/>
      <c r="S2" s="178" t="s">
        <v>2</v>
      </c>
      <c r="T2" s="178"/>
      <c r="U2" s="178"/>
      <c r="V2" s="178"/>
      <c r="W2" s="178"/>
      <c r="X2" s="178"/>
      <c r="Y2" s="178"/>
      <c r="AA2" s="178" t="s">
        <v>38</v>
      </c>
      <c r="AB2" s="178"/>
      <c r="AC2" s="178"/>
      <c r="AD2" s="178"/>
      <c r="AE2" s="178"/>
      <c r="AF2" s="178"/>
      <c r="AG2" s="178"/>
      <c r="AI2" s="178" t="s">
        <v>3</v>
      </c>
      <c r="AJ2" s="178"/>
      <c r="AK2" s="178"/>
      <c r="AL2" s="178"/>
      <c r="AM2" s="178"/>
      <c r="AN2" s="178"/>
      <c r="AO2" s="178"/>
      <c r="AQ2" s="178" t="s">
        <v>4</v>
      </c>
      <c r="AR2" s="178"/>
      <c r="AS2" s="178"/>
      <c r="AT2" s="178"/>
      <c r="AU2" s="178"/>
      <c r="AV2" s="178"/>
      <c r="AW2" s="178"/>
      <c r="AY2" s="178" t="s">
        <v>106</v>
      </c>
      <c r="AZ2" s="178"/>
      <c r="BA2" s="178"/>
      <c r="BB2" s="178"/>
      <c r="BC2" s="178"/>
      <c r="BD2" s="178"/>
      <c r="BE2" s="178"/>
      <c r="BG2" s="178" t="s">
        <v>6</v>
      </c>
      <c r="BH2" s="178"/>
      <c r="BI2" s="178"/>
      <c r="BJ2" s="178"/>
      <c r="BK2" s="178"/>
      <c r="BL2" s="178"/>
      <c r="BM2" s="178"/>
      <c r="BO2" s="178" t="s">
        <v>7</v>
      </c>
      <c r="BP2" s="178"/>
      <c r="BQ2" s="178"/>
      <c r="BR2" s="178"/>
      <c r="BS2" s="178"/>
      <c r="BT2" s="178"/>
      <c r="BU2" s="178"/>
    </row>
    <row r="3" spans="2:73" x14ac:dyDescent="0.25">
      <c r="B3" s="179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2"/>
      <c r="AA3" s="1" t="s">
        <v>9</v>
      </c>
      <c r="AB3" s="1" t="s">
        <v>10</v>
      </c>
      <c r="AC3" s="1" t="s">
        <v>11</v>
      </c>
      <c r="AD3" s="1" t="s">
        <v>12</v>
      </c>
      <c r="AE3" s="1" t="s">
        <v>13</v>
      </c>
      <c r="AF3" s="1" t="s">
        <v>14</v>
      </c>
      <c r="AG3" s="1" t="s">
        <v>15</v>
      </c>
      <c r="AH3" s="2"/>
      <c r="AI3" s="1" t="s">
        <v>9</v>
      </c>
      <c r="AJ3" s="1" t="s">
        <v>10</v>
      </c>
      <c r="AK3" s="1" t="s">
        <v>11</v>
      </c>
      <c r="AL3" s="1" t="s">
        <v>12</v>
      </c>
      <c r="AM3" s="1" t="s">
        <v>13</v>
      </c>
      <c r="AN3" s="1" t="s">
        <v>14</v>
      </c>
      <c r="AO3" s="1" t="s">
        <v>15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2"/>
      <c r="AY3" s="1" t="s">
        <v>9</v>
      </c>
      <c r="AZ3" s="1" t="s">
        <v>10</v>
      </c>
      <c r="BA3" s="1" t="s">
        <v>11</v>
      </c>
      <c r="BB3" s="1" t="s">
        <v>12</v>
      </c>
      <c r="BC3" s="1" t="s">
        <v>13</v>
      </c>
      <c r="BD3" s="1" t="s">
        <v>14</v>
      </c>
      <c r="BE3" s="1" t="s">
        <v>15</v>
      </c>
      <c r="BF3" s="2"/>
      <c r="BG3" s="1" t="s">
        <v>9</v>
      </c>
      <c r="BH3" s="1" t="s">
        <v>10</v>
      </c>
      <c r="BI3" s="1" t="s">
        <v>11</v>
      </c>
      <c r="BJ3" s="1" t="s">
        <v>12</v>
      </c>
      <c r="BK3" s="1" t="s">
        <v>13</v>
      </c>
      <c r="BL3" s="1" t="s">
        <v>14</v>
      </c>
      <c r="BM3" s="1" t="s">
        <v>15</v>
      </c>
      <c r="BO3" s="1" t="s">
        <v>9</v>
      </c>
      <c r="BP3" s="1" t="s">
        <v>10</v>
      </c>
      <c r="BQ3" s="1" t="s">
        <v>11</v>
      </c>
      <c r="BR3" s="1" t="s">
        <v>12</v>
      </c>
      <c r="BS3" s="1" t="s">
        <v>13</v>
      </c>
      <c r="BT3" s="1" t="s">
        <v>14</v>
      </c>
      <c r="BU3" s="1" t="s">
        <v>15</v>
      </c>
    </row>
    <row r="4" spans="2:73" x14ac:dyDescent="0.25">
      <c r="B4" s="179"/>
      <c r="C4" s="3" t="s">
        <v>16</v>
      </c>
      <c r="D4" s="4">
        <v>82.689707337848432</v>
      </c>
      <c r="E4" s="4">
        <v>108.33681151839906</v>
      </c>
      <c r="F4" s="4">
        <v>96.831677799777196</v>
      </c>
      <c r="G4" s="4">
        <v>19.851032642095966</v>
      </c>
      <c r="H4" s="4">
        <v>0.36422402085936229</v>
      </c>
      <c r="I4" s="4">
        <f>SUM(D4:H4)</f>
        <v>308.07345331898</v>
      </c>
      <c r="K4" s="3" t="s">
        <v>16</v>
      </c>
      <c r="L4" s="5">
        <v>30</v>
      </c>
      <c r="M4" s="5">
        <v>30</v>
      </c>
      <c r="N4" s="5">
        <v>30</v>
      </c>
      <c r="O4" s="5">
        <v>30</v>
      </c>
      <c r="P4" s="5">
        <v>30</v>
      </c>
      <c r="Q4" s="5">
        <f t="shared" ref="Q4:Q13" si="0">SUMPRODUCT(D4:H4,L4:P4,BP4:BT4)/SUMPRODUCT(D4:H4,BP4:BT4)</f>
        <v>30</v>
      </c>
      <c r="S4" s="3" t="s">
        <v>16</v>
      </c>
      <c r="T4" s="6">
        <v>4.9714744318632653E-2</v>
      </c>
      <c r="U4" s="6">
        <v>7.5360234649799615E-2</v>
      </c>
      <c r="V4" s="6">
        <v>0.12934756294682082</v>
      </c>
      <c r="W4" s="6">
        <v>0.23276434447765681</v>
      </c>
      <c r="X4" s="6">
        <v>0.33878540188850559</v>
      </c>
      <c r="Y4" s="6">
        <f>SUMPRODUCT(T4:X4, D4:H4)/SUM(D4:H4)</f>
        <v>9.5899639511005094E-2</v>
      </c>
      <c r="Z4" s="7"/>
      <c r="AA4" s="3" t="s">
        <v>16</v>
      </c>
      <c r="AB4" s="6">
        <f>T4*$AA$24+$AA$23</f>
        <v>2.1219787014511448E-2</v>
      </c>
      <c r="AC4" s="6">
        <f t="shared" ref="AC4:AF13" si="1">U4*$AA$24+$AA$23</f>
        <v>3.5506897646816762E-2</v>
      </c>
      <c r="AD4" s="6">
        <f t="shared" si="1"/>
        <v>6.5583255016546618E-2</v>
      </c>
      <c r="AE4" s="6">
        <f t="shared" si="1"/>
        <v>0.12319677614202748</v>
      </c>
      <c r="AF4" s="6">
        <f t="shared" si="1"/>
        <v>0.18226114016948897</v>
      </c>
      <c r="AG4" s="6">
        <f>SUMPRODUCT(AB4:AF4, D4:H4)/SUM(D4:H4)</f>
        <v>4.694940647719479E-2</v>
      </c>
      <c r="AH4" s="7"/>
      <c r="AI4" s="3" t="s">
        <v>16</v>
      </c>
      <c r="AJ4" s="8">
        <f>(AB4*BP4*$AC$27+AB4*BP4*$AD$27*$AC$23+AB4*BP4*$AE$27*$AD$23+AB4*BP4*$AF$27*$AE$23+AB4*BP4*$AG$27*$AF$23)*0.621*0.83/AZ4</f>
        <v>2.6791780548896044E-2</v>
      </c>
      <c r="AK4" s="8">
        <f t="shared" ref="AK4:AN13" si="2">(AC4*BQ4*$AC$27+AC4*BQ4*$AD$27*$AC$23+AC4*BQ4*$AE$27*$AD$23+AC4*BQ4*$AF$27*$AE$23+AC4*BQ4*$AG$27*$AF$23)*0.621*0.83/BA4</f>
        <v>4.4830469272621493E-2</v>
      </c>
      <c r="AL4" s="8">
        <f t="shared" si="2"/>
        <v>8.2804420934290759E-2</v>
      </c>
      <c r="AM4" s="8">
        <f t="shared" si="2"/>
        <v>0.1555463769957478</v>
      </c>
      <c r="AN4" s="8">
        <f t="shared" si="2"/>
        <v>0.23012014525278476</v>
      </c>
      <c r="AO4" s="8">
        <f>SUMPRODUCT(AJ4:AN4, D4:H4)/SUM(D4:H4)</f>
        <v>5.9277606998492376E-2</v>
      </c>
      <c r="AQ4" s="3" t="s">
        <v>16</v>
      </c>
      <c r="AR4" s="9">
        <f>AZ4*C19%*57/60</f>
        <v>96689.194313076921</v>
      </c>
      <c r="AS4" s="9">
        <f t="shared" ref="AR4:AW14" si="3">BA4*D19%*57/60</f>
        <v>94791.23092570313</v>
      </c>
      <c r="AT4" s="9">
        <f t="shared" si="3"/>
        <v>91870.858262692316</v>
      </c>
      <c r="AU4" s="9">
        <f t="shared" si="3"/>
        <v>91537.530049444438</v>
      </c>
      <c r="AV4" s="9">
        <f t="shared" si="3"/>
        <v>98419.787295000002</v>
      </c>
      <c r="AW4" s="9">
        <f t="shared" si="3"/>
        <v>94177.382959920316</v>
      </c>
      <c r="AX4" s="7"/>
      <c r="AY4" s="3" t="s">
        <v>16</v>
      </c>
      <c r="AZ4" s="9">
        <f>BP4*201.7%</f>
        <v>339260.33092307689</v>
      </c>
      <c r="BA4" s="9">
        <f t="shared" ref="BA4:BD13" si="4">BQ4*201.7%</f>
        <v>332600.81026562501</v>
      </c>
      <c r="BB4" s="9">
        <f t="shared" si="4"/>
        <v>322353.88864102564</v>
      </c>
      <c r="BC4" s="9">
        <f t="shared" si="4"/>
        <v>321184.31596296298</v>
      </c>
      <c r="BD4" s="9">
        <f t="shared" si="4"/>
        <v>345332.587</v>
      </c>
      <c r="BE4" s="9">
        <f t="shared" ref="BE4:BE13" si="5">SUMPRODUCT(AZ4:BD4, D4:H4)/SUM(D4:H4)</f>
        <v>330446.95775410644</v>
      </c>
      <c r="BF4" s="7"/>
      <c r="BG4" s="3" t="s">
        <v>16</v>
      </c>
      <c r="BH4" s="4">
        <v>61</v>
      </c>
      <c r="BI4" s="4">
        <v>54.75</v>
      </c>
      <c r="BJ4" s="4">
        <v>47.777777777777779</v>
      </c>
      <c r="BK4" s="4">
        <v>44.454545454545453</v>
      </c>
      <c r="BL4" s="4">
        <v>55</v>
      </c>
      <c r="BM4" s="4">
        <v>49.322580645161288</v>
      </c>
      <c r="BO4" s="3" t="s">
        <v>16</v>
      </c>
      <c r="BP4" s="9">
        <v>168200.46153846153</v>
      </c>
      <c r="BQ4" s="9">
        <v>164898.765625</v>
      </c>
      <c r="BR4" s="9">
        <v>159818.48717948719</v>
      </c>
      <c r="BS4" s="9">
        <v>159238.62962962964</v>
      </c>
      <c r="BT4" s="9">
        <v>171211</v>
      </c>
      <c r="BU4" s="9">
        <f t="shared" ref="BU4:BU13" si="6">SUMPRODUCT(BP4:BT4, D4:H4)/SUM(D4:H4)</f>
        <v>163830.91609028578</v>
      </c>
    </row>
    <row r="5" spans="2:73" x14ac:dyDescent="0.25">
      <c r="B5" s="179"/>
      <c r="C5" s="3" t="s">
        <v>17</v>
      </c>
      <c r="D5" s="4">
        <v>498.48738344009769</v>
      </c>
      <c r="E5" s="4">
        <v>507.97927178627111</v>
      </c>
      <c r="F5" s="4">
        <v>464.25688699858637</v>
      </c>
      <c r="G5" s="4">
        <v>96.611814216362603</v>
      </c>
      <c r="H5" s="4">
        <v>1.778627301863219</v>
      </c>
      <c r="I5" s="4">
        <f t="shared" ref="I5:I13" si="7">SUM(D5:H5)</f>
        <v>1569.1139837431811</v>
      </c>
      <c r="K5" s="3" t="s">
        <v>17</v>
      </c>
      <c r="L5" s="5">
        <v>28.5</v>
      </c>
      <c r="M5" s="5">
        <v>29</v>
      </c>
      <c r="N5" s="5">
        <v>30</v>
      </c>
      <c r="O5" s="5">
        <v>30</v>
      </c>
      <c r="P5" s="5">
        <v>30</v>
      </c>
      <c r="Q5" s="5">
        <f t="shared" si="0"/>
        <v>29.185108878298685</v>
      </c>
      <c r="S5" s="3" t="s">
        <v>17</v>
      </c>
      <c r="T5" s="6">
        <v>4.6745895559608001E-2</v>
      </c>
      <c r="U5" s="6">
        <v>7.127229685926792E-2</v>
      </c>
      <c r="V5" s="6">
        <v>0.12271897467393658</v>
      </c>
      <c r="W5" s="6">
        <v>0.22353135175176311</v>
      </c>
      <c r="X5" s="6">
        <v>0.34215874191755802</v>
      </c>
      <c r="Y5" s="6">
        <f t="shared" ref="Y5:Y13" si="8">SUMPRODUCT(T5:X5, D5:H5)/SUM(D5:H5)</f>
        <v>8.8383993465561542E-2</v>
      </c>
      <c r="Z5" s="7"/>
      <c r="AA5" s="3" t="s">
        <v>17</v>
      </c>
      <c r="AB5" s="6">
        <f t="shared" ref="AB5:AB13" si="9">T5*$AA$24+$AA$23</f>
        <v>1.9565840448349716E-2</v>
      </c>
      <c r="AC5" s="6">
        <f t="shared" si="1"/>
        <v>3.3229506233468403E-2</v>
      </c>
      <c r="AD5" s="6">
        <f t="shared" si="1"/>
        <v>6.1890466430024424E-2</v>
      </c>
      <c r="AE5" s="6">
        <f t="shared" si="1"/>
        <v>0.11805307302546823</v>
      </c>
      <c r="AF5" s="6">
        <f t="shared" si="1"/>
        <v>0.18414042894787058</v>
      </c>
      <c r="AG5" s="6">
        <f t="shared" ref="AG5:AG13" si="10">SUMPRODUCT(AB5:AF5, D5:H5)/SUM(D5:H5)</f>
        <v>4.2762437729944716E-2</v>
      </c>
      <c r="AH5" s="7"/>
      <c r="AI5" s="3" t="s">
        <v>17</v>
      </c>
      <c r="AJ5" s="8">
        <f t="shared" ref="AJ5:AJ13" si="11">(AB5*BP5*$AC$27+AB5*BP5*$AD$27*$AC$23+AB5*BP5*$AE$27*$AD$23+AB5*BP5*$AF$27*$AE$23+AB5*BP5*$AG$27*$AF$23)*0.621*0.83/AZ5</f>
        <v>2.4703532754047689E-2</v>
      </c>
      <c r="AK5" s="8">
        <f t="shared" si="2"/>
        <v>4.1955069489926063E-2</v>
      </c>
      <c r="AL5" s="8">
        <f t="shared" si="2"/>
        <v>7.8141962194440445E-2</v>
      </c>
      <c r="AM5" s="8">
        <f t="shared" si="2"/>
        <v>0.14905201562382242</v>
      </c>
      <c r="AN5" s="8">
        <f t="shared" si="2"/>
        <v>0.23249290669963482</v>
      </c>
      <c r="AO5" s="8">
        <f t="shared" ref="AO5:AO13" si="12">SUMPRODUCT(AJ5:AN5, D5:H5)/SUM(D5:H5)</f>
        <v>5.3991203899125879E-2</v>
      </c>
      <c r="AQ5" s="3" t="s">
        <v>17</v>
      </c>
      <c r="AR5" s="9">
        <f t="shared" si="3"/>
        <v>123006.05071696079</v>
      </c>
      <c r="AS5" s="9">
        <f t="shared" si="3"/>
        <v>122094.52667282113</v>
      </c>
      <c r="AT5" s="9">
        <f t="shared" si="3"/>
        <v>117214.89744640126</v>
      </c>
      <c r="AU5" s="9">
        <f t="shared" si="3"/>
        <v>114024.95185406638</v>
      </c>
      <c r="AV5" s="9">
        <f t="shared" si="3"/>
        <v>115879.85842103446</v>
      </c>
      <c r="AW5" s="9">
        <f t="shared" si="3"/>
        <v>120436.46479367586</v>
      </c>
      <c r="AX5" s="7"/>
      <c r="AY5" s="3" t="s">
        <v>17</v>
      </c>
      <c r="AZ5" s="9">
        <f t="shared" ref="AZ5:AZ13" si="13">BP5*201.7%</f>
        <v>431600.17795424839</v>
      </c>
      <c r="BA5" s="9">
        <f t="shared" si="4"/>
        <v>428401.84797481104</v>
      </c>
      <c r="BB5" s="9">
        <f t="shared" si="4"/>
        <v>411280.34191719745</v>
      </c>
      <c r="BC5" s="9">
        <f t="shared" si="4"/>
        <v>400087.5503651452</v>
      </c>
      <c r="BD5" s="9">
        <f t="shared" si="4"/>
        <v>406595.9944597701</v>
      </c>
      <c r="BE5" s="9">
        <f t="shared" si="5"/>
        <v>422584.08699535392</v>
      </c>
      <c r="BF5" s="7"/>
      <c r="BG5" s="3" t="s">
        <v>17</v>
      </c>
      <c r="BH5" s="4">
        <v>54.333333333333336</v>
      </c>
      <c r="BI5" s="4">
        <v>51.421052631578945</v>
      </c>
      <c r="BJ5" s="4">
        <v>51.359281437125752</v>
      </c>
      <c r="BK5" s="4">
        <v>51.782945736434108</v>
      </c>
      <c r="BL5" s="4">
        <v>53.55263157894737</v>
      </c>
      <c r="BM5" s="4">
        <v>51.836185819070906</v>
      </c>
      <c r="BO5" s="3" t="s">
        <v>17</v>
      </c>
      <c r="BP5" s="9">
        <v>213981.24836601308</v>
      </c>
      <c r="BQ5" s="9">
        <v>212395.56171284633</v>
      </c>
      <c r="BR5" s="9">
        <v>203906.9617834395</v>
      </c>
      <c r="BS5" s="9">
        <v>198357.73443983402</v>
      </c>
      <c r="BT5" s="9">
        <v>201584.52873563219</v>
      </c>
      <c r="BU5" s="9">
        <f t="shared" si="6"/>
        <v>209511.19831202479</v>
      </c>
    </row>
    <row r="6" spans="2:73" x14ac:dyDescent="0.25">
      <c r="B6" s="179"/>
      <c r="C6" s="3" t="s">
        <v>18</v>
      </c>
      <c r="D6" s="4">
        <v>420.49595492826336</v>
      </c>
      <c r="E6" s="4">
        <v>380.60144491009282</v>
      </c>
      <c r="F6" s="4">
        <v>357.72531746757068</v>
      </c>
      <c r="G6" s="4">
        <v>68.10510937784359</v>
      </c>
      <c r="H6" s="4">
        <v>1.4710603509153131</v>
      </c>
      <c r="I6" s="4">
        <f t="shared" si="7"/>
        <v>1228.3988870346857</v>
      </c>
      <c r="K6" s="3" t="s">
        <v>18</v>
      </c>
      <c r="L6" s="5">
        <v>24</v>
      </c>
      <c r="M6" s="5">
        <v>25.5</v>
      </c>
      <c r="N6" s="5">
        <v>27.5</v>
      </c>
      <c r="O6" s="5">
        <v>30</v>
      </c>
      <c r="P6" s="5">
        <v>30</v>
      </c>
      <c r="Q6" s="5">
        <f t="shared" si="0"/>
        <v>25.779130342607228</v>
      </c>
      <c r="S6" s="3" t="s">
        <v>18</v>
      </c>
      <c r="T6" s="6">
        <v>4.4893864471050413E-2</v>
      </c>
      <c r="U6" s="6">
        <v>7.1184127970800135E-2</v>
      </c>
      <c r="V6" s="6">
        <v>0.12420765638931204</v>
      </c>
      <c r="W6" s="6">
        <v>0.22478601019593955</v>
      </c>
      <c r="X6" s="6">
        <v>0.34371075962361652</v>
      </c>
      <c r="Y6" s="6">
        <f t="shared" si="8"/>
        <v>8.6468157768662207E-2</v>
      </c>
      <c r="Z6" s="7"/>
      <c r="AA6" s="3" t="s">
        <v>18</v>
      </c>
      <c r="AB6" s="6">
        <f t="shared" si="9"/>
        <v>1.8534073353433458E-2</v>
      </c>
      <c r="AC6" s="6">
        <f t="shared" si="1"/>
        <v>3.3180387318306317E-2</v>
      </c>
      <c r="AD6" s="6">
        <f t="shared" si="1"/>
        <v>6.2719811476237522E-2</v>
      </c>
      <c r="AE6" s="6">
        <f t="shared" si="1"/>
        <v>0.11875204363457839</v>
      </c>
      <c r="AF6" s="6">
        <f t="shared" si="1"/>
        <v>0.18500505849417356</v>
      </c>
      <c r="AG6" s="6">
        <f t="shared" si="10"/>
        <v>4.1695125067895293E-2</v>
      </c>
      <c r="AH6" s="7"/>
      <c r="AI6" s="3" t="s">
        <v>18</v>
      </c>
      <c r="AJ6" s="8">
        <f t="shared" si="11"/>
        <v>2.3400839302616511E-2</v>
      </c>
      <c r="AK6" s="8">
        <f t="shared" si="2"/>
        <v>4.1893052694238035E-2</v>
      </c>
      <c r="AL6" s="8">
        <f t="shared" si="2"/>
        <v>7.9189080643945156E-2</v>
      </c>
      <c r="AM6" s="8">
        <f t="shared" si="2"/>
        <v>0.14993452529070081</v>
      </c>
      <c r="AN6" s="8">
        <f t="shared" si="2"/>
        <v>0.2335845748226372</v>
      </c>
      <c r="AO6" s="8">
        <f t="shared" si="12"/>
        <v>5.2643631154916368E-2</v>
      </c>
      <c r="AQ6" s="3" t="s">
        <v>18</v>
      </c>
      <c r="AR6" s="9">
        <f t="shared" si="3"/>
        <v>148928.62588366118</v>
      </c>
      <c r="AS6" s="9">
        <f t="shared" si="3"/>
        <v>144159.60911932806</v>
      </c>
      <c r="AT6" s="9">
        <f t="shared" si="3"/>
        <v>147466.48526092657</v>
      </c>
      <c r="AU6" s="9">
        <f t="shared" si="3"/>
        <v>152489.20196947182</v>
      </c>
      <c r="AV6" s="9">
        <f t="shared" si="3"/>
        <v>141791.81147229727</v>
      </c>
      <c r="AW6" s="9">
        <f t="shared" si="3"/>
        <v>147214.08130622355</v>
      </c>
      <c r="AX6" s="7"/>
      <c r="AY6" s="3" t="s">
        <v>18</v>
      </c>
      <c r="AZ6" s="9">
        <f t="shared" si="13"/>
        <v>559882.05219421489</v>
      </c>
      <c r="BA6" s="9">
        <f t="shared" si="4"/>
        <v>532445.46304460964</v>
      </c>
      <c r="BB6" s="9">
        <f t="shared" si="4"/>
        <v>517426.26407342654</v>
      </c>
      <c r="BC6" s="9">
        <f t="shared" si="4"/>
        <v>535049.83147183096</v>
      </c>
      <c r="BD6" s="9">
        <f t="shared" si="4"/>
        <v>497515.12797297293</v>
      </c>
      <c r="BE6" s="9">
        <f t="shared" si="5"/>
        <v>537566.12317087769</v>
      </c>
      <c r="BF6" s="7"/>
      <c r="BG6" s="3" t="s">
        <v>18</v>
      </c>
      <c r="BH6" s="4">
        <v>52.566037735849058</v>
      </c>
      <c r="BI6" s="4">
        <v>50.315789473684212</v>
      </c>
      <c r="BJ6" s="4">
        <v>52.30859375</v>
      </c>
      <c r="BK6" s="4">
        <v>51.678571428571431</v>
      </c>
      <c r="BL6" s="4">
        <v>48.946666666666665</v>
      </c>
      <c r="BM6" s="4">
        <v>51.474959612277864</v>
      </c>
      <c r="BO6" s="3" t="s">
        <v>18</v>
      </c>
      <c r="BP6" s="9">
        <v>277581.58264462813</v>
      </c>
      <c r="BQ6" s="9">
        <v>263978.91078066913</v>
      </c>
      <c r="BR6" s="9">
        <v>256532.60489510489</v>
      </c>
      <c r="BS6" s="9">
        <v>265270.11971830984</v>
      </c>
      <c r="BT6" s="9">
        <v>246660.94594594595</v>
      </c>
      <c r="BU6" s="9">
        <f t="shared" si="6"/>
        <v>266517.66146300337</v>
      </c>
    </row>
    <row r="7" spans="2:73" x14ac:dyDescent="0.25">
      <c r="B7" s="179"/>
      <c r="C7" s="3" t="s">
        <v>19</v>
      </c>
      <c r="D7" s="4">
        <v>372.57351090291939</v>
      </c>
      <c r="E7" s="4">
        <v>318.4445671904457</v>
      </c>
      <c r="F7" s="4">
        <v>292.00018901279964</v>
      </c>
      <c r="G7" s="4">
        <v>68.053279005409919</v>
      </c>
      <c r="H7" s="4">
        <v>1.1230240643163669</v>
      </c>
      <c r="I7" s="4">
        <f t="shared" si="7"/>
        <v>1052.1945701758909</v>
      </c>
      <c r="K7" s="3" t="s">
        <v>19</v>
      </c>
      <c r="L7" s="5">
        <v>23</v>
      </c>
      <c r="M7" s="5">
        <v>24</v>
      </c>
      <c r="N7" s="5">
        <v>25</v>
      </c>
      <c r="O7" s="5">
        <v>28</v>
      </c>
      <c r="P7" s="5">
        <v>30</v>
      </c>
      <c r="Q7" s="5">
        <f t="shared" si="0"/>
        <v>24.126058695167824</v>
      </c>
      <c r="S7" s="3" t="s">
        <v>19</v>
      </c>
      <c r="T7" s="6">
        <v>4.3212972873276807E-2</v>
      </c>
      <c r="U7" s="6">
        <v>7.033848769476711E-2</v>
      </c>
      <c r="V7" s="6">
        <v>0.12634735553823545</v>
      </c>
      <c r="W7" s="6">
        <v>0.22202512952805151</v>
      </c>
      <c r="X7" s="6">
        <v>0.34044009511027318</v>
      </c>
      <c r="Y7" s="6">
        <f t="shared" si="8"/>
        <v>8.6375878635480074E-2</v>
      </c>
      <c r="Z7" s="7"/>
      <c r="AA7" s="3" t="s">
        <v>19</v>
      </c>
      <c r="AB7" s="6">
        <f t="shared" si="9"/>
        <v>1.7597648122011058E-2</v>
      </c>
      <c r="AC7" s="6">
        <f t="shared" si="1"/>
        <v>3.2709280857762882E-2</v>
      </c>
      <c r="AD7" s="6">
        <f t="shared" si="1"/>
        <v>6.391183853697055E-2</v>
      </c>
      <c r="AE7" s="6">
        <f t="shared" si="1"/>
        <v>0.1172139561566107</v>
      </c>
      <c r="AF7" s="6">
        <f t="shared" si="1"/>
        <v>0.18318297027749783</v>
      </c>
      <c r="AG7" s="6">
        <f t="shared" si="10"/>
        <v>4.1643716334125669E-2</v>
      </c>
      <c r="AH7" s="7"/>
      <c r="AI7" s="3" t="s">
        <v>19</v>
      </c>
      <c r="AJ7" s="8">
        <f t="shared" si="11"/>
        <v>2.2218523038859437E-2</v>
      </c>
      <c r="AK7" s="8">
        <f t="shared" si="2"/>
        <v>4.1298240837860059E-2</v>
      </c>
      <c r="AL7" s="8">
        <f t="shared" si="2"/>
        <v>8.0694115892303894E-2</v>
      </c>
      <c r="AM7" s="8">
        <f t="shared" si="2"/>
        <v>0.14799255941957612</v>
      </c>
      <c r="AN7" s="8">
        <f t="shared" si="2"/>
        <v>0.23128403393556224</v>
      </c>
      <c r="AO7" s="8">
        <f t="shared" si="12"/>
        <v>5.2578723269059158E-2</v>
      </c>
      <c r="AQ7" s="3" t="s">
        <v>19</v>
      </c>
      <c r="AR7" s="9">
        <f t="shared" si="3"/>
        <v>176021.59874769673</v>
      </c>
      <c r="AS7" s="9">
        <f t="shared" si="3"/>
        <v>176326.13752242518</v>
      </c>
      <c r="AT7" s="9">
        <f t="shared" si="3"/>
        <v>178885.19321345803</v>
      </c>
      <c r="AU7" s="9">
        <f t="shared" si="3"/>
        <v>170086.20678212686</v>
      </c>
      <c r="AV7" s="9">
        <f t="shared" si="3"/>
        <v>153010.29323524388</v>
      </c>
      <c r="AW7" s="9">
        <f t="shared" si="3"/>
        <v>176500.01188777221</v>
      </c>
      <c r="AX7" s="7"/>
      <c r="AY7" s="3" t="s">
        <v>19</v>
      </c>
      <c r="AZ7" s="9">
        <f t="shared" si="13"/>
        <v>712638.05161010823</v>
      </c>
      <c r="BA7" s="9">
        <f t="shared" si="4"/>
        <v>687431.33537007868</v>
      </c>
      <c r="BB7" s="9">
        <f t="shared" si="4"/>
        <v>649311.04614685313</v>
      </c>
      <c r="BC7" s="9">
        <f t="shared" si="4"/>
        <v>596793.70800746267</v>
      </c>
      <c r="BD7" s="9">
        <f t="shared" si="4"/>
        <v>536878.22187804873</v>
      </c>
      <c r="BE7" s="9">
        <f t="shared" si="5"/>
        <v>679754.96102623607</v>
      </c>
      <c r="BF7" s="7"/>
      <c r="BG7" s="3" t="s">
        <v>19</v>
      </c>
      <c r="BH7" s="4">
        <v>52.598802395209582</v>
      </c>
      <c r="BI7" s="4">
        <v>51.958974358974359</v>
      </c>
      <c r="BJ7" s="4">
        <v>50.920792079207921</v>
      </c>
      <c r="BK7" s="4">
        <v>51.75925925925926</v>
      </c>
      <c r="BL7" s="4">
        <v>53.103448275862071</v>
      </c>
      <c r="BM7" s="4">
        <v>51.714463840399006</v>
      </c>
      <c r="BO7" s="3" t="s">
        <v>19</v>
      </c>
      <c r="BP7" s="9">
        <v>353315.84115523467</v>
      </c>
      <c r="BQ7" s="9">
        <v>340818.7086614173</v>
      </c>
      <c r="BR7" s="9">
        <v>321919.20979020977</v>
      </c>
      <c r="BS7" s="9">
        <v>295881.85820895521</v>
      </c>
      <c r="BT7" s="9">
        <v>266176.60975609755</v>
      </c>
      <c r="BU7" s="9">
        <f t="shared" si="6"/>
        <v>337012.87110869412</v>
      </c>
    </row>
    <row r="8" spans="2:73" x14ac:dyDescent="0.25">
      <c r="B8" s="179"/>
      <c r="C8" s="3" t="s">
        <v>20</v>
      </c>
      <c r="D8" s="4">
        <v>346.02823553593964</v>
      </c>
      <c r="E8" s="4">
        <v>267.88738848185949</v>
      </c>
      <c r="F8" s="4">
        <v>238.98526351620313</v>
      </c>
      <c r="G8" s="4">
        <v>51.726711688803583</v>
      </c>
      <c r="H8" s="4">
        <v>0.83771524797653318</v>
      </c>
      <c r="I8" s="4">
        <f t="shared" si="7"/>
        <v>905.46531447078246</v>
      </c>
      <c r="K8" s="3" t="s">
        <v>20</v>
      </c>
      <c r="L8" s="5">
        <v>21.5</v>
      </c>
      <c r="M8" s="5">
        <v>22</v>
      </c>
      <c r="N8" s="5">
        <v>23.5</v>
      </c>
      <c r="O8" s="5">
        <v>25</v>
      </c>
      <c r="P8" s="5">
        <v>30</v>
      </c>
      <c r="Q8" s="5">
        <f t="shared" si="0"/>
        <v>22.354128204163871</v>
      </c>
      <c r="S8" s="3" t="s">
        <v>20</v>
      </c>
      <c r="T8" s="6">
        <v>4.1135443099046078E-2</v>
      </c>
      <c r="U8" s="6">
        <v>6.9633953606337284E-2</v>
      </c>
      <c r="V8" s="6">
        <v>0.12428410533487046</v>
      </c>
      <c r="W8" s="6">
        <v>0.22338579648607462</v>
      </c>
      <c r="X8" s="6">
        <v>0.32829949441575712</v>
      </c>
      <c r="Y8" s="6">
        <f t="shared" si="8"/>
        <v>8.2189991634555939E-2</v>
      </c>
      <c r="Z8" s="7"/>
      <c r="AA8" s="3" t="s">
        <v>20</v>
      </c>
      <c r="AB8" s="6">
        <f t="shared" si="9"/>
        <v>1.6440255639237181E-2</v>
      </c>
      <c r="AC8" s="6">
        <f t="shared" si="1"/>
        <v>3.231678469817905E-2</v>
      </c>
      <c r="AD8" s="6">
        <f t="shared" si="1"/>
        <v>6.2762401207563059E-2</v>
      </c>
      <c r="AE8" s="6">
        <f t="shared" si="1"/>
        <v>0.11797198414172484</v>
      </c>
      <c r="AF8" s="6">
        <f t="shared" si="1"/>
        <v>0.17641943785813929</v>
      </c>
      <c r="AG8" s="6">
        <f t="shared" si="10"/>
        <v>3.9311757385231967E-2</v>
      </c>
      <c r="AH8" s="7"/>
      <c r="AI8" s="3" t="s">
        <v>20</v>
      </c>
      <c r="AJ8" s="8">
        <f t="shared" si="11"/>
        <v>2.0757216882194712E-2</v>
      </c>
      <c r="AK8" s="8">
        <f t="shared" si="2"/>
        <v>4.0802681152616135E-2</v>
      </c>
      <c r="AL8" s="8">
        <f t="shared" si="2"/>
        <v>7.9242853791363185E-2</v>
      </c>
      <c r="AM8" s="8">
        <f t="shared" si="2"/>
        <v>0.14894963403173941</v>
      </c>
      <c r="AN8" s="8">
        <f t="shared" si="2"/>
        <v>0.22274450070693574</v>
      </c>
      <c r="AO8" s="8">
        <f t="shared" si="12"/>
        <v>4.9634427345397525E-2</v>
      </c>
      <c r="AQ8" s="3" t="s">
        <v>20</v>
      </c>
      <c r="AR8" s="9">
        <f t="shared" si="3"/>
        <v>179906.49566896929</v>
      </c>
      <c r="AS8" s="9">
        <f t="shared" si="3"/>
        <v>182960.77649909584</v>
      </c>
      <c r="AT8" s="9">
        <f t="shared" si="3"/>
        <v>189627.96828228186</v>
      </c>
      <c r="AU8" s="9">
        <f t="shared" si="3"/>
        <v>182031.14180300001</v>
      </c>
      <c r="AV8" s="9">
        <f t="shared" si="3"/>
        <v>177456.14183888884</v>
      </c>
      <c r="AW8" s="9">
        <f t="shared" si="3"/>
        <v>183495.08179905126</v>
      </c>
      <c r="AX8" s="7"/>
      <c r="AY8" s="3" t="s">
        <v>20</v>
      </c>
      <c r="AZ8" s="9">
        <f t="shared" si="13"/>
        <v>772960.2391792452</v>
      </c>
      <c r="BA8" s="9">
        <f t="shared" si="4"/>
        <v>755256.04333992093</v>
      </c>
      <c r="BB8" s="9">
        <f t="shared" si="4"/>
        <v>739290.32468725869</v>
      </c>
      <c r="BC8" s="9">
        <f t="shared" si="4"/>
        <v>684327.60076315782</v>
      </c>
      <c r="BD8" s="9">
        <f t="shared" si="4"/>
        <v>622653.12925925921</v>
      </c>
      <c r="BE8" s="9">
        <f t="shared" si="5"/>
        <v>753633.23306674953</v>
      </c>
      <c r="BF8" s="7"/>
      <c r="BG8" s="3" t="s">
        <v>20</v>
      </c>
      <c r="BH8" s="4">
        <v>51.245714285714286</v>
      </c>
      <c r="BI8" s="4">
        <v>51.026041666666664</v>
      </c>
      <c r="BJ8" s="4">
        <v>50.468852459016396</v>
      </c>
      <c r="BK8" s="4">
        <v>51.022222222222226</v>
      </c>
      <c r="BL8" s="4">
        <v>51.307692307692307</v>
      </c>
      <c r="BM8" s="4">
        <v>50.876350540216087</v>
      </c>
      <c r="BO8" s="3" t="s">
        <v>20</v>
      </c>
      <c r="BP8" s="9">
        <v>383222.72641509434</v>
      </c>
      <c r="BQ8" s="9">
        <v>374445.23715415021</v>
      </c>
      <c r="BR8" s="9">
        <v>366529.66023166024</v>
      </c>
      <c r="BS8" s="9">
        <v>339279.92105263157</v>
      </c>
      <c r="BT8" s="9">
        <v>308702.59259259258</v>
      </c>
      <c r="BU8" s="9">
        <f t="shared" si="6"/>
        <v>373640.67083130864</v>
      </c>
    </row>
    <row r="9" spans="2:73" x14ac:dyDescent="0.25">
      <c r="B9" s="179"/>
      <c r="C9" s="3" t="s">
        <v>21</v>
      </c>
      <c r="D9" s="4">
        <v>503.42057620741247</v>
      </c>
      <c r="E9" s="4">
        <v>347.55324584084383</v>
      </c>
      <c r="F9" s="4">
        <v>307.21898466008759</v>
      </c>
      <c r="G9" s="4">
        <v>63.12939362421119</v>
      </c>
      <c r="H9" s="4">
        <v>1.1210005975338149</v>
      </c>
      <c r="I9" s="4">
        <f t="shared" si="7"/>
        <v>1222.443200930089</v>
      </c>
      <c r="K9" s="3" t="s">
        <v>21</v>
      </c>
      <c r="L9" s="5">
        <v>19.5</v>
      </c>
      <c r="M9" s="5">
        <v>21</v>
      </c>
      <c r="N9" s="5">
        <v>22</v>
      </c>
      <c r="O9" s="5">
        <v>24</v>
      </c>
      <c r="P9" s="5">
        <v>30</v>
      </c>
      <c r="Q9" s="5">
        <f t="shared" si="0"/>
        <v>20.755971148558306</v>
      </c>
      <c r="S9" s="3" t="s">
        <v>21</v>
      </c>
      <c r="T9" s="6">
        <v>4.2267533376216276E-2</v>
      </c>
      <c r="U9" s="6">
        <v>6.9912606039561037E-2</v>
      </c>
      <c r="V9" s="6">
        <v>0.12247160308054877</v>
      </c>
      <c r="W9" s="6">
        <v>0.21614921910948415</v>
      </c>
      <c r="X9" s="6">
        <v>0.33773310422715258</v>
      </c>
      <c r="Y9" s="6">
        <f t="shared" si="8"/>
        <v>7.9534385550070488E-2</v>
      </c>
      <c r="Z9" s="7"/>
      <c r="AA9" s="3" t="s">
        <v>21</v>
      </c>
      <c r="AB9" s="6">
        <f t="shared" si="9"/>
        <v>1.7070943484422625E-2</v>
      </c>
      <c r="AC9" s="6">
        <f t="shared" si="1"/>
        <v>3.2472022055313556E-2</v>
      </c>
      <c r="AD9" s="6">
        <f t="shared" si="1"/>
        <v>6.1752655638482409E-2</v>
      </c>
      <c r="AE9" s="6">
        <f t="shared" si="1"/>
        <v>0.11394048463660771</v>
      </c>
      <c r="AF9" s="6">
        <f t="shared" si="1"/>
        <v>0.18167490481536921</v>
      </c>
      <c r="AG9" s="6">
        <f t="shared" si="10"/>
        <v>3.7832318410389788E-2</v>
      </c>
      <c r="AH9" s="7"/>
      <c r="AI9" s="3" t="s">
        <v>21</v>
      </c>
      <c r="AJ9" s="8">
        <f t="shared" si="11"/>
        <v>2.1553513769223275E-2</v>
      </c>
      <c r="AK9" s="8">
        <f t="shared" si="2"/>
        <v>4.0998681480163911E-2</v>
      </c>
      <c r="AL9" s="8">
        <f t="shared" si="2"/>
        <v>7.7967964383730173E-2</v>
      </c>
      <c r="AM9" s="8">
        <f t="shared" si="2"/>
        <v>0.14385952403439509</v>
      </c>
      <c r="AN9" s="8">
        <f t="shared" si="2"/>
        <v>0.22937997340530858</v>
      </c>
      <c r="AO9" s="8">
        <f t="shared" si="12"/>
        <v>4.7766510182876087E-2</v>
      </c>
      <c r="AQ9" s="3" t="s">
        <v>21</v>
      </c>
      <c r="AR9" s="9">
        <f t="shared" si="3"/>
        <v>200175.97650449388</v>
      </c>
      <c r="AS9" s="9">
        <f t="shared" si="3"/>
        <v>213756.41449825923</v>
      </c>
      <c r="AT9" s="9">
        <f t="shared" si="3"/>
        <v>205704.35610297616</v>
      </c>
      <c r="AU9" s="9">
        <f t="shared" si="3"/>
        <v>203214.25904227942</v>
      </c>
      <c r="AV9" s="9">
        <f t="shared" si="3"/>
        <v>222563.62236694028</v>
      </c>
      <c r="AW9" s="9">
        <f t="shared" si="3"/>
        <v>205603.83602822863</v>
      </c>
      <c r="AX9" s="7"/>
      <c r="AY9" s="3" t="s">
        <v>21</v>
      </c>
      <c r="AZ9" s="9">
        <f t="shared" si="13"/>
        <v>916137.19224024646</v>
      </c>
      <c r="BA9" s="9">
        <f t="shared" si="4"/>
        <v>918394.90654461528</v>
      </c>
      <c r="BB9" s="9">
        <f t="shared" si="4"/>
        <v>866123.60464411019</v>
      </c>
      <c r="BC9" s="9">
        <f t="shared" si="4"/>
        <v>792258.3198529412</v>
      </c>
      <c r="BD9" s="9">
        <f t="shared" si="4"/>
        <v>780924.99076119403</v>
      </c>
      <c r="BE9" s="9">
        <f t="shared" si="5"/>
        <v>897688.54881535482</v>
      </c>
      <c r="BF9" s="7"/>
      <c r="BG9" s="3" t="s">
        <v>21</v>
      </c>
      <c r="BH9" s="4">
        <v>50.396850393700788</v>
      </c>
      <c r="BI9" s="4">
        <v>51.339113680154142</v>
      </c>
      <c r="BJ9" s="4">
        <v>51.788888888888891</v>
      </c>
      <c r="BK9" s="4">
        <v>51.833333333333336</v>
      </c>
      <c r="BL9" s="4">
        <v>58</v>
      </c>
      <c r="BM9" s="4">
        <v>51.116219667943803</v>
      </c>
      <c r="BO9" s="3" t="s">
        <v>21</v>
      </c>
      <c r="BP9" s="9">
        <v>454207.82956878853</v>
      </c>
      <c r="BQ9" s="9">
        <v>455327.17230769229</v>
      </c>
      <c r="BR9" s="9">
        <v>429411.80200501252</v>
      </c>
      <c r="BS9" s="9">
        <v>392790.4411764706</v>
      </c>
      <c r="BT9" s="9">
        <v>387171.53731343284</v>
      </c>
      <c r="BU9" s="9">
        <f t="shared" si="6"/>
        <v>445061.25375079579</v>
      </c>
    </row>
    <row r="10" spans="2:73" x14ac:dyDescent="0.25">
      <c r="B10" s="179"/>
      <c r="C10" s="3" t="s">
        <v>22</v>
      </c>
      <c r="D10" s="4">
        <v>732.93149685820208</v>
      </c>
      <c r="E10" s="4">
        <v>437.2867664924471</v>
      </c>
      <c r="F10" s="4">
        <v>367.25796968620159</v>
      </c>
      <c r="G10" s="4">
        <v>73.288146621210686</v>
      </c>
      <c r="H10" s="4">
        <v>1.3759574121353686</v>
      </c>
      <c r="I10" s="4">
        <f t="shared" si="7"/>
        <v>1612.1403370701969</v>
      </c>
      <c r="K10" s="3" t="s">
        <v>22</v>
      </c>
      <c r="L10" s="5">
        <v>18</v>
      </c>
      <c r="M10" s="5">
        <v>19.5</v>
      </c>
      <c r="N10" s="5">
        <v>20</v>
      </c>
      <c r="O10" s="5">
        <v>24</v>
      </c>
      <c r="P10" s="5">
        <v>30</v>
      </c>
      <c r="Q10" s="5">
        <f t="shared" si="0"/>
        <v>19.107112872151284</v>
      </c>
      <c r="S10" s="3" t="s">
        <v>22</v>
      </c>
      <c r="T10" s="6">
        <v>4.0337437817415243E-2</v>
      </c>
      <c r="U10" s="6">
        <v>6.8479478753142836E-2</v>
      </c>
      <c r="V10" s="6">
        <v>0.12190033584318709</v>
      </c>
      <c r="W10" s="6">
        <v>0.21625848741042397</v>
      </c>
      <c r="X10" s="6">
        <v>0.33488186504974465</v>
      </c>
      <c r="Y10" s="6">
        <f t="shared" si="8"/>
        <v>7.4800302743369934E-2</v>
      </c>
      <c r="Z10" s="7"/>
      <c r="AA10" s="3" t="s">
        <v>22</v>
      </c>
      <c r="AB10" s="6">
        <f t="shared" si="9"/>
        <v>1.5995686648876805E-2</v>
      </c>
      <c r="AC10" s="6">
        <f t="shared" si="1"/>
        <v>3.1673626398734944E-2</v>
      </c>
      <c r="AD10" s="6">
        <f t="shared" si="1"/>
        <v>6.143440248303858E-2</v>
      </c>
      <c r="AE10" s="6">
        <f t="shared" si="1"/>
        <v>0.11400135804101418</v>
      </c>
      <c r="AF10" s="6">
        <f t="shared" si="1"/>
        <v>0.18008647858367094</v>
      </c>
      <c r="AG10" s="6">
        <f t="shared" si="10"/>
        <v>3.5194959407757381E-2</v>
      </c>
      <c r="AH10" s="7"/>
      <c r="AI10" s="3" t="s">
        <v>22</v>
      </c>
      <c r="AJ10" s="8">
        <f t="shared" si="11"/>
        <v>2.0195910832306742E-2</v>
      </c>
      <c r="AK10" s="8">
        <f t="shared" si="2"/>
        <v>3.999063925958847E-2</v>
      </c>
      <c r="AL10" s="8">
        <f t="shared" si="2"/>
        <v>7.7566142787037717E-2</v>
      </c>
      <c r="AM10" s="8">
        <f t="shared" si="2"/>
        <v>0.14393638186953769</v>
      </c>
      <c r="AN10" s="8">
        <f t="shared" si="2"/>
        <v>0.22737445058886063</v>
      </c>
      <c r="AO10" s="8">
        <f t="shared" si="12"/>
        <v>4.4436620793370844E-2</v>
      </c>
      <c r="AQ10" s="3" t="s">
        <v>22</v>
      </c>
      <c r="AR10" s="9">
        <f t="shared" si="3"/>
        <v>256341.9836468375</v>
      </c>
      <c r="AS10" s="9">
        <f t="shared" si="3"/>
        <v>262168.58748179919</v>
      </c>
      <c r="AT10" s="9">
        <f t="shared" si="3"/>
        <v>261380.74178553568</v>
      </c>
      <c r="AU10" s="9">
        <f t="shared" si="3"/>
        <v>274216.64407631761</v>
      </c>
      <c r="AV10" s="9">
        <f t="shared" si="3"/>
        <v>270010.92398749996</v>
      </c>
      <c r="AW10" s="9">
        <f t="shared" si="3"/>
        <v>259894.54623510886</v>
      </c>
      <c r="AX10" s="7"/>
      <c r="AY10" s="3" t="s">
        <v>22</v>
      </c>
      <c r="AZ10" s="9">
        <f t="shared" si="13"/>
        <v>1173189.8565072655</v>
      </c>
      <c r="BA10" s="9">
        <f t="shared" si="4"/>
        <v>1126395.6497606838</v>
      </c>
      <c r="BB10" s="9">
        <f t="shared" si="4"/>
        <v>1100550.4917285712</v>
      </c>
      <c r="BC10" s="9">
        <f t="shared" si="4"/>
        <v>1069070.7371396397</v>
      </c>
      <c r="BD10" s="9">
        <f t="shared" si="4"/>
        <v>947406.75083333324</v>
      </c>
      <c r="BE10" s="9">
        <f t="shared" si="5"/>
        <v>1139023.3283557</v>
      </c>
      <c r="BF10" s="7"/>
      <c r="BG10" s="3" t="s">
        <v>22</v>
      </c>
      <c r="BH10" s="4">
        <v>51.853161843515544</v>
      </c>
      <c r="BI10" s="4">
        <v>51.114035087719301</v>
      </c>
      <c r="BJ10" s="4">
        <v>51.241237113402065</v>
      </c>
      <c r="BK10" s="4">
        <v>49.512195121951223</v>
      </c>
      <c r="BL10" s="4">
        <v>53</v>
      </c>
      <c r="BM10" s="4">
        <v>51.45423228346457</v>
      </c>
      <c r="BO10" s="3" t="s">
        <v>22</v>
      </c>
      <c r="BP10" s="9">
        <v>581650.89564068697</v>
      </c>
      <c r="BQ10" s="9">
        <v>558450.9914529915</v>
      </c>
      <c r="BR10" s="9">
        <v>545637.32857142854</v>
      </c>
      <c r="BS10" s="9">
        <v>530030.11261261266</v>
      </c>
      <c r="BT10" s="9">
        <v>469710.83333333331</v>
      </c>
      <c r="BU10" s="9">
        <f t="shared" si="6"/>
        <v>564711.61544655438</v>
      </c>
    </row>
    <row r="11" spans="2:73" x14ac:dyDescent="0.25">
      <c r="B11" s="179"/>
      <c r="C11" s="3" t="s">
        <v>23</v>
      </c>
      <c r="D11" s="4">
        <v>330.52391541009303</v>
      </c>
      <c r="E11" s="4">
        <v>154.95446980813441</v>
      </c>
      <c r="F11" s="4">
        <v>115.89698223703903</v>
      </c>
      <c r="G11" s="4">
        <v>21.665095677274447</v>
      </c>
      <c r="H11" s="4">
        <v>0.43099842468357868</v>
      </c>
      <c r="I11" s="4">
        <f t="shared" si="7"/>
        <v>623.47146155722453</v>
      </c>
      <c r="K11" s="3" t="s">
        <v>23</v>
      </c>
      <c r="L11" s="5">
        <v>16.5</v>
      </c>
      <c r="M11" s="5">
        <v>18</v>
      </c>
      <c r="N11" s="5">
        <v>18.5</v>
      </c>
      <c r="O11" s="5">
        <v>22</v>
      </c>
      <c r="P11" s="5">
        <v>30</v>
      </c>
      <c r="Q11" s="5">
        <f t="shared" si="0"/>
        <v>17.437672237382895</v>
      </c>
      <c r="S11" s="3" t="s">
        <v>23</v>
      </c>
      <c r="T11" s="6">
        <v>3.8977850685985228E-2</v>
      </c>
      <c r="U11" s="6">
        <v>6.6765426288520086E-2</v>
      </c>
      <c r="V11" s="6">
        <v>0.1160967424306648</v>
      </c>
      <c r="W11" s="6">
        <v>0.21570534537291913</v>
      </c>
      <c r="X11" s="6">
        <v>0.32902364958407676</v>
      </c>
      <c r="Y11" s="6">
        <f t="shared" si="8"/>
        <v>6.656128360218079E-2</v>
      </c>
      <c r="Z11" s="7"/>
      <c r="AA11" s="3" t="s">
        <v>23</v>
      </c>
      <c r="AB11" s="6">
        <f t="shared" si="9"/>
        <v>1.5238260235493219E-2</v>
      </c>
      <c r="AC11" s="6">
        <f t="shared" si="1"/>
        <v>3.0718727238086822E-2</v>
      </c>
      <c r="AD11" s="6">
        <f t="shared" si="1"/>
        <v>5.8201218789574335E-2</v>
      </c>
      <c r="AE11" s="6">
        <f t="shared" si="1"/>
        <v>0.11369320244004265</v>
      </c>
      <c r="AF11" s="6">
        <f t="shared" si="1"/>
        <v>0.17682286492742658</v>
      </c>
      <c r="AG11" s="6">
        <f t="shared" si="10"/>
        <v>3.0604999284094037E-2</v>
      </c>
      <c r="AH11" s="7"/>
      <c r="AI11" s="3" t="s">
        <v>23</v>
      </c>
      <c r="AJ11" s="8">
        <f t="shared" si="11"/>
        <v>1.9239595755466767E-2</v>
      </c>
      <c r="AK11" s="8">
        <f t="shared" si="2"/>
        <v>3.8784998093590248E-2</v>
      </c>
      <c r="AL11" s="8">
        <f t="shared" si="2"/>
        <v>7.3483974199279281E-2</v>
      </c>
      <c r="AM11" s="8">
        <f t="shared" si="2"/>
        <v>0.14354730929164156</v>
      </c>
      <c r="AN11" s="8">
        <f t="shared" si="2"/>
        <v>0.22325386159262403</v>
      </c>
      <c r="AO11" s="8">
        <f t="shared" si="12"/>
        <v>3.8641406907516322E-2</v>
      </c>
      <c r="AQ11" s="3" t="s">
        <v>23</v>
      </c>
      <c r="AR11" s="9">
        <f t="shared" si="3"/>
        <v>321309.80144767818</v>
      </c>
      <c r="AS11" s="9">
        <f t="shared" si="3"/>
        <v>342245.63478086115</v>
      </c>
      <c r="AT11" s="9">
        <f t="shared" si="3"/>
        <v>330704.21268963959</v>
      </c>
      <c r="AU11" s="9">
        <f t="shared" si="3"/>
        <v>363123.83805000002</v>
      </c>
      <c r="AV11" s="9">
        <f t="shared" si="3"/>
        <v>340873.80231777771</v>
      </c>
      <c r="AW11" s="9">
        <f t="shared" si="3"/>
        <v>329725.93971175182</v>
      </c>
      <c r="AX11" s="7"/>
      <c r="AY11" s="3" t="s">
        <v>23</v>
      </c>
      <c r="AZ11" s="9">
        <f t="shared" si="13"/>
        <v>1537367.4710415225</v>
      </c>
      <c r="BA11" s="9">
        <f t="shared" si="4"/>
        <v>1566341.5779444445</v>
      </c>
      <c r="BB11" s="9">
        <f t="shared" si="4"/>
        <v>1481317.8619916667</v>
      </c>
      <c r="BC11" s="9">
        <f t="shared" si="4"/>
        <v>1528942.476</v>
      </c>
      <c r="BD11" s="9">
        <f t="shared" si="4"/>
        <v>1196048.4291851851</v>
      </c>
      <c r="BE11" s="9">
        <f t="shared" si="5"/>
        <v>1533620.7887823007</v>
      </c>
      <c r="BF11" s="7"/>
      <c r="BG11" s="3" t="s">
        <v>23</v>
      </c>
      <c r="BH11" s="4">
        <v>50.517156862745097</v>
      </c>
      <c r="BI11" s="4">
        <v>51.9375</v>
      </c>
      <c r="BJ11" s="4">
        <v>50.127118644067799</v>
      </c>
      <c r="BK11" s="4">
        <v>47.285714285714285</v>
      </c>
      <c r="BL11" s="4">
        <v>43</v>
      </c>
      <c r="BM11" s="4">
        <v>50.733333333333334</v>
      </c>
      <c r="BO11" s="3" t="s">
        <v>23</v>
      </c>
      <c r="BP11" s="9">
        <v>762204.99307958479</v>
      </c>
      <c r="BQ11" s="9">
        <v>776569.9444444445</v>
      </c>
      <c r="BR11" s="9">
        <v>734416.39166666672</v>
      </c>
      <c r="BS11" s="9">
        <v>758028</v>
      </c>
      <c r="BT11" s="9">
        <v>592983.8518518518</v>
      </c>
      <c r="BU11" s="9">
        <f t="shared" si="6"/>
        <v>760347.44114144822</v>
      </c>
    </row>
    <row r="12" spans="2:73" x14ac:dyDescent="0.25">
      <c r="B12" s="179"/>
      <c r="C12" s="3" t="s">
        <v>24</v>
      </c>
      <c r="D12" s="4">
        <v>161.85570555618628</v>
      </c>
      <c r="E12" s="4">
        <v>66.971847120464872</v>
      </c>
      <c r="F12" s="4">
        <v>46.659824017509216</v>
      </c>
      <c r="G12" s="4">
        <v>8.1373684720863348</v>
      </c>
      <c r="H12" s="4">
        <v>0.17199467651692107</v>
      </c>
      <c r="I12" s="4">
        <f t="shared" si="7"/>
        <v>283.79673984276366</v>
      </c>
      <c r="K12" s="3" t="s">
        <v>24</v>
      </c>
      <c r="L12" s="5">
        <v>16</v>
      </c>
      <c r="M12" s="5">
        <v>16.5</v>
      </c>
      <c r="N12" s="5">
        <v>17.5</v>
      </c>
      <c r="O12" s="5">
        <v>20</v>
      </c>
      <c r="P12" s="5">
        <v>30</v>
      </c>
      <c r="Q12" s="5">
        <f t="shared" si="0"/>
        <v>16.488882198800525</v>
      </c>
      <c r="S12" s="3" t="s">
        <v>24</v>
      </c>
      <c r="T12" s="6">
        <v>3.5832256150588951E-2</v>
      </c>
      <c r="U12" s="6">
        <v>6.6744014705661353E-2</v>
      </c>
      <c r="V12" s="6">
        <v>0.11531542546652207</v>
      </c>
      <c r="W12" s="6">
        <v>0.1926409714613635</v>
      </c>
      <c r="X12" s="6">
        <v>0.32706286569455134</v>
      </c>
      <c r="Y12" s="6">
        <f t="shared" si="8"/>
        <v>6.0867739910358154E-2</v>
      </c>
      <c r="Z12" s="7"/>
      <c r="AA12" s="3" t="s">
        <v>24</v>
      </c>
      <c r="AB12" s="6">
        <f t="shared" si="9"/>
        <v>1.3485848542394714E-2</v>
      </c>
      <c r="AC12" s="6">
        <f t="shared" si="1"/>
        <v>3.0706798838623012E-2</v>
      </c>
      <c r="AD12" s="6">
        <f t="shared" si="1"/>
        <v>5.7765946866072129E-2</v>
      </c>
      <c r="AE12" s="6">
        <f t="shared" si="1"/>
        <v>0.10084403256713199</v>
      </c>
      <c r="AF12" s="6">
        <f t="shared" si="1"/>
        <v>0.17573051161329842</v>
      </c>
      <c r="AG12" s="6">
        <f t="shared" si="10"/>
        <v>2.7433124324227263E-2</v>
      </c>
      <c r="AH12" s="7"/>
      <c r="AI12" s="3" t="s">
        <v>24</v>
      </c>
      <c r="AJ12" s="8">
        <f t="shared" si="11"/>
        <v>1.7027027387994133E-2</v>
      </c>
      <c r="AK12" s="8">
        <f t="shared" si="2"/>
        <v>3.8769937477736022E-2</v>
      </c>
      <c r="AL12" s="8">
        <f t="shared" si="2"/>
        <v>7.2934406484693265E-2</v>
      </c>
      <c r="AM12" s="8">
        <f t="shared" si="2"/>
        <v>0.12732414271437636</v>
      </c>
      <c r="AN12" s="8">
        <f t="shared" si="2"/>
        <v>0.22187467290171181</v>
      </c>
      <c r="AO12" s="8">
        <f t="shared" si="12"/>
        <v>3.463664579492013E-2</v>
      </c>
      <c r="AQ12" s="3" t="s">
        <v>24</v>
      </c>
      <c r="AR12" s="9">
        <f t="shared" si="3"/>
        <v>407066.7433500581</v>
      </c>
      <c r="AS12" s="9">
        <f t="shared" si="3"/>
        <v>324801.00129124033</v>
      </c>
      <c r="AT12" s="9">
        <f t="shared" si="3"/>
        <v>413825.8958051129</v>
      </c>
      <c r="AU12" s="9">
        <f t="shared" si="3"/>
        <v>428213.66710861545</v>
      </c>
      <c r="AV12" s="9">
        <f t="shared" si="3"/>
        <v>471194.17546363635</v>
      </c>
      <c r="AW12" s="9">
        <f t="shared" si="3"/>
        <v>389409.74717908737</v>
      </c>
      <c r="AX12" s="7"/>
      <c r="AY12" s="3" t="s">
        <v>24</v>
      </c>
      <c r="AZ12" s="9">
        <f t="shared" si="13"/>
        <v>2040434.8037596899</v>
      </c>
      <c r="BA12" s="9">
        <f t="shared" si="4"/>
        <v>1628075.1944423076</v>
      </c>
      <c r="BB12" s="9">
        <f t="shared" si="4"/>
        <v>2074315.2671935484</v>
      </c>
      <c r="BC12" s="9">
        <f t="shared" si="4"/>
        <v>2048869.2206153846</v>
      </c>
      <c r="BD12" s="9">
        <f t="shared" si="4"/>
        <v>1653312.8963636362</v>
      </c>
      <c r="BE12" s="9">
        <f t="shared" si="5"/>
        <v>1948701.6245263419</v>
      </c>
      <c r="BF12" s="7"/>
      <c r="BG12" s="3" t="s">
        <v>24</v>
      </c>
      <c r="BH12" s="4">
        <v>50.851145038167942</v>
      </c>
      <c r="BI12" s="4">
        <v>52.758620689655174</v>
      </c>
      <c r="BJ12" s="4">
        <v>51.604651162790695</v>
      </c>
      <c r="BK12" s="4"/>
      <c r="BL12" s="4"/>
      <c r="BM12" s="4">
        <v>51.357142857142854</v>
      </c>
      <c r="BO12" s="3" t="s">
        <v>24</v>
      </c>
      <c r="BP12" s="9">
        <v>1011618.6434108528</v>
      </c>
      <c r="BQ12" s="9">
        <v>807176.59615384613</v>
      </c>
      <c r="BR12" s="9">
        <v>1028416.0967741936</v>
      </c>
      <c r="BS12" s="9">
        <v>1015800.3076923077</v>
      </c>
      <c r="BT12" s="9">
        <v>819689.09090909094</v>
      </c>
      <c r="BU12" s="9">
        <f t="shared" si="6"/>
        <v>966138.63387523137</v>
      </c>
    </row>
    <row r="13" spans="2:73" x14ac:dyDescent="0.25">
      <c r="B13" s="179"/>
      <c r="C13" s="3" t="s">
        <v>25</v>
      </c>
      <c r="D13" s="4">
        <v>55.674604088267273</v>
      </c>
      <c r="E13" s="4">
        <v>19.916464339746089</v>
      </c>
      <c r="F13" s="4">
        <v>16.054993210325755</v>
      </c>
      <c r="G13" s="4">
        <v>2.79884011141823</v>
      </c>
      <c r="H13" s="4">
        <v>6.4750937041664403E-2</v>
      </c>
      <c r="I13" s="4">
        <f t="shared" si="7"/>
        <v>94.509652686799015</v>
      </c>
      <c r="K13" s="3" t="s">
        <v>25</v>
      </c>
      <c r="L13" s="5">
        <v>15</v>
      </c>
      <c r="M13" s="5">
        <v>16</v>
      </c>
      <c r="N13" s="5">
        <v>16.5</v>
      </c>
      <c r="O13" s="5">
        <v>20</v>
      </c>
      <c r="P13" s="5">
        <v>30</v>
      </c>
      <c r="Q13" s="5">
        <f t="shared" si="0"/>
        <v>15.582941924717865</v>
      </c>
      <c r="S13" s="3" t="s">
        <v>25</v>
      </c>
      <c r="T13" s="6">
        <v>3.5975381430125096E-2</v>
      </c>
      <c r="U13" s="6">
        <v>6.7833782196893663E-2</v>
      </c>
      <c r="V13" s="6">
        <v>0.12543611286810985</v>
      </c>
      <c r="W13" s="6">
        <v>0.2189316898694996</v>
      </c>
      <c r="X13" s="6">
        <v>0.31644766888101672</v>
      </c>
      <c r="Y13" s="6">
        <f t="shared" si="8"/>
        <v>6.3496638389599722E-2</v>
      </c>
      <c r="Z13" s="7"/>
      <c r="AA13" s="3" t="s">
        <v>25</v>
      </c>
      <c r="AB13" s="6">
        <f t="shared" si="9"/>
        <v>1.3565583680097557E-2</v>
      </c>
      <c r="AC13" s="6">
        <f t="shared" si="1"/>
        <v>3.1313908646611516E-2</v>
      </c>
      <c r="AD13" s="6">
        <f t="shared" si="1"/>
        <v>6.3404184962293539E-2</v>
      </c>
      <c r="AE13" s="6">
        <f t="shared" si="1"/>
        <v>0.11549059996160826</v>
      </c>
      <c r="AF13" s="6">
        <f t="shared" si="1"/>
        <v>0.16981678217002275</v>
      </c>
      <c r="AG13" s="6">
        <f t="shared" si="10"/>
        <v>2.8897684483889231E-2</v>
      </c>
      <c r="AH13" s="7"/>
      <c r="AI13" s="3" t="s">
        <v>25</v>
      </c>
      <c r="AJ13" s="8">
        <f t="shared" si="11"/>
        <v>1.7127699760902958E-2</v>
      </c>
      <c r="AK13" s="8">
        <f t="shared" si="2"/>
        <v>3.9536465093380178E-2</v>
      </c>
      <c r="AL13" s="8">
        <f t="shared" si="2"/>
        <v>8.0053160205128163E-2</v>
      </c>
      <c r="AM13" s="8">
        <f t="shared" si="2"/>
        <v>0.14581667608236307</v>
      </c>
      <c r="AN13" s="8">
        <f t="shared" si="2"/>
        <v>0.21440808799388802</v>
      </c>
      <c r="AO13" s="8">
        <f t="shared" si="12"/>
        <v>3.6485777191549433E-2</v>
      </c>
      <c r="AQ13" s="3" t="s">
        <v>25</v>
      </c>
      <c r="AR13" s="9">
        <f t="shared" si="3"/>
        <v>530382.50210799987</v>
      </c>
      <c r="AS13" s="9">
        <f t="shared" si="3"/>
        <v>489879.39286475</v>
      </c>
      <c r="AT13" s="9">
        <f t="shared" si="3"/>
        <v>373166.41532941657</v>
      </c>
      <c r="AU13" s="9">
        <f t="shared" si="3"/>
        <v>609005.85393899994</v>
      </c>
      <c r="AV13" s="9">
        <f t="shared" si="3"/>
        <v>471194.17546363635</v>
      </c>
      <c r="AW13" s="9">
        <f t="shared" si="3"/>
        <v>497427.5588091276</v>
      </c>
      <c r="AX13" s="7"/>
      <c r="AY13" s="3" t="s">
        <v>25</v>
      </c>
      <c r="AZ13" s="9">
        <f t="shared" si="13"/>
        <v>2723401.8079999997</v>
      </c>
      <c r="BA13" s="9">
        <f t="shared" si="4"/>
        <v>2515426.9210000001</v>
      </c>
      <c r="BB13" s="9">
        <f t="shared" si="4"/>
        <v>1916130.5023333333</v>
      </c>
      <c r="BC13" s="9">
        <f t="shared" si="4"/>
        <v>3052660.9219999998</v>
      </c>
      <c r="BD13" s="9">
        <f t="shared" si="4"/>
        <v>1653312.8963636362</v>
      </c>
      <c r="BE13" s="9">
        <f t="shared" si="5"/>
        <v>2551455.2931804569</v>
      </c>
      <c r="BF13" s="7"/>
      <c r="BG13" s="3" t="s">
        <v>25</v>
      </c>
      <c r="BH13" s="4">
        <v>50.128440366972477</v>
      </c>
      <c r="BI13" s="4">
        <v>49.794117647058826</v>
      </c>
      <c r="BJ13" s="4">
        <v>49</v>
      </c>
      <c r="BK13" s="4">
        <v>40</v>
      </c>
      <c r="BL13" s="4"/>
      <c r="BM13" s="4">
        <v>49.903846153846153</v>
      </c>
      <c r="BO13" s="3" t="s">
        <v>25</v>
      </c>
      <c r="BP13" s="9">
        <v>1350224</v>
      </c>
      <c r="BQ13" s="9">
        <v>1247113</v>
      </c>
      <c r="BR13" s="9">
        <v>949990.33333333337</v>
      </c>
      <c r="BS13" s="9">
        <v>1513466</v>
      </c>
      <c r="BT13" s="9">
        <v>819689.09090909094</v>
      </c>
      <c r="BU13" s="9">
        <f t="shared" si="6"/>
        <v>1264975.3560636875</v>
      </c>
    </row>
    <row r="14" spans="2:73" x14ac:dyDescent="0.25">
      <c r="B14" s="179"/>
      <c r="C14" s="10" t="s">
        <v>15</v>
      </c>
      <c r="D14" s="11">
        <f>SUM(D4:D13)</f>
        <v>3504.6810902652301</v>
      </c>
      <c r="E14" s="11">
        <f t="shared" ref="E14:I14" si="14">SUM(E4:E13)</f>
        <v>2609.932277488705</v>
      </c>
      <c r="F14" s="11">
        <f t="shared" si="14"/>
        <v>2302.8880886061006</v>
      </c>
      <c r="G14" s="11">
        <f t="shared" si="14"/>
        <v>473.3667914367166</v>
      </c>
      <c r="H14" s="11">
        <f t="shared" si="14"/>
        <v>8.739353033842141</v>
      </c>
      <c r="I14" s="11">
        <f t="shared" si="14"/>
        <v>8899.6076008305936</v>
      </c>
      <c r="K14" s="10" t="s">
        <v>15</v>
      </c>
      <c r="L14" s="12">
        <f t="shared" ref="L14:Q14" si="15">SUMPRODUCT(D4:D13,L4:L13,BP4:BP13)/SUMPRODUCT(D4:D13,BP4:BP13)</f>
        <v>19.530731671693221</v>
      </c>
      <c r="M14" s="12">
        <f t="shared" si="15"/>
        <v>21.778575251288576</v>
      </c>
      <c r="N14" s="12">
        <f t="shared" si="15"/>
        <v>22.926592246168457</v>
      </c>
      <c r="O14" s="12">
        <f t="shared" si="15"/>
        <v>25.509502766466085</v>
      </c>
      <c r="P14" s="12">
        <f t="shared" si="15"/>
        <v>29.999999999999993</v>
      </c>
      <c r="Q14" s="13">
        <f t="shared" si="15"/>
        <v>21.227595833494444</v>
      </c>
      <c r="S14" s="10" t="s">
        <v>15</v>
      </c>
      <c r="T14" s="14">
        <f>SUMPRODUCT(T4:T13, D4:D13)/SUM(D4:D13)</f>
        <v>4.2273023410428483E-2</v>
      </c>
      <c r="U14" s="14">
        <f t="shared" ref="U14:X14" si="16">SUMPRODUCT(U4:U13, E4:E13)/SUM(E4:E13)</f>
        <v>7.0088021462893099E-2</v>
      </c>
      <c r="V14" s="14">
        <f t="shared" si="16"/>
        <v>0.12322353989590708</v>
      </c>
      <c r="W14" s="14">
        <f t="shared" si="16"/>
        <v>0.22083970756302265</v>
      </c>
      <c r="X14" s="14">
        <f t="shared" si="16"/>
        <v>0.33788131200080235</v>
      </c>
      <c r="Y14" s="14">
        <f>SUMPRODUCT(I4:I13, Y4:Y13)/SUM(I4:I13)</f>
        <v>8.1165322986935393E-2</v>
      </c>
      <c r="Z14" s="15"/>
      <c r="AA14" s="10" t="s">
        <v>15</v>
      </c>
      <c r="AB14" s="14">
        <f>SUMPRODUCT(AB4:AB13, D4:D13)/SUM(D4:D13)</f>
        <v>1.7074001984188167E-2</v>
      </c>
      <c r="AC14" s="14">
        <f t="shared" ref="AC14:AG14" si="17">SUMPRODUCT(AC4:AC13, E4:E13)/SUM(E4:E13)</f>
        <v>3.2569746042158607E-2</v>
      </c>
      <c r="AD14" s="14">
        <f t="shared" si="17"/>
        <v>6.2171559871967513E-2</v>
      </c>
      <c r="AE14" s="14">
        <f t="shared" si="17"/>
        <v>0.11655355721154748</v>
      </c>
      <c r="AF14" s="14">
        <f t="shared" si="17"/>
        <v>0.18175747141212206</v>
      </c>
      <c r="AG14" s="14">
        <f t="shared" si="17"/>
        <v>3.8740914163247722E-2</v>
      </c>
      <c r="AH14" s="15"/>
      <c r="AI14" s="10" t="s">
        <v>15</v>
      </c>
      <c r="AJ14" s="52">
        <f>SUMPRODUCT(AJ4:AJ13, D4:D13)/SUM(D4:D13)</f>
        <v>2.155737538453879E-2</v>
      </c>
      <c r="AK14" s="52">
        <f t="shared" ref="AK14:AN14" si="18">SUMPRODUCT(AK4:AK13, E4:E13)/SUM(E4:E13)</f>
        <v>4.1122066300573516E-2</v>
      </c>
      <c r="AL14" s="52">
        <f t="shared" si="18"/>
        <v>7.8496866501685511E-2</v>
      </c>
      <c r="AM14" s="52">
        <f t="shared" si="18"/>
        <v>0.14715874974944343</v>
      </c>
      <c r="AN14" s="52">
        <f t="shared" si="18"/>
        <v>0.2294842207353765</v>
      </c>
      <c r="AO14" s="53">
        <f>SUMPRODUCT(AJ14:AN14, D14:H14)/SUM(D14:H14)</f>
        <v>4.8913689369999021E-2</v>
      </c>
      <c r="AQ14" s="10" t="s">
        <v>15</v>
      </c>
      <c r="AR14" s="9">
        <f t="shared" si="3"/>
        <v>214010.64659276884</v>
      </c>
      <c r="AS14" s="9">
        <f t="shared" si="3"/>
        <v>193797.16570959377</v>
      </c>
      <c r="AT14" s="9">
        <f t="shared" si="3"/>
        <v>189517.42480478453</v>
      </c>
      <c r="AU14" s="9">
        <f t="shared" si="3"/>
        <v>190531.19381016071</v>
      </c>
      <c r="AV14" s="9">
        <f t="shared" si="3"/>
        <v>188860.30868213167</v>
      </c>
      <c r="AW14" s="9">
        <f t="shared" si="3"/>
        <v>200471.26809212519</v>
      </c>
      <c r="AX14" s="15"/>
      <c r="AY14" s="10" t="s">
        <v>15</v>
      </c>
      <c r="AZ14" s="9">
        <f>SUMPRODUCT(AZ4:AZ13,D4:D13)/SUM(D4:D13)</f>
        <v>948072.56954296574</v>
      </c>
      <c r="BA14" s="9">
        <f t="shared" ref="BA14:BE14" si="19">SUMPRODUCT(BA4:BA13,E4:E13)/SUM(E4:E13)</f>
        <v>801219.37583118083</v>
      </c>
      <c r="BB14" s="9">
        <f t="shared" si="19"/>
        <v>756890.96425470209</v>
      </c>
      <c r="BC14" s="9">
        <f t="shared" si="19"/>
        <v>727103.04586804006</v>
      </c>
      <c r="BD14" s="9">
        <f t="shared" si="19"/>
        <v>662667.74976186571</v>
      </c>
      <c r="BE14" s="9">
        <f t="shared" si="19"/>
        <v>843501.597254514</v>
      </c>
      <c r="BF14" s="15"/>
      <c r="BG14" s="10" t="s">
        <v>15</v>
      </c>
      <c r="BH14" s="11">
        <v>51.197392249185079</v>
      </c>
      <c r="BI14" s="11">
        <v>51.359383033419022</v>
      </c>
      <c r="BJ14" s="11">
        <v>51.233236151603499</v>
      </c>
      <c r="BK14" s="11">
        <v>51.193236714975846</v>
      </c>
      <c r="BL14" s="11">
        <v>51.463157894736845</v>
      </c>
      <c r="BM14" s="17">
        <v>51.255049504950492</v>
      </c>
      <c r="BO14" s="10" t="s">
        <v>15</v>
      </c>
      <c r="BP14" s="18">
        <f t="shared" ref="BP14:BU14" si="20">SUMPRODUCT(BP4:BP13, D4:D13)/SUM(D4:D13)</f>
        <v>470040.93680860975</v>
      </c>
      <c r="BQ14" s="18">
        <f t="shared" si="20"/>
        <v>397233.20566741738</v>
      </c>
      <c r="BR14" s="18">
        <f t="shared" si="20"/>
        <v>375255.80776137934</v>
      </c>
      <c r="BS14" s="18">
        <f t="shared" si="20"/>
        <v>360487.38020230044</v>
      </c>
      <c r="BT14" s="18">
        <f t="shared" si="20"/>
        <v>328541.27405149519</v>
      </c>
      <c r="BU14" s="19">
        <f t="shared" si="20"/>
        <v>418196.13150942692</v>
      </c>
    </row>
    <row r="15" spans="2:73" x14ac:dyDescent="0.25">
      <c r="AI15" s="20"/>
    </row>
    <row r="16" spans="2:73" x14ac:dyDescent="0.25">
      <c r="B16">
        <f>(((1.6%)*3.464239+0.033447)*0.3009+0.018)*0.8*1.219</f>
        <v>4.3632822164968318E-2</v>
      </c>
    </row>
    <row r="17" spans="2:36" x14ac:dyDescent="0.25">
      <c r="B17" s="178" t="s">
        <v>27</v>
      </c>
      <c r="C17" s="178"/>
      <c r="D17" s="178"/>
      <c r="E17" s="178"/>
      <c r="F17" s="178"/>
      <c r="G17" s="178"/>
      <c r="H17" s="178"/>
      <c r="J17" s="180" t="s">
        <v>28</v>
      </c>
      <c r="K17" s="180"/>
      <c r="L17" s="180"/>
      <c r="M17" s="180"/>
      <c r="N17" s="180"/>
      <c r="O17" s="180"/>
      <c r="P17" s="180"/>
      <c r="Q17" s="2"/>
      <c r="R17" s="178" t="s">
        <v>64</v>
      </c>
      <c r="S17" s="178"/>
      <c r="T17" s="178"/>
      <c r="U17" s="178"/>
      <c r="V17" s="178"/>
      <c r="W17" s="178"/>
      <c r="X17" s="178"/>
      <c r="AJ17" s="30" t="s">
        <v>37</v>
      </c>
    </row>
    <row r="18" spans="2:36" x14ac:dyDescent="0.25">
      <c r="B18" s="1" t="s">
        <v>9</v>
      </c>
      <c r="C18" s="1" t="s">
        <v>10</v>
      </c>
      <c r="D18" s="1" t="s">
        <v>11</v>
      </c>
      <c r="E18" s="1" t="s">
        <v>12</v>
      </c>
      <c r="F18" s="1" t="s">
        <v>13</v>
      </c>
      <c r="G18" s="1" t="s">
        <v>14</v>
      </c>
      <c r="H18" s="1" t="s">
        <v>15</v>
      </c>
      <c r="J18" s="5" t="s">
        <v>9</v>
      </c>
      <c r="K18" s="5" t="s">
        <v>10</v>
      </c>
      <c r="L18" s="5" t="s">
        <v>11</v>
      </c>
      <c r="M18" s="5" t="s">
        <v>12</v>
      </c>
      <c r="N18" s="5" t="s">
        <v>13</v>
      </c>
      <c r="O18" s="5" t="s">
        <v>14</v>
      </c>
      <c r="P18" s="5" t="s">
        <v>15</v>
      </c>
      <c r="Q18" s="7"/>
      <c r="R18" s="5" t="s">
        <v>9</v>
      </c>
      <c r="S18" s="5" t="s">
        <v>10</v>
      </c>
      <c r="T18" s="5" t="s">
        <v>11</v>
      </c>
      <c r="U18" s="5" t="s">
        <v>12</v>
      </c>
      <c r="V18" s="5" t="s">
        <v>13</v>
      </c>
      <c r="W18" s="5" t="s">
        <v>14</v>
      </c>
      <c r="X18" s="5" t="s">
        <v>15</v>
      </c>
    </row>
    <row r="19" spans="2:36" x14ac:dyDescent="0.25">
      <c r="B19" s="3" t="s">
        <v>16</v>
      </c>
      <c r="C19" s="5">
        <v>30</v>
      </c>
      <c r="D19" s="5">
        <v>30</v>
      </c>
      <c r="E19" s="5">
        <v>30</v>
      </c>
      <c r="F19" s="5">
        <v>30</v>
      </c>
      <c r="G19" s="5">
        <v>30</v>
      </c>
      <c r="H19" s="22">
        <f t="shared" ref="H19:H28" si="21">SUMPRODUCT(C19:G19, D4:H4, BP4:BT4)/SUMPRODUCT(D4:H4, BP4:BT4)</f>
        <v>30</v>
      </c>
      <c r="J19" s="5" t="s">
        <v>16</v>
      </c>
      <c r="K19" s="23">
        <f>AR4/AZ4</f>
        <v>0.28500000000000003</v>
      </c>
      <c r="L19" s="23">
        <f t="shared" ref="L19:P29" si="22">AS4/BA4</f>
        <v>0.28500000000000003</v>
      </c>
      <c r="M19" s="23">
        <f t="shared" si="22"/>
        <v>0.28500000000000003</v>
      </c>
      <c r="N19" s="23">
        <f t="shared" si="22"/>
        <v>0.28499999999999998</v>
      </c>
      <c r="O19" s="23">
        <f t="shared" si="22"/>
        <v>0.28500000000000003</v>
      </c>
      <c r="P19" s="23">
        <f t="shared" si="22"/>
        <v>0.28499999999999992</v>
      </c>
      <c r="Q19" s="7"/>
      <c r="R19" s="5" t="s">
        <v>16</v>
      </c>
      <c r="S19" s="24">
        <f>(K19+2.5%+0.9%)-(AJ4+8.3%+3.4%+0.5%+1.8%)</f>
        <v>0.15220821945110402</v>
      </c>
      <c r="T19" s="24">
        <f t="shared" ref="T19:W28" si="23">(L19+2.5%+0.9%)-(AK4+8.3%+3.4%+0.5%+1.8%)</f>
        <v>0.13416953072737858</v>
      </c>
      <c r="U19" s="24">
        <f t="shared" si="23"/>
        <v>9.6195579065709302E-2</v>
      </c>
      <c r="V19" s="24">
        <f t="shared" si="23"/>
        <v>2.3453623004252189E-2</v>
      </c>
      <c r="W19" s="24">
        <f t="shared" si="23"/>
        <v>-5.1120145252784743E-2</v>
      </c>
      <c r="X19" s="24">
        <f>SUMPRODUCT(S19:W19, D4:H4)/SUM(D4:H4)</f>
        <v>0.11972239300150768</v>
      </c>
      <c r="Y19" s="25"/>
    </row>
    <row r="20" spans="2:36" x14ac:dyDescent="0.25">
      <c r="B20" s="3" t="s">
        <v>17</v>
      </c>
      <c r="C20" s="5">
        <v>30</v>
      </c>
      <c r="D20" s="5">
        <v>30</v>
      </c>
      <c r="E20" s="5">
        <v>30</v>
      </c>
      <c r="F20" s="5">
        <v>30</v>
      </c>
      <c r="G20" s="5">
        <v>30</v>
      </c>
      <c r="H20" s="22">
        <f t="shared" si="21"/>
        <v>29.999999999999996</v>
      </c>
      <c r="J20" s="5" t="s">
        <v>17</v>
      </c>
      <c r="K20" s="23">
        <f t="shared" ref="K20:K29" si="24">AR5/AZ5</f>
        <v>0.28499999999999998</v>
      </c>
      <c r="L20" s="23">
        <f t="shared" si="22"/>
        <v>0.28499999999999998</v>
      </c>
      <c r="M20" s="23">
        <f t="shared" si="22"/>
        <v>0.28499999999999998</v>
      </c>
      <c r="N20" s="23">
        <f t="shared" si="22"/>
        <v>0.28500000000000003</v>
      </c>
      <c r="O20" s="23">
        <f t="shared" si="22"/>
        <v>0.28499999999999992</v>
      </c>
      <c r="P20" s="23">
        <f t="shared" si="22"/>
        <v>0.28499999999999998</v>
      </c>
      <c r="Q20" s="7"/>
      <c r="R20" s="5" t="s">
        <v>17</v>
      </c>
      <c r="S20" s="24">
        <f t="shared" ref="S20:S28" si="25">(K20+2.5%+0.9%)-(AJ5+8.3%+3.4%+0.5%+1.8%)</f>
        <v>0.15429646724595231</v>
      </c>
      <c r="T20" s="24">
        <f t="shared" si="23"/>
        <v>0.13704493051007394</v>
      </c>
      <c r="U20" s="24">
        <f t="shared" si="23"/>
        <v>0.10085803780555957</v>
      </c>
      <c r="V20" s="24">
        <f t="shared" si="23"/>
        <v>2.9947984376177628E-2</v>
      </c>
      <c r="W20" s="24">
        <f t="shared" si="23"/>
        <v>-5.3492906699634912E-2</v>
      </c>
      <c r="X20" s="24">
        <f t="shared" ref="X20:X28" si="26">SUMPRODUCT(S20:W20, D5:H5)/SUM(D5:H5)</f>
        <v>0.12500879610087412</v>
      </c>
      <c r="Y20" s="25"/>
      <c r="Z20" s="33" t="s">
        <v>39</v>
      </c>
      <c r="AA20" s="33"/>
      <c r="AI20" s="26" t="s">
        <v>31</v>
      </c>
    </row>
    <row r="21" spans="2:36" x14ac:dyDescent="0.25">
      <c r="B21" s="3" t="s">
        <v>18</v>
      </c>
      <c r="C21" s="5">
        <v>28</v>
      </c>
      <c r="D21" s="5">
        <v>28.5</v>
      </c>
      <c r="E21" s="5">
        <v>30</v>
      </c>
      <c r="F21" s="5">
        <v>30</v>
      </c>
      <c r="G21" s="5">
        <v>30</v>
      </c>
      <c r="H21" s="22">
        <f t="shared" si="21"/>
        <v>28.826628793979651</v>
      </c>
      <c r="J21" s="5" t="s">
        <v>18</v>
      </c>
      <c r="K21" s="23">
        <f t="shared" si="24"/>
        <v>0.26600000000000001</v>
      </c>
      <c r="L21" s="23">
        <f t="shared" si="22"/>
        <v>0.27074999999999999</v>
      </c>
      <c r="M21" s="23">
        <f t="shared" si="22"/>
        <v>0.28499999999999998</v>
      </c>
      <c r="N21" s="23">
        <f t="shared" si="22"/>
        <v>0.28499999999999998</v>
      </c>
      <c r="O21" s="23">
        <f t="shared" si="22"/>
        <v>0.28499999999999998</v>
      </c>
      <c r="P21" s="23">
        <f t="shared" si="22"/>
        <v>0.27385297354280674</v>
      </c>
      <c r="Q21" s="7"/>
      <c r="R21" s="5" t="s">
        <v>18</v>
      </c>
      <c r="S21" s="24">
        <f t="shared" si="25"/>
        <v>0.13659916069738354</v>
      </c>
      <c r="T21" s="24">
        <f t="shared" si="23"/>
        <v>0.12285694730576197</v>
      </c>
      <c r="U21" s="24">
        <f t="shared" si="23"/>
        <v>9.981091935605485E-2</v>
      </c>
      <c r="V21" s="24">
        <f t="shared" si="23"/>
        <v>2.9065474709299155E-2</v>
      </c>
      <c r="W21" s="24">
        <f t="shared" si="23"/>
        <v>-5.4584574822637177E-2</v>
      </c>
      <c r="X21" s="24">
        <f t="shared" si="26"/>
        <v>0.11543728232101137</v>
      </c>
      <c r="Y21" s="25"/>
      <c r="Z21" s="34" t="s">
        <v>40</v>
      </c>
      <c r="AA21" s="35"/>
      <c r="AC21" s="73" t="s">
        <v>107</v>
      </c>
      <c r="AI21" s="27" t="s">
        <v>32</v>
      </c>
      <c r="AJ21" s="28"/>
    </row>
    <row r="22" spans="2:36" x14ac:dyDescent="0.25">
      <c r="B22" s="3" t="s">
        <v>19</v>
      </c>
      <c r="C22" s="5">
        <v>26</v>
      </c>
      <c r="D22" s="5">
        <v>27</v>
      </c>
      <c r="E22" s="5">
        <v>29</v>
      </c>
      <c r="F22" s="5">
        <v>30</v>
      </c>
      <c r="G22" s="5">
        <v>30</v>
      </c>
      <c r="H22" s="22">
        <f t="shared" si="21"/>
        <v>27.331832329280225</v>
      </c>
      <c r="J22" s="5" t="s">
        <v>19</v>
      </c>
      <c r="K22" s="23">
        <f t="shared" si="24"/>
        <v>0.247</v>
      </c>
      <c r="L22" s="23">
        <f t="shared" si="22"/>
        <v>0.25650000000000001</v>
      </c>
      <c r="M22" s="23">
        <f t="shared" si="22"/>
        <v>0.27549999999999997</v>
      </c>
      <c r="N22" s="23">
        <f t="shared" si="22"/>
        <v>0.28499999999999998</v>
      </c>
      <c r="O22" s="23">
        <f t="shared" si="22"/>
        <v>0.28499999999999998</v>
      </c>
      <c r="P22" s="23">
        <f t="shared" si="22"/>
        <v>0.25965240712816212</v>
      </c>
      <c r="Q22" s="7"/>
      <c r="R22" s="5" t="s">
        <v>19</v>
      </c>
      <c r="S22" s="24">
        <f t="shared" si="25"/>
        <v>0.11878147696114055</v>
      </c>
      <c r="T22" s="24">
        <f t="shared" si="23"/>
        <v>0.10920175916213998</v>
      </c>
      <c r="U22" s="24">
        <f t="shared" si="23"/>
        <v>8.8805884107696076E-2</v>
      </c>
      <c r="V22" s="24">
        <f t="shared" si="23"/>
        <v>3.1007440580423873E-2</v>
      </c>
      <c r="W22" s="24">
        <f t="shared" si="23"/>
        <v>-5.2284033935562302E-2</v>
      </c>
      <c r="X22" s="24">
        <f t="shared" si="26"/>
        <v>0.10170392300945884</v>
      </c>
      <c r="Y22" s="25"/>
      <c r="AC22" s="28" t="s">
        <v>43</v>
      </c>
      <c r="AD22" s="28" t="s">
        <v>44</v>
      </c>
      <c r="AE22" s="28" t="s">
        <v>45</v>
      </c>
      <c r="AF22" s="28" t="s">
        <v>46</v>
      </c>
      <c r="AI22" s="28" t="s">
        <v>33</v>
      </c>
      <c r="AJ22" s="28">
        <v>1.194788272734125E-2</v>
      </c>
    </row>
    <row r="23" spans="2:36" x14ac:dyDescent="0.25">
      <c r="B23" s="3" t="s">
        <v>20</v>
      </c>
      <c r="C23" s="5">
        <v>24.5</v>
      </c>
      <c r="D23" s="5">
        <v>25.5</v>
      </c>
      <c r="E23" s="5">
        <v>27</v>
      </c>
      <c r="F23" s="5">
        <v>28</v>
      </c>
      <c r="G23" s="5">
        <v>30</v>
      </c>
      <c r="H23" s="22">
        <f t="shared" si="21"/>
        <v>25.629538243320045</v>
      </c>
      <c r="J23" s="5" t="s">
        <v>20</v>
      </c>
      <c r="K23" s="23">
        <f t="shared" si="24"/>
        <v>0.23274999999999996</v>
      </c>
      <c r="L23" s="23">
        <f t="shared" si="22"/>
        <v>0.24224999999999999</v>
      </c>
      <c r="M23" s="23">
        <f t="shared" si="22"/>
        <v>0.25650000000000001</v>
      </c>
      <c r="N23" s="23">
        <f t="shared" si="22"/>
        <v>0.26600000000000001</v>
      </c>
      <c r="O23" s="23">
        <f t="shared" si="22"/>
        <v>0.28499999999999992</v>
      </c>
      <c r="P23" s="23">
        <f t="shared" si="22"/>
        <v>0.24348061331154042</v>
      </c>
      <c r="Q23" s="7"/>
      <c r="R23" s="5" t="s">
        <v>20</v>
      </c>
      <c r="S23" s="24">
        <f t="shared" si="25"/>
        <v>0.10599278311780524</v>
      </c>
      <c r="T23" s="24">
        <f t="shared" si="23"/>
        <v>9.5447318847383833E-2</v>
      </c>
      <c r="U23" s="24">
        <f t="shared" si="23"/>
        <v>7.1257146208636823E-2</v>
      </c>
      <c r="V23" s="24">
        <f t="shared" si="23"/>
        <v>1.1050365968260589E-2</v>
      </c>
      <c r="W23" s="24">
        <f t="shared" si="23"/>
        <v>-4.3744500706935807E-2</v>
      </c>
      <c r="X23" s="24">
        <f t="shared" si="26"/>
        <v>8.814251518335367E-2</v>
      </c>
      <c r="Y23" s="25"/>
      <c r="Z23" s="35" t="s">
        <v>41</v>
      </c>
      <c r="AA23" s="35">
        <v>-6.4763124932399607E-3</v>
      </c>
      <c r="AC23" s="36">
        <v>3.6209252841787491</v>
      </c>
      <c r="AD23" s="36">
        <v>3.4435564398340723</v>
      </c>
      <c r="AE23" s="36">
        <v>4.0270058662364665</v>
      </c>
      <c r="AF23" s="36">
        <v>4.1639434268360258</v>
      </c>
      <c r="AI23" s="28" t="s">
        <v>34</v>
      </c>
      <c r="AJ23" s="28">
        <v>1.2976766732846989</v>
      </c>
    </row>
    <row r="24" spans="2:36" x14ac:dyDescent="0.25">
      <c r="B24" s="3" t="s">
        <v>21</v>
      </c>
      <c r="C24" s="5">
        <v>23</v>
      </c>
      <c r="D24" s="5">
        <v>24.5</v>
      </c>
      <c r="E24" s="5">
        <v>25</v>
      </c>
      <c r="F24" s="5">
        <v>27</v>
      </c>
      <c r="G24" s="5">
        <v>30</v>
      </c>
      <c r="H24" s="22">
        <f t="shared" si="21"/>
        <v>24.109151313296582</v>
      </c>
      <c r="J24" s="5" t="s">
        <v>21</v>
      </c>
      <c r="K24" s="23">
        <f t="shared" si="24"/>
        <v>0.21850000000000003</v>
      </c>
      <c r="L24" s="23">
        <f t="shared" si="22"/>
        <v>0.23275000000000001</v>
      </c>
      <c r="M24" s="23">
        <f t="shared" si="22"/>
        <v>0.23749999999999999</v>
      </c>
      <c r="N24" s="23">
        <f t="shared" si="22"/>
        <v>0.25650000000000001</v>
      </c>
      <c r="O24" s="23">
        <f t="shared" si="22"/>
        <v>0.28499999999999998</v>
      </c>
      <c r="P24" s="23">
        <f t="shared" si="22"/>
        <v>0.22903693747631751</v>
      </c>
      <c r="Q24" s="7"/>
      <c r="R24" s="5" t="s">
        <v>21</v>
      </c>
      <c r="S24" s="24">
        <f t="shared" si="25"/>
        <v>9.0946486230776724E-2</v>
      </c>
      <c r="T24" s="24">
        <f t="shared" si="23"/>
        <v>8.5751318519836139E-2</v>
      </c>
      <c r="U24" s="24">
        <f t="shared" si="23"/>
        <v>5.3532035616269846E-2</v>
      </c>
      <c r="V24" s="24">
        <f t="shared" si="23"/>
        <v>6.6404759656049639E-3</v>
      </c>
      <c r="W24" s="24">
        <f t="shared" si="23"/>
        <v>-5.0379973405308587E-2</v>
      </c>
      <c r="X24" s="24">
        <f t="shared" si="26"/>
        <v>7.55832846780536E-2</v>
      </c>
      <c r="Y24" s="25"/>
      <c r="Z24" s="35" t="s">
        <v>42</v>
      </c>
      <c r="AA24" s="35">
        <v>0.55710031072957067</v>
      </c>
    </row>
    <row r="25" spans="2:36" x14ac:dyDescent="0.25">
      <c r="B25" s="3" t="s">
        <v>22</v>
      </c>
      <c r="C25" s="5">
        <v>23</v>
      </c>
      <c r="D25" s="5">
        <v>24.5</v>
      </c>
      <c r="E25" s="5">
        <v>25</v>
      </c>
      <c r="F25" s="5">
        <v>27</v>
      </c>
      <c r="G25" s="5">
        <v>30</v>
      </c>
      <c r="H25" s="22">
        <f t="shared" si="21"/>
        <v>24.018226822290305</v>
      </c>
      <c r="J25" s="5" t="s">
        <v>22</v>
      </c>
      <c r="K25" s="23">
        <f t="shared" si="24"/>
        <v>0.2185</v>
      </c>
      <c r="L25" s="23">
        <f t="shared" si="22"/>
        <v>0.23275000000000004</v>
      </c>
      <c r="M25" s="23">
        <f t="shared" si="22"/>
        <v>0.23750000000000002</v>
      </c>
      <c r="N25" s="23">
        <f t="shared" si="22"/>
        <v>0.25650000000000001</v>
      </c>
      <c r="O25" s="23">
        <f t="shared" si="22"/>
        <v>0.28499999999999998</v>
      </c>
      <c r="P25" s="23">
        <f t="shared" si="22"/>
        <v>0.22817315481175787</v>
      </c>
      <c r="Q25" s="7"/>
      <c r="R25" s="5" t="s">
        <v>22</v>
      </c>
      <c r="S25" s="24">
        <f t="shared" si="25"/>
        <v>9.2304089167693226E-2</v>
      </c>
      <c r="T25" s="24">
        <f t="shared" si="23"/>
        <v>8.6759360740411573E-2</v>
      </c>
      <c r="U25" s="24">
        <f t="shared" si="23"/>
        <v>5.3933857212962288E-2</v>
      </c>
      <c r="V25" s="24">
        <f t="shared" si="23"/>
        <v>6.5636181304623009E-3</v>
      </c>
      <c r="W25" s="24">
        <f t="shared" si="23"/>
        <v>-4.837445058886064E-2</v>
      </c>
      <c r="X25" s="24">
        <f t="shared" si="26"/>
        <v>7.8041225561681166E-2</v>
      </c>
      <c r="Y25" s="25"/>
      <c r="AC25" s="73" t="s">
        <v>108</v>
      </c>
      <c r="AI25" s="27" t="s">
        <v>35</v>
      </c>
      <c r="AJ25" s="28"/>
    </row>
    <row r="26" spans="2:36" x14ac:dyDescent="0.25">
      <c r="B26" s="3" t="s">
        <v>23</v>
      </c>
      <c r="C26" s="5">
        <v>22</v>
      </c>
      <c r="D26" s="5">
        <v>23</v>
      </c>
      <c r="E26" s="5">
        <v>23.5</v>
      </c>
      <c r="F26" s="5">
        <v>25</v>
      </c>
      <c r="G26" s="5">
        <v>30</v>
      </c>
      <c r="H26" s="22">
        <f t="shared" si="21"/>
        <v>22.631405304193134</v>
      </c>
      <c r="J26" s="5" t="s">
        <v>23</v>
      </c>
      <c r="K26" s="23">
        <f t="shared" si="24"/>
        <v>0.20899999999999999</v>
      </c>
      <c r="L26" s="23">
        <f t="shared" si="22"/>
        <v>0.21850000000000003</v>
      </c>
      <c r="M26" s="23">
        <f t="shared" si="22"/>
        <v>0.22325</v>
      </c>
      <c r="N26" s="23">
        <f t="shared" si="22"/>
        <v>0.23750000000000002</v>
      </c>
      <c r="O26" s="23">
        <f t="shared" si="22"/>
        <v>0.28499999999999998</v>
      </c>
      <c r="P26" s="23">
        <f t="shared" si="22"/>
        <v>0.21499835038983475</v>
      </c>
      <c r="Q26" s="7"/>
      <c r="R26" s="5" t="s">
        <v>23</v>
      </c>
      <c r="S26" s="24">
        <f t="shared" si="25"/>
        <v>8.3760404244533182E-2</v>
      </c>
      <c r="T26" s="24">
        <f t="shared" si="23"/>
        <v>7.3715001906409727E-2</v>
      </c>
      <c r="U26" s="55">
        <f t="shared" si="23"/>
        <v>4.3766025800720698E-2</v>
      </c>
      <c r="V26" s="24">
        <f t="shared" si="23"/>
        <v>-1.2047309291641606E-2</v>
      </c>
      <c r="W26" s="24">
        <f t="shared" si="23"/>
        <v>-4.4253861592624066E-2</v>
      </c>
      <c r="X26" s="24">
        <f t="shared" si="26"/>
        <v>7.0411493345059153E-2</v>
      </c>
      <c r="Y26" s="25"/>
      <c r="AC26" s="50" t="s">
        <v>59</v>
      </c>
      <c r="AD26" s="50" t="s">
        <v>60</v>
      </c>
      <c r="AE26" s="51" t="s">
        <v>61</v>
      </c>
      <c r="AF26" s="51" t="s">
        <v>62</v>
      </c>
      <c r="AG26" s="51" t="s">
        <v>63</v>
      </c>
      <c r="AI26" s="28" t="s">
        <v>33</v>
      </c>
      <c r="AJ26" s="28">
        <v>1.7999999999999999E-2</v>
      </c>
    </row>
    <row r="27" spans="2:36" x14ac:dyDescent="0.25">
      <c r="B27" s="3" t="s">
        <v>24</v>
      </c>
      <c r="C27" s="5">
        <v>21</v>
      </c>
      <c r="D27" s="5">
        <v>21</v>
      </c>
      <c r="E27" s="5">
        <v>21</v>
      </c>
      <c r="F27" s="5">
        <v>22</v>
      </c>
      <c r="G27" s="5">
        <v>30</v>
      </c>
      <c r="H27" s="22">
        <f t="shared" si="21"/>
        <v>21.0347747377822</v>
      </c>
      <c r="J27" s="5" t="s">
        <v>24</v>
      </c>
      <c r="K27" s="23">
        <f t="shared" si="24"/>
        <v>0.19949999999999998</v>
      </c>
      <c r="L27" s="23">
        <f t="shared" si="22"/>
        <v>0.19949999999999998</v>
      </c>
      <c r="M27" s="23">
        <f t="shared" si="22"/>
        <v>0.19950000000000001</v>
      </c>
      <c r="N27" s="23">
        <f t="shared" si="22"/>
        <v>0.20900000000000002</v>
      </c>
      <c r="O27" s="23">
        <f t="shared" si="22"/>
        <v>0.28500000000000003</v>
      </c>
      <c r="P27" s="23">
        <f t="shared" si="22"/>
        <v>0.1998303600089309</v>
      </c>
      <c r="Q27" s="7"/>
      <c r="R27" s="5" t="s">
        <v>24</v>
      </c>
      <c r="S27" s="24">
        <f t="shared" si="25"/>
        <v>7.6472972612005807E-2</v>
      </c>
      <c r="T27" s="24">
        <f t="shared" si="23"/>
        <v>5.4730062522263923E-2</v>
      </c>
      <c r="U27" s="55">
        <f t="shared" si="23"/>
        <v>2.0565593515306763E-2</v>
      </c>
      <c r="V27" s="24">
        <f t="shared" si="23"/>
        <v>-2.4324142714376357E-2</v>
      </c>
      <c r="W27" s="24">
        <f t="shared" si="23"/>
        <v>-4.2874672901711763E-2</v>
      </c>
      <c r="X27" s="24">
        <f t="shared" si="26"/>
        <v>5.9187567039159575E-2</v>
      </c>
      <c r="Y27" s="25"/>
      <c r="AC27" s="32">
        <v>0.91062202205279785</v>
      </c>
      <c r="AD27" s="32">
        <v>0.58862569610956372</v>
      </c>
      <c r="AE27" s="32">
        <v>0.32916285075249524</v>
      </c>
      <c r="AF27" s="32">
        <v>0.1492444955219652</v>
      </c>
      <c r="AG27" s="32">
        <v>3.9458551094249388E-2</v>
      </c>
      <c r="AI27" s="28" t="s">
        <v>36</v>
      </c>
      <c r="AJ27" s="28">
        <v>0.3009</v>
      </c>
    </row>
    <row r="28" spans="2:36" x14ac:dyDescent="0.25">
      <c r="B28" s="3" t="s">
        <v>25</v>
      </c>
      <c r="C28" s="5">
        <v>20.5</v>
      </c>
      <c r="D28" s="5">
        <v>20.5</v>
      </c>
      <c r="E28" s="5">
        <v>20.5</v>
      </c>
      <c r="F28" s="5">
        <v>21</v>
      </c>
      <c r="G28" s="5">
        <v>30</v>
      </c>
      <c r="H28" s="22">
        <f t="shared" si="21"/>
        <v>20.521933425237318</v>
      </c>
      <c r="J28" s="12" t="s">
        <v>25</v>
      </c>
      <c r="K28" s="23">
        <f t="shared" si="24"/>
        <v>0.19474999999999998</v>
      </c>
      <c r="L28" s="23">
        <f t="shared" si="22"/>
        <v>0.19475000000000001</v>
      </c>
      <c r="M28" s="23">
        <f t="shared" si="22"/>
        <v>0.19474999999999995</v>
      </c>
      <c r="N28" s="23">
        <f t="shared" si="22"/>
        <v>0.19949999999999998</v>
      </c>
      <c r="O28" s="23">
        <f t="shared" si="22"/>
        <v>0.28500000000000003</v>
      </c>
      <c r="P28" s="23">
        <f t="shared" si="22"/>
        <v>0.19495836753975451</v>
      </c>
      <c r="Q28" s="15"/>
      <c r="R28" s="3" t="s">
        <v>25</v>
      </c>
      <c r="S28" s="24">
        <f t="shared" si="25"/>
        <v>7.162230023909702E-2</v>
      </c>
      <c r="T28" s="55">
        <f t="shared" si="23"/>
        <v>4.9213534906619838E-2</v>
      </c>
      <c r="U28" s="55">
        <f t="shared" si="23"/>
        <v>8.6968397948717913E-3</v>
      </c>
      <c r="V28" s="24">
        <f t="shared" si="23"/>
        <v>-5.2316676082363067E-2</v>
      </c>
      <c r="W28" s="24">
        <f t="shared" si="23"/>
        <v>-3.5408087993887949E-2</v>
      </c>
      <c r="X28" s="24">
        <f t="shared" si="26"/>
        <v>5.2466723421384462E-2</v>
      </c>
      <c r="Y28" s="25"/>
    </row>
    <row r="29" spans="2:36" x14ac:dyDescent="0.25">
      <c r="B29" s="10" t="s">
        <v>15</v>
      </c>
      <c r="C29" s="12">
        <f t="shared" ref="C29:H29" si="27">SUMPRODUCT(C19:C28, D4:D13, BP4:BP13)/SUMPRODUCT(BP4:BP13, D4:D13)</f>
        <v>23.761299722350451</v>
      </c>
      <c r="D29" s="12">
        <f t="shared" si="27"/>
        <v>25.460819182610134</v>
      </c>
      <c r="E29" s="12">
        <f t="shared" si="27"/>
        <v>26.356772049291934</v>
      </c>
      <c r="F29" s="12">
        <f t="shared" si="27"/>
        <v>27.583318832020879</v>
      </c>
      <c r="G29" s="12">
        <f t="shared" si="27"/>
        <v>29.999999999999993</v>
      </c>
      <c r="H29" s="74">
        <f t="shared" si="27"/>
        <v>25.017425948242998</v>
      </c>
      <c r="J29" s="5" t="s">
        <v>15</v>
      </c>
      <c r="K29" s="23">
        <f t="shared" si="24"/>
        <v>0.22573234736232931</v>
      </c>
      <c r="L29" s="23">
        <f t="shared" si="22"/>
        <v>0.24187778223479631</v>
      </c>
      <c r="M29" s="23">
        <f t="shared" si="22"/>
        <v>0.25038933446827333</v>
      </c>
      <c r="N29" s="23">
        <f t="shared" si="22"/>
        <v>0.26204152890419841</v>
      </c>
      <c r="O29" s="23">
        <f t="shared" si="22"/>
        <v>0.28499999999999992</v>
      </c>
      <c r="P29" s="16">
        <f t="shared" si="22"/>
        <v>0.23766554650830848</v>
      </c>
      <c r="R29" s="10" t="s">
        <v>15</v>
      </c>
      <c r="S29" s="24">
        <f>SUMPRODUCT(S19:S28, D4:D13)/SUM(D4:D13)</f>
        <v>0.10995536005349323</v>
      </c>
      <c r="T29" s="24">
        <f t="shared" ref="T29:X29" si="28">SUMPRODUCT(T19:T28, E4:E13)/SUM(E4:E13)</f>
        <v>0.10539151860508686</v>
      </c>
      <c r="U29" s="24">
        <f t="shared" si="28"/>
        <v>7.6959760223078461E-2</v>
      </c>
      <c r="V29" s="24">
        <f t="shared" si="28"/>
        <v>1.7565765743822733E-2</v>
      </c>
      <c r="W29" s="24">
        <f t="shared" si="28"/>
        <v>-5.0484220735376506E-2</v>
      </c>
      <c r="X29" s="54">
        <f t="shared" si="28"/>
        <v>9.5007195948300469E-2</v>
      </c>
      <c r="Y29" s="25"/>
    </row>
    <row r="31" spans="2:36" x14ac:dyDescent="0.25">
      <c r="X31">
        <f>21-3.4-8-5</f>
        <v>4.6000000000000014</v>
      </c>
    </row>
    <row r="32" spans="2:36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2:24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2:24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S34" s="32"/>
      <c r="T34" s="32"/>
      <c r="U34" s="32"/>
      <c r="V34" s="32"/>
      <c r="W34" s="32"/>
      <c r="X34" s="32"/>
    </row>
    <row r="35" spans="2:24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S35" s="32"/>
      <c r="T35" s="32"/>
      <c r="U35" s="32"/>
      <c r="V35" s="32"/>
      <c r="W35" s="32"/>
      <c r="X35" s="32"/>
    </row>
    <row r="36" spans="2:24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S36" s="32"/>
      <c r="T36" s="32"/>
      <c r="U36" s="32"/>
      <c r="V36" s="32"/>
      <c r="W36" s="32"/>
      <c r="X36" s="32"/>
    </row>
    <row r="37" spans="2:24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S37" s="32"/>
      <c r="T37" s="32"/>
      <c r="U37" s="32"/>
      <c r="V37" s="32"/>
      <c r="W37" s="32"/>
      <c r="X37" s="32"/>
    </row>
    <row r="38" spans="2:24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S38" s="32"/>
      <c r="T38" s="32"/>
      <c r="U38" s="32"/>
      <c r="V38" s="32"/>
      <c r="W38" s="32"/>
      <c r="X38" s="32"/>
    </row>
    <row r="39" spans="2:24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S39" s="32"/>
      <c r="T39" s="32"/>
      <c r="U39" s="32"/>
      <c r="V39" s="32"/>
      <c r="W39" s="32"/>
      <c r="X39" s="32"/>
    </row>
    <row r="40" spans="2:24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S40" s="32"/>
      <c r="T40" s="32"/>
      <c r="U40" s="32"/>
      <c r="V40" s="32"/>
      <c r="W40" s="32"/>
      <c r="X40" s="32"/>
    </row>
    <row r="41" spans="2:24" x14ac:dyDescent="0.25">
      <c r="B41" s="15"/>
      <c r="C41" s="15"/>
      <c r="D41" s="15"/>
      <c r="E41" s="15"/>
      <c r="F41" s="15"/>
      <c r="G41" s="15"/>
      <c r="H41" s="15"/>
      <c r="I41" s="15"/>
      <c r="J41" s="15"/>
      <c r="K41" s="15"/>
      <c r="S41" s="32"/>
      <c r="T41" s="32"/>
      <c r="U41" s="32"/>
      <c r="V41" s="32"/>
      <c r="W41" s="32"/>
      <c r="X41" s="32"/>
    </row>
    <row r="42" spans="2:24" x14ac:dyDescent="0.25">
      <c r="S42" s="32"/>
      <c r="T42" s="32"/>
      <c r="U42" s="32"/>
      <c r="V42" s="32"/>
      <c r="W42" s="32"/>
      <c r="X42" s="32"/>
    </row>
    <row r="43" spans="2:24" x14ac:dyDescent="0.25">
      <c r="S43" s="32"/>
      <c r="T43" s="32"/>
      <c r="U43" s="32"/>
      <c r="V43" s="32"/>
      <c r="W43" s="32"/>
      <c r="X43" s="32"/>
    </row>
    <row r="44" spans="2:24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32"/>
      <c r="T44" s="32"/>
      <c r="U44" s="32"/>
      <c r="V44" s="32"/>
      <c r="W44" s="32"/>
      <c r="X44" s="32"/>
    </row>
    <row r="45" spans="2:24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24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24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24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 x14ac:dyDescent="0.25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</sheetData>
  <mergeCells count="13">
    <mergeCell ref="AY2:BE2"/>
    <mergeCell ref="BG2:BM2"/>
    <mergeCell ref="BO2:BU2"/>
    <mergeCell ref="B3:B14"/>
    <mergeCell ref="B17:H17"/>
    <mergeCell ref="J17:P17"/>
    <mergeCell ref="R17:X17"/>
    <mergeCell ref="C2:I2"/>
    <mergeCell ref="K2:Q2"/>
    <mergeCell ref="S2:Y2"/>
    <mergeCell ref="AA2:AG2"/>
    <mergeCell ref="AI2:AO2"/>
    <mergeCell ref="AQ2:AW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BM55"/>
  <sheetViews>
    <sheetView topLeftCell="G13" workbookViewId="0">
      <selection activeCell="U28" sqref="U27:U28"/>
    </sheetView>
  </sheetViews>
  <sheetFormatPr defaultRowHeight="15" x14ac:dyDescent="0.25"/>
  <cols>
    <col min="2" max="2" width="11" customWidth="1"/>
    <col min="4" max="6" width="9.5703125" bestFit="1" customWidth="1"/>
    <col min="7" max="8" width="9.28515625" bestFit="1" customWidth="1"/>
    <col min="16" max="16" width="11.140625" bestFit="1" customWidth="1"/>
    <col min="24" max="24" width="11.140625" bestFit="1" customWidth="1"/>
    <col min="36" max="39" width="12.42578125" bestFit="1" customWidth="1"/>
    <col min="40" max="40" width="11.42578125" bestFit="1" customWidth="1"/>
    <col min="41" max="41" width="13.42578125" bestFit="1" customWidth="1"/>
    <col min="44" max="44" width="13" bestFit="1" customWidth="1"/>
    <col min="45" max="47" width="12.5703125" bestFit="1" customWidth="1"/>
    <col min="48" max="48" width="11.140625" bestFit="1" customWidth="1"/>
    <col min="49" max="49" width="12.5703125" bestFit="1" customWidth="1"/>
    <col min="50" max="50" width="10.5703125" customWidth="1"/>
    <col min="51" max="58" width="0" hidden="1" customWidth="1"/>
    <col min="60" max="63" width="12.5703125" bestFit="1" customWidth="1"/>
    <col min="64" max="64" width="11.140625" bestFit="1" customWidth="1"/>
    <col min="65" max="65" width="12.5703125" bestFit="1" customWidth="1"/>
  </cols>
  <sheetData>
    <row r="2" spans="2:65" x14ac:dyDescent="0.25">
      <c r="C2" s="178" t="s">
        <v>0</v>
      </c>
      <c r="D2" s="178"/>
      <c r="E2" s="178"/>
      <c r="F2" s="178"/>
      <c r="G2" s="178"/>
      <c r="H2" s="178"/>
      <c r="I2" s="178"/>
      <c r="K2" s="178" t="s">
        <v>1</v>
      </c>
      <c r="L2" s="178"/>
      <c r="M2" s="178"/>
      <c r="N2" s="178"/>
      <c r="O2" s="178"/>
      <c r="P2" s="178"/>
      <c r="Q2" s="178"/>
      <c r="S2" s="178" t="s">
        <v>2</v>
      </c>
      <c r="T2" s="178"/>
      <c r="U2" s="178"/>
      <c r="V2" s="178"/>
      <c r="W2" s="178"/>
      <c r="X2" s="178"/>
      <c r="Y2" s="178"/>
      <c r="AA2" s="178" t="s">
        <v>3</v>
      </c>
      <c r="AB2" s="178"/>
      <c r="AC2" s="178"/>
      <c r="AD2" s="178"/>
      <c r="AE2" s="178"/>
      <c r="AF2" s="178"/>
      <c r="AG2" s="178"/>
      <c r="AI2" s="178" t="s">
        <v>4</v>
      </c>
      <c r="AJ2" s="178"/>
      <c r="AK2" s="178"/>
      <c r="AL2" s="178"/>
      <c r="AM2" s="178"/>
      <c r="AN2" s="178"/>
      <c r="AO2" s="178"/>
      <c r="AQ2" s="178" t="s">
        <v>5</v>
      </c>
      <c r="AR2" s="178"/>
      <c r="AS2" s="178"/>
      <c r="AT2" s="178"/>
      <c r="AU2" s="178"/>
      <c r="AV2" s="178"/>
      <c r="AW2" s="178"/>
      <c r="AY2" s="178" t="s">
        <v>6</v>
      </c>
      <c r="AZ2" s="178"/>
      <c r="BA2" s="178"/>
      <c r="BB2" s="178"/>
      <c r="BC2" s="178"/>
      <c r="BD2" s="178"/>
      <c r="BE2" s="178"/>
      <c r="BG2" s="178" t="s">
        <v>7</v>
      </c>
      <c r="BH2" s="178"/>
      <c r="BI2" s="178"/>
      <c r="BJ2" s="178"/>
      <c r="BK2" s="178"/>
      <c r="BL2" s="178"/>
      <c r="BM2" s="178"/>
    </row>
    <row r="3" spans="2:65" x14ac:dyDescent="0.25">
      <c r="B3" s="179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2"/>
      <c r="AA3" s="1" t="s">
        <v>9</v>
      </c>
      <c r="AB3" s="1" t="s">
        <v>10</v>
      </c>
      <c r="AC3" s="1" t="s">
        <v>11</v>
      </c>
      <c r="AD3" s="1" t="s">
        <v>12</v>
      </c>
      <c r="AE3" s="1" t="s">
        <v>13</v>
      </c>
      <c r="AF3" s="1" t="s">
        <v>14</v>
      </c>
      <c r="AG3" s="1" t="s">
        <v>15</v>
      </c>
      <c r="AH3" s="2"/>
      <c r="AI3" s="1" t="s">
        <v>9</v>
      </c>
      <c r="AJ3" s="1" t="s">
        <v>10</v>
      </c>
      <c r="AK3" s="1" t="s">
        <v>11</v>
      </c>
      <c r="AL3" s="1" t="s">
        <v>12</v>
      </c>
      <c r="AM3" s="1" t="s">
        <v>13</v>
      </c>
      <c r="AN3" s="1" t="s">
        <v>14</v>
      </c>
      <c r="AO3" s="1" t="s">
        <v>15</v>
      </c>
      <c r="AP3" s="2"/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2"/>
      <c r="AY3" s="1" t="s">
        <v>9</v>
      </c>
      <c r="AZ3" s="1" t="s">
        <v>10</v>
      </c>
      <c r="BA3" s="1" t="s">
        <v>11</v>
      </c>
      <c r="BB3" s="1" t="s">
        <v>12</v>
      </c>
      <c r="BC3" s="1" t="s">
        <v>13</v>
      </c>
      <c r="BD3" s="1" t="s">
        <v>14</v>
      </c>
      <c r="BE3" s="1" t="s">
        <v>15</v>
      </c>
      <c r="BG3" s="1" t="s">
        <v>9</v>
      </c>
      <c r="BH3" s="1" t="s">
        <v>10</v>
      </c>
      <c r="BI3" s="1" t="s">
        <v>11</v>
      </c>
      <c r="BJ3" s="1" t="s">
        <v>12</v>
      </c>
      <c r="BK3" s="1" t="s">
        <v>13</v>
      </c>
      <c r="BL3" s="1" t="s">
        <v>14</v>
      </c>
      <c r="BM3" s="1" t="s">
        <v>15</v>
      </c>
    </row>
    <row r="4" spans="2:65" x14ac:dyDescent="0.25">
      <c r="B4" s="179"/>
      <c r="C4" s="3" t="s">
        <v>16</v>
      </c>
      <c r="D4" s="4">
        <v>7.0509338086312221</v>
      </c>
      <c r="E4" s="4">
        <v>6.0160008948115413</v>
      </c>
      <c r="F4" s="4">
        <v>2.6902022037747342</v>
      </c>
      <c r="G4" s="4">
        <v>5.8680536694008363E-2</v>
      </c>
      <c r="H4" s="4">
        <v>4.2492802433592262E-2</v>
      </c>
      <c r="I4" s="4">
        <f>SUM(D4:H4)</f>
        <v>15.858310246345098</v>
      </c>
      <c r="K4" s="3" t="s">
        <v>16</v>
      </c>
      <c r="L4" s="5">
        <v>30</v>
      </c>
      <c r="M4" s="5">
        <v>30</v>
      </c>
      <c r="N4" s="5">
        <v>30</v>
      </c>
      <c r="O4" s="5">
        <v>30</v>
      </c>
      <c r="P4" s="5">
        <v>30</v>
      </c>
      <c r="Q4" s="5">
        <f>SUMPRODUCT(D4:H4,L4:P4,BH4:BL4)/SUMPRODUCT(D4:H4,BH4:BL4)</f>
        <v>30</v>
      </c>
      <c r="S4" s="3" t="s">
        <v>16</v>
      </c>
      <c r="T4" s="6">
        <v>4.9590826601050186E-2</v>
      </c>
      <c r="U4" s="6">
        <v>7.8231251435699811E-2</v>
      </c>
      <c r="V4" s="6">
        <v>0.13562796936027208</v>
      </c>
      <c r="W4" s="6">
        <v>0.23774402091614394</v>
      </c>
      <c r="X4" s="6">
        <v>0.30948006800449396</v>
      </c>
      <c r="Y4" s="6">
        <f>SUMPRODUCT(T4:X4, D4:H4)/SUM(D4:H4)</f>
        <v>7.6443781202641128E-2</v>
      </c>
      <c r="Z4" s="7"/>
      <c r="AA4" s="3" t="s">
        <v>16</v>
      </c>
      <c r="AB4" s="8">
        <f>(((T4)*1.297677+0.011948)*0.3009+0.018)*0.8</f>
        <v>3.2767146651946681E-2</v>
      </c>
      <c r="AC4" s="8">
        <f t="shared" ref="AC4:AF13" si="0">(((U4)*1.297677+0.011948)*0.3009+0.018)*0.8</f>
        <v>4.1713751125519831E-2</v>
      </c>
      <c r="AD4" s="8">
        <f t="shared" si="0"/>
        <v>5.9643154628331932E-2</v>
      </c>
      <c r="AE4" s="8">
        <f t="shared" si="0"/>
        <v>9.1541840801733637E-2</v>
      </c>
      <c r="AF4" s="8">
        <f t="shared" si="0"/>
        <v>0.11395051816955791</v>
      </c>
      <c r="AG4" s="8">
        <f>SUMPRODUCT(AB4:AF4, D4:H4)/SUM(D4:H4)</f>
        <v>4.115538688072292E-2</v>
      </c>
      <c r="AH4" s="7"/>
      <c r="AI4" s="3" t="s">
        <v>16</v>
      </c>
      <c r="AJ4" s="9">
        <f>AR4*C19%*57/60</f>
        <v>108478.99995000001</v>
      </c>
      <c r="AK4" s="9">
        <f t="shared" ref="AK4:AO14" si="1">AS4*D19%*57/60</f>
        <v>108478.99995000001</v>
      </c>
      <c r="AL4" s="9">
        <f t="shared" si="1"/>
        <v>90551.07899699999</v>
      </c>
      <c r="AM4" s="9">
        <f t="shared" si="1"/>
        <v>110169.04424999999</v>
      </c>
      <c r="AN4" s="9">
        <f t="shared" si="1"/>
        <v>93308.840400000001</v>
      </c>
      <c r="AO4" s="9">
        <f t="shared" si="1"/>
        <v>105403.31397934719</v>
      </c>
      <c r="AP4" s="7"/>
      <c r="AQ4" s="3" t="s">
        <v>16</v>
      </c>
      <c r="AR4" s="9">
        <f>BH4*201.7%</f>
        <v>380628.07</v>
      </c>
      <c r="AS4" s="9">
        <f t="shared" ref="AS4:AV13" si="2">BI4*201.7%</f>
        <v>380628.07</v>
      </c>
      <c r="AT4" s="9">
        <f t="shared" si="2"/>
        <v>317723.08419999998</v>
      </c>
      <c r="AU4" s="9">
        <f t="shared" si="2"/>
        <v>386558.05</v>
      </c>
      <c r="AV4" s="9">
        <f t="shared" si="2"/>
        <v>327399.44</v>
      </c>
      <c r="AW4" s="9">
        <f>SUMPRODUCT(AR4:AV4, D4:H4)/SUM(D4:H4)</f>
        <v>369836.1894012182</v>
      </c>
      <c r="AX4" s="7"/>
      <c r="AY4" s="3" t="s">
        <v>16</v>
      </c>
      <c r="AZ4" s="4">
        <v>61</v>
      </c>
      <c r="BA4" s="4">
        <v>54.75</v>
      </c>
      <c r="BB4" s="4">
        <v>47.777777777777779</v>
      </c>
      <c r="BC4" s="4">
        <v>44.454545454545453</v>
      </c>
      <c r="BD4" s="4">
        <v>55</v>
      </c>
      <c r="BE4" s="4">
        <v>49.322580645161288</v>
      </c>
      <c r="BG4" s="3" t="s">
        <v>16</v>
      </c>
      <c r="BH4" s="9">
        <v>188710</v>
      </c>
      <c r="BI4" s="9">
        <v>188710</v>
      </c>
      <c r="BJ4" s="9">
        <v>157522.6</v>
      </c>
      <c r="BK4" s="9">
        <v>191650</v>
      </c>
      <c r="BL4" s="9">
        <v>162320</v>
      </c>
      <c r="BM4" s="9">
        <f>SUMPRODUCT(BH4:BL4, D4:H4)/SUM(D4:H4)</f>
        <v>183359.53862231938</v>
      </c>
    </row>
    <row r="5" spans="2:65" x14ac:dyDescent="0.25">
      <c r="B5" s="179"/>
      <c r="C5" s="3" t="s">
        <v>17</v>
      </c>
      <c r="D5" s="4">
        <v>222.10441497188347</v>
      </c>
      <c r="E5" s="4">
        <v>84.612141617349423</v>
      </c>
      <c r="F5" s="4">
        <v>48.100815403492248</v>
      </c>
      <c r="G5" s="4">
        <v>0.66774403824216411</v>
      </c>
      <c r="H5" s="4">
        <v>0.59692270085284371</v>
      </c>
      <c r="I5" s="4">
        <f t="shared" ref="I5:I13" si="3">SUM(D5:H5)</f>
        <v>356.08203873182021</v>
      </c>
      <c r="K5" s="3" t="s">
        <v>17</v>
      </c>
      <c r="L5" s="5">
        <v>28.5</v>
      </c>
      <c r="M5" s="5">
        <v>29</v>
      </c>
      <c r="N5" s="5">
        <v>30</v>
      </c>
      <c r="O5" s="5">
        <v>30</v>
      </c>
      <c r="P5" s="5">
        <v>30</v>
      </c>
      <c r="Q5" s="5">
        <f t="shared" ref="Q5:Q13" si="4">SUMPRODUCT(D5:H5,L5:P5,BH5:BL5)/SUMPRODUCT(D5:H5,BH5:BL5)</f>
        <v>28.812499403479976</v>
      </c>
      <c r="S5" s="3" t="s">
        <v>17</v>
      </c>
      <c r="T5" s="6">
        <v>4.8760626720509528E-2</v>
      </c>
      <c r="U5" s="6">
        <v>7.3687841354981271E-2</v>
      </c>
      <c r="V5" s="6">
        <v>0.12804366872905165</v>
      </c>
      <c r="W5" s="6">
        <v>0.22569268420311453</v>
      </c>
      <c r="X5" s="6">
        <v>0.35571257604926049</v>
      </c>
      <c r="Y5" s="6">
        <f t="shared" ref="Y5:Y13" si="5">SUMPRODUCT(T5:X5, D5:H5)/SUM(D5:H5)</f>
        <v>6.62400141066537E-2</v>
      </c>
      <c r="Z5" s="7"/>
      <c r="AA5" s="3" t="s">
        <v>17</v>
      </c>
      <c r="AB5" s="8">
        <f t="shared" ref="AB5:AB13" si="6">(((T5)*1.297677+0.011948)*0.3009+0.018)*0.8</f>
        <v>3.2507811463726326E-2</v>
      </c>
      <c r="AC5" s="8">
        <f t="shared" si="0"/>
        <v>4.0294495189614254E-2</v>
      </c>
      <c r="AD5" s="8">
        <f t="shared" si="0"/>
        <v>5.7273995010486113E-2</v>
      </c>
      <c r="AE5" s="8">
        <f t="shared" si="0"/>
        <v>8.777728271393305E-2</v>
      </c>
      <c r="AF5" s="8">
        <f t="shared" si="0"/>
        <v>0.12839248143252621</v>
      </c>
      <c r="AG5" s="8">
        <f t="shared" ref="AG5:AG13" si="7">SUMPRODUCT(AB5:AF5, D5:H5)/SUM(D5:H5)</f>
        <v>3.7967966691417047E-2</v>
      </c>
      <c r="AH5" s="7"/>
      <c r="AI5" s="3" t="s">
        <v>17</v>
      </c>
      <c r="AJ5" s="9">
        <f t="shared" ref="AJ5:AJ14" si="8">AR5*C20%*57/60</f>
        <v>111478.68487124999</v>
      </c>
      <c r="AK5" s="9">
        <f t="shared" si="1"/>
        <v>123016.59217197057</v>
      </c>
      <c r="AL5" s="9">
        <f t="shared" si="1"/>
        <v>104192.54174159998</v>
      </c>
      <c r="AM5" s="9">
        <f t="shared" si="1"/>
        <v>119411.83329374998</v>
      </c>
      <c r="AN5" s="9">
        <f t="shared" si="1"/>
        <v>112319.8268175</v>
      </c>
      <c r="AO5" s="9">
        <f t="shared" si="1"/>
        <v>113252.36891425595</v>
      </c>
      <c r="AP5" s="7"/>
      <c r="AQ5" s="3" t="s">
        <v>17</v>
      </c>
      <c r="AR5" s="9">
        <f t="shared" ref="AR5:AR13" si="9">BH5*201.7%</f>
        <v>411740.29499999998</v>
      </c>
      <c r="AS5" s="9">
        <f t="shared" si="2"/>
        <v>446521.20570588234</v>
      </c>
      <c r="AT5" s="9">
        <f t="shared" si="2"/>
        <v>365587.86575999996</v>
      </c>
      <c r="AU5" s="9">
        <f t="shared" si="2"/>
        <v>418988.88874999998</v>
      </c>
      <c r="AV5" s="9">
        <f t="shared" si="2"/>
        <v>394104.65549999999</v>
      </c>
      <c r="AW5" s="9">
        <f t="shared" ref="AW5:AW13" si="10">SUMPRODUCT(AR5:AV5, D5:H5)/SUM(D5:H5)</f>
        <v>413754.52452189743</v>
      </c>
      <c r="AX5" s="7"/>
      <c r="AY5" s="3" t="s">
        <v>17</v>
      </c>
      <c r="AZ5" s="4">
        <v>54.333333333333336</v>
      </c>
      <c r="BA5" s="4">
        <v>51.421052631578945</v>
      </c>
      <c r="BB5" s="4">
        <v>51.359281437125752</v>
      </c>
      <c r="BC5" s="4">
        <v>51.782945736434108</v>
      </c>
      <c r="BD5" s="4">
        <v>53.55263157894737</v>
      </c>
      <c r="BE5" s="4">
        <v>51.836185819070906</v>
      </c>
      <c r="BG5" s="3" t="s">
        <v>17</v>
      </c>
      <c r="BH5" s="9">
        <v>204135</v>
      </c>
      <c r="BI5" s="9">
        <v>221378.88235294117</v>
      </c>
      <c r="BJ5" s="9">
        <v>181253.28</v>
      </c>
      <c r="BK5" s="9">
        <v>207728.75</v>
      </c>
      <c r="BL5" s="9">
        <v>195391.5</v>
      </c>
      <c r="BM5" s="9">
        <f t="shared" ref="BM5:BM13" si="11">SUMPRODUCT(BH5:BL5, D5:H5)/SUM(D5:H5)</f>
        <v>205133.62643624071</v>
      </c>
    </row>
    <row r="6" spans="2:65" x14ac:dyDescent="0.25">
      <c r="B6" s="179"/>
      <c r="C6" s="3" t="s">
        <v>18</v>
      </c>
      <c r="D6" s="4">
        <v>417.41528147096835</v>
      </c>
      <c r="E6" s="4">
        <v>256.94145757195099</v>
      </c>
      <c r="F6" s="4">
        <v>184.00983073819182</v>
      </c>
      <c r="G6" s="4">
        <v>2.4524417404530392</v>
      </c>
      <c r="H6" s="4">
        <v>2.1833206583736215</v>
      </c>
      <c r="I6" s="4">
        <f t="shared" si="3"/>
        <v>863.00233217993787</v>
      </c>
      <c r="K6" s="3" t="s">
        <v>18</v>
      </c>
      <c r="L6" s="5">
        <v>24</v>
      </c>
      <c r="M6" s="5">
        <v>25.5</v>
      </c>
      <c r="N6" s="5">
        <v>27.5</v>
      </c>
      <c r="O6" s="5">
        <v>30</v>
      </c>
      <c r="P6" s="5">
        <v>30</v>
      </c>
      <c r="Q6" s="5">
        <f t="shared" si="4"/>
        <v>25.201578649514005</v>
      </c>
      <c r="S6" s="3" t="s">
        <v>18</v>
      </c>
      <c r="T6" s="6">
        <v>4.4753450297470188E-2</v>
      </c>
      <c r="U6" s="6">
        <v>7.1146643169945109E-2</v>
      </c>
      <c r="V6" s="6">
        <v>0.12652369486462992</v>
      </c>
      <c r="W6" s="6">
        <v>0.21803472253391781</v>
      </c>
      <c r="X6" s="6">
        <v>0.34777609493715372</v>
      </c>
      <c r="Y6" s="6">
        <f t="shared" si="5"/>
        <v>7.1305628987232417E-2</v>
      </c>
      <c r="Z6" s="7"/>
      <c r="AA6" s="3" t="s">
        <v>18</v>
      </c>
      <c r="AB6" s="8">
        <f t="shared" si="6"/>
        <v>3.125606248584846E-2</v>
      </c>
      <c r="AC6" s="8">
        <f t="shared" si="0"/>
        <v>3.9500683813500338E-2</v>
      </c>
      <c r="AD6" s="8">
        <f t="shared" si="0"/>
        <v>5.679919042732582E-2</v>
      </c>
      <c r="AE6" s="8">
        <f t="shared" si="0"/>
        <v>8.5385113096211496E-2</v>
      </c>
      <c r="AF6" s="8">
        <f t="shared" si="0"/>
        <v>0.12591330880041843</v>
      </c>
      <c r="AG6" s="8">
        <f t="shared" si="7"/>
        <v>3.9550347295532778E-2</v>
      </c>
      <c r="AH6" s="7"/>
      <c r="AI6" s="3" t="s">
        <v>18</v>
      </c>
      <c r="AJ6" s="9">
        <f t="shared" si="8"/>
        <v>155206.3263679721</v>
      </c>
      <c r="AK6" s="9">
        <f t="shared" si="1"/>
        <v>155861.45440471551</v>
      </c>
      <c r="AL6" s="9">
        <f t="shared" si="1"/>
        <v>170148.75800520295</v>
      </c>
      <c r="AM6" s="9">
        <f t="shared" si="1"/>
        <v>165139.69427311225</v>
      </c>
      <c r="AN6" s="9">
        <f t="shared" si="1"/>
        <v>158615.00270691176</v>
      </c>
      <c r="AO6" s="9">
        <f t="shared" si="1"/>
        <v>158624.26279594487</v>
      </c>
      <c r="AP6" s="7"/>
      <c r="AQ6" s="3" t="s">
        <v>18</v>
      </c>
      <c r="AR6" s="9">
        <f t="shared" si="9"/>
        <v>653500.32154935622</v>
      </c>
      <c r="AS6" s="9">
        <f t="shared" si="2"/>
        <v>643390.93665517238</v>
      </c>
      <c r="AT6" s="9">
        <f t="shared" si="2"/>
        <v>628434.9326138614</v>
      </c>
      <c r="AU6" s="9">
        <f t="shared" si="2"/>
        <v>579437.5237653061</v>
      </c>
      <c r="AV6" s="9">
        <f t="shared" si="2"/>
        <v>556543.86914705881</v>
      </c>
      <c r="AW6" s="9">
        <f t="shared" si="10"/>
        <v>644690.24131670804</v>
      </c>
      <c r="AX6" s="7"/>
      <c r="AY6" s="3" t="s">
        <v>18</v>
      </c>
      <c r="AZ6" s="4">
        <v>52.566037735849058</v>
      </c>
      <c r="BA6" s="4">
        <v>50.315789473684212</v>
      </c>
      <c r="BB6" s="4">
        <v>52.30859375</v>
      </c>
      <c r="BC6" s="4">
        <v>51.678571428571431</v>
      </c>
      <c r="BD6" s="4">
        <v>48.946666666666665</v>
      </c>
      <c r="BE6" s="4">
        <v>51.474959612277864</v>
      </c>
      <c r="BG6" s="3" t="s">
        <v>18</v>
      </c>
      <c r="BH6" s="9">
        <v>323996.1931330472</v>
      </c>
      <c r="BI6" s="9">
        <v>318984.10344827588</v>
      </c>
      <c r="BJ6" s="9">
        <v>311569.12871287129</v>
      </c>
      <c r="BK6" s="9">
        <v>287276.90816326533</v>
      </c>
      <c r="BL6" s="9">
        <v>275926.5588235294</v>
      </c>
      <c r="BM6" s="9">
        <f t="shared" si="11"/>
        <v>319628.28027600795</v>
      </c>
    </row>
    <row r="7" spans="2:65" x14ac:dyDescent="0.25">
      <c r="B7" s="179"/>
      <c r="C7" s="3" t="s">
        <v>19</v>
      </c>
      <c r="D7" s="4">
        <v>481.1087168756037</v>
      </c>
      <c r="E7" s="4">
        <v>234.4299703526562</v>
      </c>
      <c r="F7" s="4">
        <v>174.9707513335087</v>
      </c>
      <c r="G7" s="4">
        <v>2.1489217230702375</v>
      </c>
      <c r="H7" s="4">
        <v>1.8029089032538432</v>
      </c>
      <c r="I7" s="4">
        <f t="shared" si="3"/>
        <v>894.46126918809273</v>
      </c>
      <c r="K7" s="3" t="s">
        <v>19</v>
      </c>
      <c r="L7" s="5">
        <v>23</v>
      </c>
      <c r="M7" s="5">
        <v>24</v>
      </c>
      <c r="N7" s="5">
        <v>25</v>
      </c>
      <c r="O7" s="5">
        <v>28</v>
      </c>
      <c r="P7" s="5">
        <v>30</v>
      </c>
      <c r="Q7" s="5">
        <f t="shared" si="4"/>
        <v>23.672532071824897</v>
      </c>
      <c r="S7" s="3" t="s">
        <v>19</v>
      </c>
      <c r="T7" s="6">
        <v>4.4019664441744794E-2</v>
      </c>
      <c r="U7" s="6">
        <v>7.0318197583789724E-2</v>
      </c>
      <c r="V7" s="6">
        <v>0.12198412457232272</v>
      </c>
      <c r="W7" s="6">
        <v>0.22003779499074719</v>
      </c>
      <c r="X7" s="6">
        <v>0.35155606891581687</v>
      </c>
      <c r="Y7" s="6">
        <f t="shared" si="5"/>
        <v>6.7206105858133594E-2</v>
      </c>
      <c r="Z7" s="7"/>
      <c r="AA7" s="3" t="s">
        <v>19</v>
      </c>
      <c r="AB7" s="8">
        <f t="shared" si="6"/>
        <v>3.102684480289233E-2</v>
      </c>
      <c r="AC7" s="8">
        <f t="shared" si="0"/>
        <v>3.9241896626159359E-2</v>
      </c>
      <c r="AD7" s="8">
        <f t="shared" si="0"/>
        <v>5.5381133952265432E-2</v>
      </c>
      <c r="AE7" s="8">
        <f t="shared" si="0"/>
        <v>8.6010826475346844E-2</v>
      </c>
      <c r="AF7" s="8">
        <f t="shared" si="0"/>
        <v>0.12709408500407948</v>
      </c>
      <c r="AG7" s="8">
        <f t="shared" si="7"/>
        <v>3.8269751348438456E-2</v>
      </c>
      <c r="AH7" s="7"/>
      <c r="AI7" s="3" t="s">
        <v>19</v>
      </c>
      <c r="AJ7" s="9">
        <f t="shared" si="8"/>
        <v>177253.38470718233</v>
      </c>
      <c r="AK7" s="9">
        <f t="shared" si="1"/>
        <v>180030.22308233511</v>
      </c>
      <c r="AL7" s="9">
        <f t="shared" si="1"/>
        <v>199275.64746385781</v>
      </c>
      <c r="AM7" s="9">
        <f t="shared" si="1"/>
        <v>194260.10805715068</v>
      </c>
      <c r="AN7" s="9">
        <f t="shared" si="1"/>
        <v>191958.8432063793</v>
      </c>
      <c r="AO7" s="9">
        <f t="shared" si="1"/>
        <v>182359.56970947544</v>
      </c>
      <c r="AP7" s="7"/>
      <c r="AQ7" s="3" t="s">
        <v>19</v>
      </c>
      <c r="AR7" s="9">
        <f t="shared" si="9"/>
        <v>811228.30529602885</v>
      </c>
      <c r="AS7" s="9">
        <f t="shared" si="2"/>
        <v>789606.24158918916</v>
      </c>
      <c r="AT7" s="9">
        <f t="shared" si="2"/>
        <v>806783.99782938394</v>
      </c>
      <c r="AU7" s="9">
        <f t="shared" si="2"/>
        <v>730301.15810958901</v>
      </c>
      <c r="AV7" s="9">
        <f t="shared" si="2"/>
        <v>673539.80072413792</v>
      </c>
      <c r="AW7" s="9">
        <f t="shared" si="10"/>
        <v>804220.03146502539</v>
      </c>
      <c r="AX7" s="7"/>
      <c r="AY7" s="3" t="s">
        <v>19</v>
      </c>
      <c r="AZ7" s="4">
        <v>52.598802395209582</v>
      </c>
      <c r="BA7" s="4">
        <v>51.958974358974359</v>
      </c>
      <c r="BB7" s="4">
        <v>50.920792079207921</v>
      </c>
      <c r="BC7" s="4">
        <v>51.75925925925926</v>
      </c>
      <c r="BD7" s="4">
        <v>53.103448275862071</v>
      </c>
      <c r="BE7" s="4">
        <v>51.714463840399006</v>
      </c>
      <c r="BG7" s="3" t="s">
        <v>19</v>
      </c>
      <c r="BH7" s="9">
        <v>402195.49097472924</v>
      </c>
      <c r="BI7" s="9">
        <v>391475.57837837836</v>
      </c>
      <c r="BJ7" s="9">
        <v>399992.06635071093</v>
      </c>
      <c r="BK7" s="9">
        <v>362072.9589041096</v>
      </c>
      <c r="BL7" s="9">
        <v>333931.4827586207</v>
      </c>
      <c r="BM7" s="9">
        <f t="shared" si="11"/>
        <v>398720.8881829576</v>
      </c>
    </row>
    <row r="8" spans="2:65" x14ac:dyDescent="0.25">
      <c r="B8" s="179"/>
      <c r="C8" s="3" t="s">
        <v>20</v>
      </c>
      <c r="D8" s="4">
        <v>426.11143316828014</v>
      </c>
      <c r="E8" s="4">
        <v>203.57370769862283</v>
      </c>
      <c r="F8" s="4">
        <v>127.19276019446943</v>
      </c>
      <c r="G8" s="4">
        <v>1.7037590309087947</v>
      </c>
      <c r="H8" s="4">
        <v>1.3577462110924003</v>
      </c>
      <c r="I8" s="4">
        <f t="shared" si="3"/>
        <v>759.93940630337363</v>
      </c>
      <c r="K8" s="3" t="s">
        <v>20</v>
      </c>
      <c r="L8" s="5">
        <v>21.5</v>
      </c>
      <c r="M8" s="5">
        <v>22</v>
      </c>
      <c r="N8" s="5">
        <v>23.5</v>
      </c>
      <c r="O8" s="5">
        <v>25</v>
      </c>
      <c r="P8" s="5">
        <v>30</v>
      </c>
      <c r="Q8" s="5">
        <f t="shared" si="4"/>
        <v>21.975701924521051</v>
      </c>
      <c r="S8" s="3" t="s">
        <v>20</v>
      </c>
      <c r="T8" s="6">
        <v>4.2563312932155956E-2</v>
      </c>
      <c r="U8" s="6">
        <v>7.0576558855292404E-2</v>
      </c>
      <c r="V8" s="6">
        <v>0.12530913246498249</v>
      </c>
      <c r="W8" s="6">
        <v>0.21819092278898877</v>
      </c>
      <c r="X8" s="6">
        <v>0.34369753155168187</v>
      </c>
      <c r="Y8" s="6">
        <f t="shared" si="5"/>
        <v>6.4848669301938042E-2</v>
      </c>
      <c r="Z8" s="7"/>
      <c r="AA8" s="3" t="s">
        <v>20</v>
      </c>
      <c r="AB8" s="8">
        <f t="shared" si="6"/>
        <v>3.0571914367816547E-2</v>
      </c>
      <c r="AC8" s="8">
        <f t="shared" si="0"/>
        <v>3.9322602695317503E-2</v>
      </c>
      <c r="AD8" s="8">
        <f t="shared" si="0"/>
        <v>5.641978930248729E-2</v>
      </c>
      <c r="AE8" s="8">
        <f t="shared" si="0"/>
        <v>8.5433906433211859E-2</v>
      </c>
      <c r="AF8" s="8">
        <f t="shared" si="0"/>
        <v>0.12463926019112304</v>
      </c>
      <c r="AG8" s="8">
        <f t="shared" si="7"/>
        <v>3.7533342843271741E-2</v>
      </c>
      <c r="AH8" s="7"/>
      <c r="AI8" s="3" t="s">
        <v>20</v>
      </c>
      <c r="AJ8" s="9">
        <f t="shared" si="8"/>
        <v>190843.95601337025</v>
      </c>
      <c r="AK8" s="9">
        <f t="shared" si="1"/>
        <v>190750.05686935427</v>
      </c>
      <c r="AL8" s="9">
        <f t="shared" si="1"/>
        <v>201605.20135463731</v>
      </c>
      <c r="AM8" s="9">
        <f t="shared" si="1"/>
        <v>205389.17932076272</v>
      </c>
      <c r="AN8" s="9">
        <f t="shared" si="1"/>
        <v>237849.47676599998</v>
      </c>
      <c r="AO8" s="9">
        <f t="shared" si="1"/>
        <v>192736.52825337762</v>
      </c>
      <c r="AP8" s="7"/>
      <c r="AQ8" s="3" t="s">
        <v>20</v>
      </c>
      <c r="AR8" s="9">
        <f t="shared" si="9"/>
        <v>934364.53372519091</v>
      </c>
      <c r="AS8" s="9">
        <f t="shared" si="2"/>
        <v>892397.92687417218</v>
      </c>
      <c r="AT8" s="9">
        <f t="shared" si="2"/>
        <v>884233.33927472518</v>
      </c>
      <c r="AU8" s="9">
        <f t="shared" si="2"/>
        <v>864796.54450847453</v>
      </c>
      <c r="AV8" s="9">
        <f t="shared" si="2"/>
        <v>834559.56759999995</v>
      </c>
      <c r="AW8" s="9">
        <f t="shared" si="10"/>
        <v>914397.60013965971</v>
      </c>
      <c r="AX8" s="7"/>
      <c r="AY8" s="3" t="s">
        <v>20</v>
      </c>
      <c r="AZ8" s="4">
        <v>51.245714285714286</v>
      </c>
      <c r="BA8" s="4">
        <v>51.026041666666664</v>
      </c>
      <c r="BB8" s="4">
        <v>50.468852459016396</v>
      </c>
      <c r="BC8" s="4">
        <v>51.022222222222226</v>
      </c>
      <c r="BD8" s="4">
        <v>51.307692307692307</v>
      </c>
      <c r="BE8" s="4">
        <v>50.876350540216087</v>
      </c>
      <c r="BG8" s="3" t="s">
        <v>20</v>
      </c>
      <c r="BH8" s="9">
        <v>463244.68702290079</v>
      </c>
      <c r="BI8" s="9">
        <v>442438.23841059604</v>
      </c>
      <c r="BJ8" s="9">
        <v>438390.35164835164</v>
      </c>
      <c r="BK8" s="9">
        <v>428753.86440677964</v>
      </c>
      <c r="BL8" s="9">
        <v>413762.8</v>
      </c>
      <c r="BM8" s="9">
        <f t="shared" si="11"/>
        <v>453345.36447181931</v>
      </c>
    </row>
    <row r="9" spans="2:65" x14ac:dyDescent="0.25">
      <c r="B9" s="179"/>
      <c r="C9" s="3" t="s">
        <v>21</v>
      </c>
      <c r="D9" s="4">
        <v>667.48840055042228</v>
      </c>
      <c r="E9" s="4">
        <v>307.39823927037037</v>
      </c>
      <c r="F9" s="4">
        <v>199.2901792556323</v>
      </c>
      <c r="G9" s="4">
        <v>2.4483948068879351</v>
      </c>
      <c r="H9" s="4">
        <v>2.1590390569829974</v>
      </c>
      <c r="I9" s="4">
        <f t="shared" si="3"/>
        <v>1178.7842529402958</v>
      </c>
      <c r="K9" s="3" t="s">
        <v>21</v>
      </c>
      <c r="L9" s="5">
        <v>19.5</v>
      </c>
      <c r="M9" s="5">
        <v>21</v>
      </c>
      <c r="N9" s="5">
        <v>22</v>
      </c>
      <c r="O9" s="5">
        <v>24</v>
      </c>
      <c r="P9" s="5">
        <v>30</v>
      </c>
      <c r="Q9" s="5">
        <f t="shared" si="4"/>
        <v>20.30800730716782</v>
      </c>
      <c r="S9" s="3" t="s">
        <v>21</v>
      </c>
      <c r="T9" s="6">
        <v>4.1058441823479078E-2</v>
      </c>
      <c r="U9" s="6">
        <v>6.9940045839220089E-2</v>
      </c>
      <c r="V9" s="6">
        <v>0.12104859237881388</v>
      </c>
      <c r="W9" s="6">
        <v>0.21794631785540738</v>
      </c>
      <c r="X9" s="6">
        <v>0.34555485083565324</v>
      </c>
      <c r="Y9" s="6">
        <f t="shared" si="5"/>
        <v>6.3038644389655701E-2</v>
      </c>
      <c r="Z9" s="7"/>
      <c r="AA9" s="3" t="s">
        <v>21</v>
      </c>
      <c r="AB9" s="8">
        <f t="shared" si="6"/>
        <v>3.0101827535279371E-2</v>
      </c>
      <c r="AC9" s="8">
        <f t="shared" si="0"/>
        <v>3.9123770791462835E-2</v>
      </c>
      <c r="AD9" s="8">
        <f t="shared" si="0"/>
        <v>5.5088895392399799E-2</v>
      </c>
      <c r="AE9" s="8">
        <f t="shared" si="0"/>
        <v>8.5357497524975637E-2</v>
      </c>
      <c r="AF9" s="8">
        <f t="shared" si="0"/>
        <v>0.12521944365944679</v>
      </c>
      <c r="AG9" s="8">
        <f t="shared" si="7"/>
        <v>3.696793303978612E-2</v>
      </c>
      <c r="AH9" s="7"/>
      <c r="AI9" s="3" t="s">
        <v>21</v>
      </c>
      <c r="AJ9" s="9">
        <f t="shared" si="8"/>
        <v>210598.58065067834</v>
      </c>
      <c r="AK9" s="9">
        <f t="shared" si="1"/>
        <v>210383.86285318999</v>
      </c>
      <c r="AL9" s="9">
        <f t="shared" si="1"/>
        <v>216009.75992237643</v>
      </c>
      <c r="AM9" s="9">
        <f t="shared" si="1"/>
        <v>239058.31317560974</v>
      </c>
      <c r="AN9" s="9">
        <f t="shared" si="1"/>
        <v>282154.46712799999</v>
      </c>
      <c r="AO9" s="9">
        <f t="shared" si="1"/>
        <v>211647.59672469675</v>
      </c>
      <c r="AP9" s="7"/>
      <c r="AQ9" s="3" t="s">
        <v>21</v>
      </c>
      <c r="AR9" s="9">
        <f t="shared" si="9"/>
        <v>1108413.5823719911</v>
      </c>
      <c r="AS9" s="9">
        <f t="shared" si="2"/>
        <v>1030031.15228</v>
      </c>
      <c r="AT9" s="9">
        <f t="shared" si="2"/>
        <v>1033539.5211596958</v>
      </c>
      <c r="AU9" s="9">
        <f t="shared" si="2"/>
        <v>1048501.3735772357</v>
      </c>
      <c r="AV9" s="9">
        <f t="shared" si="2"/>
        <v>990015.67413333326</v>
      </c>
      <c r="AW9" s="9">
        <f t="shared" si="10"/>
        <v>1074973.5356193157</v>
      </c>
      <c r="AX9" s="7"/>
      <c r="AY9" s="3" t="s">
        <v>21</v>
      </c>
      <c r="AZ9" s="4">
        <v>50.396850393700788</v>
      </c>
      <c r="BA9" s="4">
        <v>51.339113680154142</v>
      </c>
      <c r="BB9" s="4">
        <v>51.788888888888891</v>
      </c>
      <c r="BC9" s="4">
        <v>51.833333333333336</v>
      </c>
      <c r="BD9" s="4">
        <v>58</v>
      </c>
      <c r="BE9" s="4">
        <v>51.116219667943803</v>
      </c>
      <c r="BG9" s="3" t="s">
        <v>21</v>
      </c>
      <c r="BH9" s="9">
        <v>549535.73741794308</v>
      </c>
      <c r="BI9" s="9">
        <v>510674.84</v>
      </c>
      <c r="BJ9" s="9">
        <v>512414.23954372626</v>
      </c>
      <c r="BK9" s="9">
        <v>519832.11382113822</v>
      </c>
      <c r="BL9" s="9">
        <v>490835.73333333334</v>
      </c>
      <c r="BM9" s="9">
        <f t="shared" si="11"/>
        <v>532956.63640025572</v>
      </c>
    </row>
    <row r="10" spans="2:65" x14ac:dyDescent="0.25">
      <c r="B10" s="179"/>
      <c r="C10" s="3" t="s">
        <v>22</v>
      </c>
      <c r="D10" s="4">
        <v>832.01018941848417</v>
      </c>
      <c r="E10" s="4">
        <v>320.01243469497524</v>
      </c>
      <c r="F10" s="4">
        <v>184.87069544339974</v>
      </c>
      <c r="G10" s="4">
        <v>2.1853441251561736</v>
      </c>
      <c r="H10" s="4">
        <v>1.8150497039491553</v>
      </c>
      <c r="I10" s="4">
        <f t="shared" si="3"/>
        <v>1340.8937133859645</v>
      </c>
      <c r="K10" s="3" t="s">
        <v>22</v>
      </c>
      <c r="L10" s="5">
        <v>18</v>
      </c>
      <c r="M10" s="5">
        <v>19.5</v>
      </c>
      <c r="N10" s="5">
        <v>20</v>
      </c>
      <c r="O10" s="5">
        <v>24</v>
      </c>
      <c r="P10" s="5">
        <v>30</v>
      </c>
      <c r="Q10" s="5">
        <f t="shared" si="4"/>
        <v>18.638270274282178</v>
      </c>
      <c r="S10" s="3" t="s">
        <v>22</v>
      </c>
      <c r="T10" s="6">
        <v>3.9210845049995974E-2</v>
      </c>
      <c r="U10" s="6">
        <v>6.8144952141141996E-2</v>
      </c>
      <c r="V10" s="6">
        <v>0.11639366268328709</v>
      </c>
      <c r="W10" s="6">
        <v>0.20826838616059715</v>
      </c>
      <c r="X10" s="6">
        <v>0.33932106197703055</v>
      </c>
      <c r="Y10" s="6">
        <f t="shared" si="5"/>
        <v>5.7439194432778007E-2</v>
      </c>
      <c r="Z10" s="7"/>
      <c r="AA10" s="3" t="s">
        <v>22</v>
      </c>
      <c r="AB10" s="8">
        <f t="shared" si="6"/>
        <v>2.9524681153742273E-2</v>
      </c>
      <c r="AC10" s="8">
        <f t="shared" si="0"/>
        <v>3.8563025153001529E-2</v>
      </c>
      <c r="AD10" s="8">
        <f t="shared" si="0"/>
        <v>5.3634803315253492E-2</v>
      </c>
      <c r="AE10" s="8">
        <f t="shared" si="0"/>
        <v>8.2334336119528437E-2</v>
      </c>
      <c r="AF10" s="8">
        <f t="shared" si="0"/>
        <v>0.12327215259753517</v>
      </c>
      <c r="AG10" s="8">
        <f t="shared" si="7"/>
        <v>3.5218794738836615E-2</v>
      </c>
      <c r="AH10" s="7"/>
      <c r="AI10" s="3" t="s">
        <v>22</v>
      </c>
      <c r="AJ10" s="9">
        <f t="shared" si="8"/>
        <v>268324.1683087952</v>
      </c>
      <c r="AK10" s="9">
        <f t="shared" si="1"/>
        <v>269171.49822259112</v>
      </c>
      <c r="AL10" s="9">
        <f t="shared" si="1"/>
        <v>284941.73638557584</v>
      </c>
      <c r="AM10" s="9">
        <f t="shared" si="1"/>
        <v>278852.28152239998</v>
      </c>
      <c r="AN10" s="9">
        <f t="shared" si="1"/>
        <v>400756.12345949997</v>
      </c>
      <c r="AO10" s="9">
        <f t="shared" si="1"/>
        <v>271013.89350549172</v>
      </c>
      <c r="AP10" s="7"/>
      <c r="AQ10" s="3" t="s">
        <v>22</v>
      </c>
      <c r="AR10" s="9">
        <f t="shared" si="9"/>
        <v>1412232.4647831325</v>
      </c>
      <c r="AS10" s="9">
        <f t="shared" si="2"/>
        <v>1317853.1124729062</v>
      </c>
      <c r="AT10" s="9">
        <f t="shared" si="2"/>
        <v>1363357.590361607</v>
      </c>
      <c r="AU10" s="9">
        <f t="shared" si="2"/>
        <v>1223036.3224666666</v>
      </c>
      <c r="AV10" s="9">
        <f t="shared" si="2"/>
        <v>1406161.8366999999</v>
      </c>
      <c r="AW10" s="9">
        <f t="shared" si="10"/>
        <v>1382653.2556962236</v>
      </c>
      <c r="AX10" s="7"/>
      <c r="AY10" s="3" t="s">
        <v>22</v>
      </c>
      <c r="AZ10" s="4">
        <v>51.853161843515544</v>
      </c>
      <c r="BA10" s="4">
        <v>51.114035087719301</v>
      </c>
      <c r="BB10" s="4">
        <v>51.241237113402065</v>
      </c>
      <c r="BC10" s="4">
        <v>49.512195121951223</v>
      </c>
      <c r="BD10" s="4">
        <v>53</v>
      </c>
      <c r="BE10" s="4">
        <v>51.45423228346457</v>
      </c>
      <c r="BG10" s="3" t="s">
        <v>22</v>
      </c>
      <c r="BH10" s="9">
        <v>700164.8313253012</v>
      </c>
      <c r="BI10" s="9">
        <v>653372.88669950736</v>
      </c>
      <c r="BJ10" s="9">
        <v>675933.36160714284</v>
      </c>
      <c r="BK10" s="9">
        <v>606364.06666666665</v>
      </c>
      <c r="BL10" s="9">
        <v>697155.1</v>
      </c>
      <c r="BM10" s="9">
        <f t="shared" si="11"/>
        <v>685499.87887765176</v>
      </c>
    </row>
    <row r="11" spans="2:65" x14ac:dyDescent="0.25">
      <c r="B11" s="179"/>
      <c r="C11" s="3" t="s">
        <v>23</v>
      </c>
      <c r="D11" s="4">
        <v>311.8863054684544</v>
      </c>
      <c r="E11" s="4">
        <v>91.598465237130569</v>
      </c>
      <c r="F11" s="4">
        <v>48.316031579794227</v>
      </c>
      <c r="G11" s="4">
        <v>0.51193709598565917</v>
      </c>
      <c r="H11" s="4">
        <v>0.59489923407029166</v>
      </c>
      <c r="I11" s="4">
        <f t="shared" si="3"/>
        <v>452.90763861543519</v>
      </c>
      <c r="K11" s="3" t="s">
        <v>23</v>
      </c>
      <c r="L11" s="5">
        <v>16.5</v>
      </c>
      <c r="M11" s="5">
        <v>18</v>
      </c>
      <c r="N11" s="5">
        <v>18.5</v>
      </c>
      <c r="O11" s="5">
        <v>22</v>
      </c>
      <c r="P11" s="5">
        <v>30</v>
      </c>
      <c r="Q11" s="5">
        <f t="shared" si="4"/>
        <v>17.02011129620934</v>
      </c>
      <c r="S11" s="3" t="s">
        <v>23</v>
      </c>
      <c r="T11" s="6">
        <v>3.8910855236971589E-2</v>
      </c>
      <c r="U11" s="6">
        <v>6.9396619500669707E-2</v>
      </c>
      <c r="V11" s="6">
        <v>0.11534740663163179</v>
      </c>
      <c r="W11" s="6">
        <v>0.20866564691274084</v>
      </c>
      <c r="X11" s="6">
        <v>0.33093073660420552</v>
      </c>
      <c r="Y11" s="6">
        <f t="shared" si="5"/>
        <v>5.3806135538785362E-2</v>
      </c>
      <c r="Z11" s="7"/>
      <c r="AA11" s="3" t="s">
        <v>23</v>
      </c>
      <c r="AB11" s="8">
        <f t="shared" si="6"/>
        <v>2.9430971293685187E-2</v>
      </c>
      <c r="AC11" s="8">
        <f t="shared" si="0"/>
        <v>3.8954017006747652E-2</v>
      </c>
      <c r="AD11" s="8">
        <f t="shared" si="0"/>
        <v>5.3307977190072624E-2</v>
      </c>
      <c r="AE11" s="8">
        <f t="shared" si="0"/>
        <v>8.2458431165004287E-2</v>
      </c>
      <c r="AF11" s="8">
        <f t="shared" si="0"/>
        <v>0.12065120954418927</v>
      </c>
      <c r="AG11" s="8">
        <f t="shared" si="7"/>
        <v>3.4083911400289692E-2</v>
      </c>
      <c r="AH11" s="7"/>
      <c r="AI11" s="3" t="s">
        <v>23</v>
      </c>
      <c r="AJ11" s="9">
        <f t="shared" si="8"/>
        <v>361902.00077872846</v>
      </c>
      <c r="AK11" s="9">
        <f t="shared" si="1"/>
        <v>359574.20849800005</v>
      </c>
      <c r="AL11" s="9">
        <f t="shared" si="1"/>
        <v>378381.71306790336</v>
      </c>
      <c r="AM11" s="9">
        <f t="shared" si="1"/>
        <v>296322.25028999994</v>
      </c>
      <c r="AN11" s="9">
        <f t="shared" si="1"/>
        <v>473954.19075088232</v>
      </c>
      <c r="AO11" s="9">
        <f t="shared" si="1"/>
        <v>363262.32041462004</v>
      </c>
      <c r="AP11" s="7"/>
      <c r="AQ11" s="3" t="s">
        <v>23</v>
      </c>
      <c r="AR11" s="9">
        <f t="shared" si="9"/>
        <v>2004997.2342311828</v>
      </c>
      <c r="AS11" s="9">
        <f t="shared" si="2"/>
        <v>1892495.8341999999</v>
      </c>
      <c r="AT11" s="9">
        <f t="shared" si="2"/>
        <v>1942909.9515681819</v>
      </c>
      <c r="AU11" s="9">
        <f t="shared" si="2"/>
        <v>1417809.8099999998</v>
      </c>
      <c r="AV11" s="9">
        <f t="shared" si="2"/>
        <v>1662997.1605294116</v>
      </c>
      <c r="AW11" s="9">
        <f t="shared" si="10"/>
        <v>1974507.9597764493</v>
      </c>
      <c r="AX11" s="7"/>
      <c r="AY11" s="3" t="s">
        <v>23</v>
      </c>
      <c r="AZ11" s="4">
        <v>50.517156862745097</v>
      </c>
      <c r="BA11" s="4">
        <v>51.9375</v>
      </c>
      <c r="BB11" s="4">
        <v>50.127118644067799</v>
      </c>
      <c r="BC11" s="4">
        <v>47.285714285714285</v>
      </c>
      <c r="BD11" s="4">
        <v>43</v>
      </c>
      <c r="BE11" s="4">
        <v>50.733333333333334</v>
      </c>
      <c r="BG11" s="3" t="s">
        <v>23</v>
      </c>
      <c r="BH11" s="9">
        <v>994049.19892473123</v>
      </c>
      <c r="BI11" s="9">
        <v>938272.6</v>
      </c>
      <c r="BJ11" s="9">
        <v>963267.20454545459</v>
      </c>
      <c r="BK11" s="9">
        <v>702930</v>
      </c>
      <c r="BL11" s="9">
        <v>824490.4117647059</v>
      </c>
      <c r="BM11" s="9">
        <f t="shared" si="11"/>
        <v>978933.04897196277</v>
      </c>
    </row>
    <row r="12" spans="2:65" x14ac:dyDescent="0.25">
      <c r="B12" s="179"/>
      <c r="C12" s="3" t="s">
        <v>24</v>
      </c>
      <c r="D12" s="4">
        <v>230.09547328833222</v>
      </c>
      <c r="E12" s="4">
        <v>55.308395323267398</v>
      </c>
      <c r="F12" s="4">
        <v>30.453088946729991</v>
      </c>
      <c r="G12" s="4">
        <v>0.31566081807811397</v>
      </c>
      <c r="H12" s="4">
        <v>0.37029442120701828</v>
      </c>
      <c r="I12" s="4">
        <f t="shared" si="3"/>
        <v>316.54291279761469</v>
      </c>
      <c r="K12" s="3" t="s">
        <v>24</v>
      </c>
      <c r="L12" s="5">
        <v>16</v>
      </c>
      <c r="M12" s="5">
        <v>16.5</v>
      </c>
      <c r="N12" s="5">
        <v>17.5</v>
      </c>
      <c r="O12" s="5">
        <v>20</v>
      </c>
      <c r="P12" s="5">
        <v>30</v>
      </c>
      <c r="Q12" s="5">
        <f t="shared" si="4"/>
        <v>16.225716097481133</v>
      </c>
      <c r="S12" s="3" t="s">
        <v>24</v>
      </c>
      <c r="T12" s="6">
        <v>3.6111846157117711E-2</v>
      </c>
      <c r="U12" s="6">
        <v>6.6700360398466968E-2</v>
      </c>
      <c r="V12" s="6">
        <v>0.11280271271599389</v>
      </c>
      <c r="W12" s="6">
        <v>0.20132267982783567</v>
      </c>
      <c r="X12" s="6">
        <v>0.3372214551299591</v>
      </c>
      <c r="Y12" s="6">
        <f t="shared" si="5"/>
        <v>4.9351520920258116E-2</v>
      </c>
      <c r="Z12" s="7"/>
      <c r="AA12" s="3" t="s">
        <v>24</v>
      </c>
      <c r="AB12" s="8">
        <f t="shared" si="6"/>
        <v>2.8556625773324865E-2</v>
      </c>
      <c r="AC12" s="8">
        <f t="shared" si="0"/>
        <v>3.8111768196370521E-2</v>
      </c>
      <c r="AD12" s="8">
        <f t="shared" si="0"/>
        <v>5.2513073828793659E-2</v>
      </c>
      <c r="AE12" s="8">
        <f t="shared" si="0"/>
        <v>8.016465854988461E-2</v>
      </c>
      <c r="AF12" s="8">
        <f t="shared" si="0"/>
        <v>0.12261628411376782</v>
      </c>
      <c r="AG12" s="8">
        <f t="shared" si="7"/>
        <v>3.2692393107378599E-2</v>
      </c>
      <c r="AH12" s="7"/>
      <c r="AI12" s="3" t="s">
        <v>24</v>
      </c>
      <c r="AJ12" s="9">
        <f t="shared" si="8"/>
        <v>433492.36678613798</v>
      </c>
      <c r="AK12" s="9">
        <f t="shared" si="1"/>
        <v>338075.08214399999</v>
      </c>
      <c r="AL12" s="9">
        <f t="shared" si="1"/>
        <v>377999.18834174989</v>
      </c>
      <c r="AM12" s="9">
        <f t="shared" si="1"/>
        <v>358198.96163810708</v>
      </c>
      <c r="AN12" s="9">
        <f t="shared" si="1"/>
        <v>755611.04612249997</v>
      </c>
      <c r="AO12" s="9">
        <f t="shared" si="1"/>
        <v>411783.44913585566</v>
      </c>
      <c r="AP12" s="7"/>
      <c r="AQ12" s="3" t="s">
        <v>24</v>
      </c>
      <c r="AR12" s="9">
        <f t="shared" si="9"/>
        <v>2535043.0806206898</v>
      </c>
      <c r="AS12" s="9">
        <f t="shared" si="2"/>
        <v>1977047.264</v>
      </c>
      <c r="AT12" s="9">
        <f t="shared" si="2"/>
        <v>2210521.5692499997</v>
      </c>
      <c r="AU12" s="9">
        <f t="shared" si="2"/>
        <v>1984481.7819285712</v>
      </c>
      <c r="AV12" s="9">
        <f t="shared" si="2"/>
        <v>2651266.8284999998</v>
      </c>
      <c r="AW12" s="9">
        <f t="shared" si="10"/>
        <v>2405912.7553560226</v>
      </c>
      <c r="AX12" s="7"/>
      <c r="AY12" s="3" t="s">
        <v>24</v>
      </c>
      <c r="AZ12" s="4">
        <v>50.851145038167942</v>
      </c>
      <c r="BA12" s="4">
        <v>52.758620689655174</v>
      </c>
      <c r="BB12" s="4">
        <v>51.604651162790695</v>
      </c>
      <c r="BC12" s="4"/>
      <c r="BD12" s="4"/>
      <c r="BE12" s="4">
        <v>51.357142857142854</v>
      </c>
      <c r="BG12" s="3" t="s">
        <v>24</v>
      </c>
      <c r="BH12" s="9">
        <v>1256838.4137931035</v>
      </c>
      <c r="BI12" s="9">
        <v>980192</v>
      </c>
      <c r="BJ12" s="9">
        <v>1095945.25</v>
      </c>
      <c r="BK12" s="9">
        <v>983877.92857142852</v>
      </c>
      <c r="BL12" s="9">
        <v>1314460.5</v>
      </c>
      <c r="BM12" s="9">
        <f t="shared" si="11"/>
        <v>1192817.429527032</v>
      </c>
    </row>
    <row r="13" spans="2:65" x14ac:dyDescent="0.25">
      <c r="B13" s="179"/>
      <c r="C13" s="3" t="s">
        <v>25</v>
      </c>
      <c r="D13" s="4">
        <v>131.85246222140384</v>
      </c>
      <c r="E13" s="4">
        <v>24.84026175922185</v>
      </c>
      <c r="F13" s="4">
        <v>13.34340293072268</v>
      </c>
      <c r="G13" s="4">
        <v>0.17806507686457712</v>
      </c>
      <c r="H13" s="4">
        <v>0.17401814329947307</v>
      </c>
      <c r="I13" s="4">
        <f t="shared" si="3"/>
        <v>170.38821013151241</v>
      </c>
      <c r="K13" s="3" t="s">
        <v>25</v>
      </c>
      <c r="L13" s="5">
        <v>15</v>
      </c>
      <c r="M13" s="5">
        <v>16</v>
      </c>
      <c r="N13" s="5">
        <v>16.5</v>
      </c>
      <c r="O13" s="5">
        <v>20</v>
      </c>
      <c r="P13" s="5">
        <v>30</v>
      </c>
      <c r="Q13" s="5">
        <f t="shared" si="4"/>
        <v>15.252918387845412</v>
      </c>
      <c r="S13" s="3" t="s">
        <v>25</v>
      </c>
      <c r="T13" s="6">
        <v>3.2172268594089767E-2</v>
      </c>
      <c r="U13" s="6">
        <v>6.4528764148950063E-2</v>
      </c>
      <c r="V13" s="6">
        <v>0.11354080855548854</v>
      </c>
      <c r="W13" s="6">
        <v>0.20430959998219866</v>
      </c>
      <c r="X13" s="6">
        <v>0.33145555602319143</v>
      </c>
      <c r="Y13" s="6">
        <f t="shared" si="5"/>
        <v>4.3747068290647485E-2</v>
      </c>
      <c r="Z13" s="7"/>
      <c r="AA13" s="3" t="s">
        <v>25</v>
      </c>
      <c r="AB13" s="8">
        <f t="shared" si="6"/>
        <v>2.7325993111523939E-2</v>
      </c>
      <c r="AC13" s="8">
        <f t="shared" si="0"/>
        <v>3.7433411892897749E-2</v>
      </c>
      <c r="AD13" s="8">
        <f t="shared" si="0"/>
        <v>5.2743637850719755E-2</v>
      </c>
      <c r="AE13" s="8">
        <f t="shared" si="0"/>
        <v>8.1097703131782717E-2</v>
      </c>
      <c r="AF13" s="8">
        <f t="shared" si="0"/>
        <v>0.1208151509587746</v>
      </c>
      <c r="AG13" s="8">
        <f t="shared" si="7"/>
        <v>3.0941692087492124E-2</v>
      </c>
      <c r="AH13" s="7"/>
      <c r="AI13" s="3" t="s">
        <v>25</v>
      </c>
      <c r="AJ13" s="9">
        <f t="shared" si="8"/>
        <v>511576.45088092313</v>
      </c>
      <c r="AK13" s="9">
        <f t="shared" si="1"/>
        <v>412610.78085818182</v>
      </c>
      <c r="AL13" s="9">
        <f t="shared" si="1"/>
        <v>467325.20677609369</v>
      </c>
      <c r="AM13" s="9">
        <f t="shared" si="1"/>
        <v>465953.17290230765</v>
      </c>
      <c r="AN13" s="9">
        <f t="shared" si="1"/>
        <v>830693.94675999996</v>
      </c>
      <c r="AO13" s="9">
        <f t="shared" si="1"/>
        <v>493961.45859434188</v>
      </c>
      <c r="AP13" s="7"/>
      <c r="AQ13" s="3" t="s">
        <v>25</v>
      </c>
      <c r="AR13" s="9">
        <f t="shared" si="9"/>
        <v>3077151.5842461539</v>
      </c>
      <c r="AS13" s="9">
        <f t="shared" si="2"/>
        <v>2481869.3585454547</v>
      </c>
      <c r="AT13" s="9">
        <f t="shared" si="2"/>
        <v>2810978.6873749997</v>
      </c>
      <c r="AU13" s="9">
        <f t="shared" si="2"/>
        <v>2724872.3561538463</v>
      </c>
      <c r="AV13" s="9">
        <f t="shared" si="2"/>
        <v>2914715.6026666667</v>
      </c>
      <c r="AW13" s="9">
        <f t="shared" si="10"/>
        <v>2968989.0890786196</v>
      </c>
      <c r="AX13" s="7"/>
      <c r="AY13" s="3" t="s">
        <v>25</v>
      </c>
      <c r="AZ13" s="4">
        <v>50.128440366972477</v>
      </c>
      <c r="BA13" s="4">
        <v>49.794117647058826</v>
      </c>
      <c r="BB13" s="4">
        <v>49</v>
      </c>
      <c r="BC13" s="4">
        <v>40</v>
      </c>
      <c r="BD13" s="4"/>
      <c r="BE13" s="4">
        <v>49.903846153846153</v>
      </c>
      <c r="BG13" s="3" t="s">
        <v>25</v>
      </c>
      <c r="BH13" s="9">
        <v>1525608.1230769232</v>
      </c>
      <c r="BI13" s="9">
        <v>1230475.6363636365</v>
      </c>
      <c r="BJ13" s="9">
        <v>1393643.375</v>
      </c>
      <c r="BK13" s="9">
        <v>1350953.076923077</v>
      </c>
      <c r="BL13" s="9">
        <v>1445074.6666666667</v>
      </c>
      <c r="BM13" s="9">
        <f t="shared" si="11"/>
        <v>1471982.6916601979</v>
      </c>
    </row>
    <row r="14" spans="2:65" x14ac:dyDescent="0.25">
      <c r="B14" s="179"/>
      <c r="C14" s="10" t="s">
        <v>15</v>
      </c>
      <c r="D14" s="11">
        <f>SUM(D4:D13)</f>
        <v>3727.123611242464</v>
      </c>
      <c r="E14" s="11">
        <f t="shared" ref="E14:I14" si="12">SUM(E4:E13)</f>
        <v>1584.7310744203564</v>
      </c>
      <c r="F14" s="11">
        <f t="shared" si="12"/>
        <v>1013.2377580297159</v>
      </c>
      <c r="G14" s="11">
        <f t="shared" si="12"/>
        <v>12.670948992340705</v>
      </c>
      <c r="H14" s="11">
        <f t="shared" si="12"/>
        <v>11.096691835515237</v>
      </c>
      <c r="I14" s="11">
        <f t="shared" si="12"/>
        <v>6348.8600845203928</v>
      </c>
      <c r="K14" s="10" t="s">
        <v>15</v>
      </c>
      <c r="L14" s="12">
        <f>SUMPRODUCT(D4:D13,L4:L13,BH4:BH13)/SUMPRODUCT(D4:D13,BH4:BH13)</f>
        <v>18.803074340782892</v>
      </c>
      <c r="M14" s="12">
        <f t="shared" ref="M14:Q14" si="13">SUMPRODUCT(E4:E13,M4:M13,BI4:BI13)/SUMPRODUCT(E4:E13,BI4:BI13)</f>
        <v>20.909843585642758</v>
      </c>
      <c r="N14" s="12">
        <f t="shared" si="13"/>
        <v>22.032412320659567</v>
      </c>
      <c r="O14" s="12">
        <f t="shared" si="13"/>
        <v>25.029555163764389</v>
      </c>
      <c r="P14" s="12">
        <f t="shared" si="13"/>
        <v>29.999999999999996</v>
      </c>
      <c r="Q14" s="13">
        <f t="shared" si="13"/>
        <v>19.755717608040552</v>
      </c>
      <c r="S14" s="10" t="s">
        <v>15</v>
      </c>
      <c r="T14" s="14">
        <f>SUMPRODUCT(T4:T13, D4:D13)/SUM(D4:D13)</f>
        <v>4.1289784049672137E-2</v>
      </c>
      <c r="U14" s="14">
        <f t="shared" ref="U14:X14" si="14">SUMPRODUCT(U4:U13, E4:E13)/SUM(E4:E13)</f>
        <v>6.9913172143242483E-2</v>
      </c>
      <c r="V14" s="14">
        <f t="shared" si="14"/>
        <v>0.12164218751223195</v>
      </c>
      <c r="W14" s="14">
        <f t="shared" si="14"/>
        <v>0.21620105949412219</v>
      </c>
      <c r="X14" s="14">
        <f t="shared" si="14"/>
        <v>0.34484510539358826</v>
      </c>
      <c r="Y14" s="14">
        <f>SUMPRODUCT(I4:I13, Y4:Y13)/SUM(I4:I13)</f>
        <v>6.2137812144010394E-2</v>
      </c>
      <c r="Z14" s="15"/>
      <c r="AA14" s="10" t="s">
        <v>15</v>
      </c>
      <c r="AB14" s="8">
        <f>SUMPRODUCT(AB4:AB13, D4:D13)/SUM(D4:D13)</f>
        <v>3.0174093481323615E-2</v>
      </c>
      <c r="AC14" s="8">
        <f t="shared" ref="AC14:AF14" si="15">SUMPRODUCT(AC4:AC13, E4:E13)/SUM(E4:E13)</f>
        <v>3.9115376072109236E-2</v>
      </c>
      <c r="AD14" s="8">
        <f t="shared" si="15"/>
        <v>5.527432074508886E-2</v>
      </c>
      <c r="AE14" s="8">
        <f t="shared" si="15"/>
        <v>8.4812319289919405E-2</v>
      </c>
      <c r="AF14" s="8">
        <f t="shared" si="15"/>
        <v>0.12499773564415945</v>
      </c>
      <c r="AG14" s="16">
        <f>SUMPRODUCT(AB14:AF14, D14:H14)/SUM(D14:H14)</f>
        <v>3.6686533938852441E-2</v>
      </c>
      <c r="AH14" s="15"/>
      <c r="AI14" s="10" t="s">
        <v>15</v>
      </c>
      <c r="AJ14" s="9">
        <f t="shared" si="8"/>
        <v>241687.52866070453</v>
      </c>
      <c r="AK14" s="9">
        <f t="shared" si="1"/>
        <v>217600.8341975428</v>
      </c>
      <c r="AL14" s="9">
        <f t="shared" si="1"/>
        <v>225839.76568551728</v>
      </c>
      <c r="AM14" s="9">
        <f t="shared" si="1"/>
        <v>221058.05014611516</v>
      </c>
      <c r="AN14" s="9">
        <f t="shared" si="1"/>
        <v>281996.32436150155</v>
      </c>
      <c r="AO14" s="9">
        <f t="shared" si="1"/>
        <v>233175.35717023246</v>
      </c>
      <c r="AP14" s="15"/>
      <c r="AQ14" s="10" t="s">
        <v>15</v>
      </c>
      <c r="AR14" s="9">
        <f>SUMPRODUCT(AR4:AR13,D4:D13)/SUM(D4:D13)</f>
        <v>1256882.0328108631</v>
      </c>
      <c r="AS14" s="9">
        <f t="shared" ref="AS14:AW14" si="16">SUMPRODUCT(AS4:AS13,E4:E13)/SUM(E4:E13)</f>
        <v>1044257.5300851726</v>
      </c>
      <c r="AT14" s="9">
        <f t="shared" si="16"/>
        <v>1030782.5231922353</v>
      </c>
      <c r="AU14" s="9">
        <f t="shared" si="16"/>
        <v>934706.64539674541</v>
      </c>
      <c r="AV14" s="9">
        <f t="shared" si="16"/>
        <v>989460.78723333892</v>
      </c>
      <c r="AW14" s="9">
        <f t="shared" si="16"/>
        <v>1166614.6512189403</v>
      </c>
      <c r="AX14" s="15"/>
      <c r="AY14" s="10" t="s">
        <v>15</v>
      </c>
      <c r="AZ14" s="11">
        <v>51.197392249185079</v>
      </c>
      <c r="BA14" s="11">
        <v>51.359383033419022</v>
      </c>
      <c r="BB14" s="11">
        <v>51.233236151603499</v>
      </c>
      <c r="BC14" s="11">
        <v>51.193236714975846</v>
      </c>
      <c r="BD14" s="11">
        <v>51.463157894736845</v>
      </c>
      <c r="BE14" s="17">
        <v>51.255049504950492</v>
      </c>
      <c r="BG14" s="10" t="s">
        <v>15</v>
      </c>
      <c r="BH14" s="18">
        <f>SUMPRODUCT(BH4:BH13, D4:D13)/SUM(D4:D13)</f>
        <v>623144.2899409337</v>
      </c>
      <c r="BI14" s="18">
        <f t="shared" ref="BI14:BM14" si="17">SUMPRODUCT(BI4:BI13, E4:E13)/SUM(E4:E13)</f>
        <v>517728.07639324386</v>
      </c>
      <c r="BJ14" s="18">
        <f t="shared" si="17"/>
        <v>511047.35904424166</v>
      </c>
      <c r="BK14" s="18">
        <f t="shared" si="17"/>
        <v>463414.30113869382</v>
      </c>
      <c r="BL14" s="18">
        <f t="shared" si="17"/>
        <v>490560.6282763207</v>
      </c>
      <c r="BM14" s="19">
        <f t="shared" si="17"/>
        <v>578391.00209169078</v>
      </c>
    </row>
    <row r="15" spans="2:65" x14ac:dyDescent="0.25">
      <c r="AA15" s="20" t="s">
        <v>26</v>
      </c>
    </row>
    <row r="16" spans="2:65" x14ac:dyDescent="0.25">
      <c r="B16">
        <f>(((1.6%)*3.464239+0.033447)*0.3009+0.018)*0.8*1.219</f>
        <v>4.3632822164968318E-2</v>
      </c>
    </row>
    <row r="17" spans="1:28" x14ac:dyDescent="0.25">
      <c r="A17" s="2"/>
      <c r="B17" s="178" t="s">
        <v>27</v>
      </c>
      <c r="C17" s="178"/>
      <c r="D17" s="178"/>
      <c r="E17" s="178"/>
      <c r="F17" s="178"/>
      <c r="G17" s="178"/>
      <c r="H17" s="178"/>
      <c r="I17" s="2"/>
      <c r="J17" s="180" t="s">
        <v>28</v>
      </c>
      <c r="K17" s="180"/>
      <c r="L17" s="180"/>
      <c r="M17" s="180"/>
      <c r="N17" s="180"/>
      <c r="O17" s="180"/>
      <c r="P17" s="180"/>
      <c r="Q17" s="2"/>
      <c r="R17" s="178" t="s">
        <v>29</v>
      </c>
      <c r="S17" s="178"/>
      <c r="T17" s="178"/>
      <c r="U17" s="178"/>
      <c r="V17" s="178"/>
      <c r="W17" s="178"/>
      <c r="X17" s="178"/>
      <c r="Y17" s="2" t="s">
        <v>30</v>
      </c>
      <c r="Z17" s="21">
        <f>(P29+2.5%+0.9%)-(AG14+8.3%+3.4%+0.5%+1.8%)</f>
        <v>5.7186969215422684E-2</v>
      </c>
      <c r="AB17" s="30" t="s">
        <v>37</v>
      </c>
    </row>
    <row r="18" spans="1:28" x14ac:dyDescent="0.25">
      <c r="A18" s="7"/>
      <c r="B18" s="1" t="s">
        <v>9</v>
      </c>
      <c r="C18" s="1" t="s">
        <v>10</v>
      </c>
      <c r="D18" s="1" t="s">
        <v>11</v>
      </c>
      <c r="E18" s="1" t="s">
        <v>12</v>
      </c>
      <c r="F18" s="1" t="s">
        <v>13</v>
      </c>
      <c r="G18" s="1" t="s">
        <v>14</v>
      </c>
      <c r="H18" s="1" t="s">
        <v>15</v>
      </c>
      <c r="I18" s="7"/>
      <c r="J18" s="5" t="s">
        <v>9</v>
      </c>
      <c r="K18" s="5" t="s">
        <v>10</v>
      </c>
      <c r="L18" s="5" t="s">
        <v>11</v>
      </c>
      <c r="M18" s="5" t="s">
        <v>12</v>
      </c>
      <c r="N18" s="5" t="s">
        <v>13</v>
      </c>
      <c r="O18" s="5" t="s">
        <v>14</v>
      </c>
      <c r="P18" s="5" t="s">
        <v>15</v>
      </c>
      <c r="Q18" s="7"/>
      <c r="R18" s="5" t="s">
        <v>9</v>
      </c>
      <c r="S18" s="5" t="s">
        <v>10</v>
      </c>
      <c r="T18" s="5" t="s">
        <v>11</v>
      </c>
      <c r="U18" s="5" t="s">
        <v>12</v>
      </c>
      <c r="V18" s="5" t="s">
        <v>13</v>
      </c>
      <c r="W18" s="5" t="s">
        <v>14</v>
      </c>
      <c r="X18" s="5" t="s">
        <v>15</v>
      </c>
    </row>
    <row r="19" spans="1:28" x14ac:dyDescent="0.25">
      <c r="A19" s="7"/>
      <c r="B19" s="3" t="s">
        <v>16</v>
      </c>
      <c r="C19" s="5">
        <v>30</v>
      </c>
      <c r="D19" s="5">
        <v>30</v>
      </c>
      <c r="E19" s="5">
        <v>30</v>
      </c>
      <c r="F19" s="5">
        <v>30</v>
      </c>
      <c r="G19" s="5">
        <v>30</v>
      </c>
      <c r="H19" s="22">
        <f>SUMPRODUCT(C19:G19, D4:H4, BH4:BL4)/SUMPRODUCT(D4:H4, BH4:BL4)</f>
        <v>30</v>
      </c>
      <c r="I19" s="7"/>
      <c r="J19" s="5" t="s">
        <v>16</v>
      </c>
      <c r="K19" s="23">
        <f>AJ4/AR4</f>
        <v>0.28500000000000003</v>
      </c>
      <c r="L19" s="23">
        <f t="shared" ref="L19:P29" si="18">AK4/AS4</f>
        <v>0.28500000000000003</v>
      </c>
      <c r="M19" s="23">
        <f t="shared" si="18"/>
        <v>0.28499999999999998</v>
      </c>
      <c r="N19" s="23">
        <f t="shared" si="18"/>
        <v>0.28499999999999998</v>
      </c>
      <c r="O19" s="23">
        <f t="shared" si="18"/>
        <v>0.28499999999999998</v>
      </c>
      <c r="P19" s="23">
        <f t="shared" si="18"/>
        <v>0.28500000000000003</v>
      </c>
      <c r="Q19" s="7"/>
      <c r="R19" s="5" t="s">
        <v>16</v>
      </c>
      <c r="S19" s="24">
        <f>(K19+2.5%+0.9%)-(AB4+8.3%+3.4%+0.5%+1.8%)</f>
        <v>0.14623285334805336</v>
      </c>
      <c r="T19" s="24">
        <f t="shared" ref="T19:X28" si="19">(L19+2.5%+0.9%)-(AC4+8.3%+3.4%+0.5%+1.8%)</f>
        <v>0.13728624887448021</v>
      </c>
      <c r="U19" s="24">
        <f t="shared" si="19"/>
        <v>0.11935684537166807</v>
      </c>
      <c r="V19" s="24">
        <f t="shared" si="19"/>
        <v>8.7458159198266383E-2</v>
      </c>
      <c r="W19" s="24">
        <f t="shared" si="19"/>
        <v>6.5049481830442069E-2</v>
      </c>
      <c r="X19" s="24">
        <f t="shared" si="19"/>
        <v>0.13784461311927715</v>
      </c>
      <c r="Y19" s="25"/>
    </row>
    <row r="20" spans="1:28" x14ac:dyDescent="0.25">
      <c r="A20" s="7"/>
      <c r="B20" s="3" t="s">
        <v>17</v>
      </c>
      <c r="C20" s="5">
        <v>28.5</v>
      </c>
      <c r="D20" s="5">
        <v>29</v>
      </c>
      <c r="E20" s="5">
        <v>30</v>
      </c>
      <c r="F20" s="5">
        <v>30</v>
      </c>
      <c r="G20" s="5">
        <v>30</v>
      </c>
      <c r="H20" s="22">
        <f t="shared" ref="H20:H28" si="20">SUMPRODUCT(C20:G20, D5:H5, BH5:BL5)/SUMPRODUCT(D5:H5, BH5:BL5)</f>
        <v>28.812499403479976</v>
      </c>
      <c r="I20" s="7"/>
      <c r="J20" s="5" t="s">
        <v>17</v>
      </c>
      <c r="K20" s="23">
        <f t="shared" ref="K20:K29" si="21">AJ5/AR5</f>
        <v>0.27074999999999999</v>
      </c>
      <c r="L20" s="23">
        <f t="shared" si="18"/>
        <v>0.27549999999999997</v>
      </c>
      <c r="M20" s="23">
        <f t="shared" si="18"/>
        <v>0.28499999999999998</v>
      </c>
      <c r="N20" s="23">
        <f t="shared" si="18"/>
        <v>0.28499999999999998</v>
      </c>
      <c r="O20" s="23">
        <f t="shared" si="18"/>
        <v>0.28499999999999998</v>
      </c>
      <c r="P20" s="23">
        <f t="shared" si="18"/>
        <v>0.27371874433305976</v>
      </c>
      <c r="Q20" s="7"/>
      <c r="R20" s="5" t="s">
        <v>17</v>
      </c>
      <c r="S20" s="24">
        <f t="shared" ref="S20:S28" si="22">(K20+2.5%+0.9%)-(AB5+8.3%+3.4%+0.5%+1.8%)</f>
        <v>0.13224218853627367</v>
      </c>
      <c r="T20" s="24">
        <f t="shared" si="19"/>
        <v>0.12920550481038573</v>
      </c>
      <c r="U20" s="24">
        <f t="shared" si="19"/>
        <v>0.12172600498951386</v>
      </c>
      <c r="V20" s="24">
        <f t="shared" si="19"/>
        <v>9.1222717286066957E-2</v>
      </c>
      <c r="W20" s="24">
        <f t="shared" si="19"/>
        <v>5.0607518567473808E-2</v>
      </c>
      <c r="X20" s="24">
        <f t="shared" si="19"/>
        <v>0.12975077764164272</v>
      </c>
      <c r="Y20" s="25"/>
      <c r="AA20" s="26" t="s">
        <v>31</v>
      </c>
    </row>
    <row r="21" spans="1:28" x14ac:dyDescent="0.25">
      <c r="A21" s="7"/>
      <c r="B21" s="3" t="s">
        <v>18</v>
      </c>
      <c r="C21" s="5">
        <v>25</v>
      </c>
      <c r="D21" s="5">
        <v>25.5</v>
      </c>
      <c r="E21" s="5">
        <v>28.5</v>
      </c>
      <c r="F21" s="5">
        <v>30</v>
      </c>
      <c r="G21" s="5">
        <v>30</v>
      </c>
      <c r="H21" s="22">
        <f t="shared" si="20"/>
        <v>25.899710823175205</v>
      </c>
      <c r="I21" s="7"/>
      <c r="J21" s="5" t="s">
        <v>18</v>
      </c>
      <c r="K21" s="23">
        <f t="shared" si="21"/>
        <v>0.23749999999999999</v>
      </c>
      <c r="L21" s="23">
        <f t="shared" si="18"/>
        <v>0.24224999999999999</v>
      </c>
      <c r="M21" s="23">
        <f t="shared" si="18"/>
        <v>0.27074999999999999</v>
      </c>
      <c r="N21" s="23">
        <f t="shared" si="18"/>
        <v>0.28500000000000003</v>
      </c>
      <c r="O21" s="23">
        <f t="shared" si="18"/>
        <v>0.28500000000000003</v>
      </c>
      <c r="P21" s="23">
        <f t="shared" si="18"/>
        <v>0.24604725282016443</v>
      </c>
      <c r="Q21" s="7"/>
      <c r="R21" s="5" t="s">
        <v>18</v>
      </c>
      <c r="S21" s="24">
        <f t="shared" si="22"/>
        <v>0.10024393751415156</v>
      </c>
      <c r="T21" s="24">
        <f t="shared" si="19"/>
        <v>9.6749316186499623E-2</v>
      </c>
      <c r="U21" s="24">
        <f t="shared" si="19"/>
        <v>0.10795080957267417</v>
      </c>
      <c r="V21" s="24">
        <f t="shared" si="19"/>
        <v>9.3614886903788552E-2</v>
      </c>
      <c r="W21" s="24">
        <f t="shared" si="19"/>
        <v>5.3086691199581648E-2</v>
      </c>
      <c r="X21" s="24">
        <f t="shared" si="19"/>
        <v>0.10049690552463164</v>
      </c>
      <c r="Y21" s="25"/>
      <c r="AA21" s="27" t="s">
        <v>32</v>
      </c>
      <c r="AB21" s="28"/>
    </row>
    <row r="22" spans="1:28" x14ac:dyDescent="0.25">
      <c r="A22" s="7"/>
      <c r="B22" s="3" t="s">
        <v>19</v>
      </c>
      <c r="C22" s="5">
        <v>23</v>
      </c>
      <c r="D22" s="5">
        <v>24</v>
      </c>
      <c r="E22" s="5">
        <v>26</v>
      </c>
      <c r="F22" s="5">
        <v>28</v>
      </c>
      <c r="G22" s="5">
        <v>30</v>
      </c>
      <c r="H22" s="22">
        <f t="shared" si="20"/>
        <v>23.868771516392627</v>
      </c>
      <c r="I22" s="7"/>
      <c r="J22" s="5" t="s">
        <v>19</v>
      </c>
      <c r="K22" s="23">
        <f t="shared" si="21"/>
        <v>0.21850000000000003</v>
      </c>
      <c r="L22" s="23">
        <f t="shared" si="18"/>
        <v>0.22799999999999998</v>
      </c>
      <c r="M22" s="23">
        <f t="shared" si="18"/>
        <v>0.24699999999999997</v>
      </c>
      <c r="N22" s="23">
        <f t="shared" si="18"/>
        <v>0.26600000000000001</v>
      </c>
      <c r="O22" s="23">
        <f t="shared" si="18"/>
        <v>0.28499999999999998</v>
      </c>
      <c r="P22" s="23">
        <f t="shared" si="18"/>
        <v>0.22675332940573001</v>
      </c>
      <c r="Q22" s="7"/>
      <c r="R22" s="5" t="s">
        <v>19</v>
      </c>
      <c r="S22" s="24">
        <f t="shared" si="22"/>
        <v>8.1473155197107627E-2</v>
      </c>
      <c r="T22" s="24">
        <f t="shared" si="19"/>
        <v>8.2758103373840652E-2</v>
      </c>
      <c r="U22" s="24">
        <f t="shared" si="19"/>
        <v>8.5618866047734554E-2</v>
      </c>
      <c r="V22" s="24">
        <f t="shared" si="19"/>
        <v>7.3989173524653173E-2</v>
      </c>
      <c r="W22" s="24">
        <f t="shared" si="19"/>
        <v>5.190591499592051E-2</v>
      </c>
      <c r="X22" s="24">
        <f t="shared" si="19"/>
        <v>8.2483578057291562E-2</v>
      </c>
      <c r="Y22" s="25"/>
      <c r="AA22" s="28" t="s">
        <v>33</v>
      </c>
      <c r="AB22" s="28">
        <v>1.194788272734125E-2</v>
      </c>
    </row>
    <row r="23" spans="1:28" x14ac:dyDescent="0.25">
      <c r="A23" s="7"/>
      <c r="B23" s="3" t="s">
        <v>20</v>
      </c>
      <c r="C23" s="5">
        <v>21.5</v>
      </c>
      <c r="D23" s="5">
        <v>22.5</v>
      </c>
      <c r="E23" s="5">
        <v>24</v>
      </c>
      <c r="F23" s="5">
        <v>25</v>
      </c>
      <c r="G23" s="5">
        <v>30</v>
      </c>
      <c r="H23" s="22">
        <f t="shared" si="20"/>
        <v>22.187345638833719</v>
      </c>
      <c r="I23" s="7"/>
      <c r="J23" s="5" t="s">
        <v>20</v>
      </c>
      <c r="K23" s="23">
        <f t="shared" si="21"/>
        <v>0.20425000000000001</v>
      </c>
      <c r="L23" s="23">
        <f t="shared" si="18"/>
        <v>0.21374999999999997</v>
      </c>
      <c r="M23" s="23">
        <f t="shared" si="18"/>
        <v>0.22799999999999995</v>
      </c>
      <c r="N23" s="23">
        <f t="shared" si="18"/>
        <v>0.23750000000000002</v>
      </c>
      <c r="O23" s="23">
        <f t="shared" si="18"/>
        <v>0.28499999999999998</v>
      </c>
      <c r="P23" s="23">
        <f t="shared" si="18"/>
        <v>0.21077978356892033</v>
      </c>
      <c r="Q23" s="7"/>
      <c r="R23" s="5" t="s">
        <v>20</v>
      </c>
      <c r="S23" s="24">
        <f t="shared" si="22"/>
        <v>6.7678085632183471E-2</v>
      </c>
      <c r="T23" s="24">
        <f t="shared" si="19"/>
        <v>6.8427397304682447E-2</v>
      </c>
      <c r="U23" s="24">
        <f t="shared" si="19"/>
        <v>6.5580210697512631E-2</v>
      </c>
      <c r="V23" s="24">
        <f t="shared" si="19"/>
        <v>4.6066093566788147E-2</v>
      </c>
      <c r="W23" s="24">
        <f t="shared" si="19"/>
        <v>5.4360739808876957E-2</v>
      </c>
      <c r="X23" s="24">
        <f t="shared" si="19"/>
        <v>6.724644072564856E-2</v>
      </c>
      <c r="Y23" s="25"/>
      <c r="AA23" s="28" t="s">
        <v>34</v>
      </c>
      <c r="AB23" s="28">
        <v>1.2976766732846989</v>
      </c>
    </row>
    <row r="24" spans="1:28" x14ac:dyDescent="0.25">
      <c r="A24" s="7"/>
      <c r="B24" s="3" t="s">
        <v>21</v>
      </c>
      <c r="C24" s="5">
        <v>20</v>
      </c>
      <c r="D24" s="5">
        <v>21.5</v>
      </c>
      <c r="E24" s="5">
        <v>22</v>
      </c>
      <c r="F24" s="5">
        <v>24</v>
      </c>
      <c r="G24" s="5">
        <v>30</v>
      </c>
      <c r="H24" s="22">
        <f t="shared" si="20"/>
        <v>20.724877081962859</v>
      </c>
      <c r="I24" s="7"/>
      <c r="J24" s="5" t="s">
        <v>21</v>
      </c>
      <c r="K24" s="23">
        <f t="shared" si="21"/>
        <v>0.19000000000000003</v>
      </c>
      <c r="L24" s="23">
        <f t="shared" si="18"/>
        <v>0.20424999999999999</v>
      </c>
      <c r="M24" s="23">
        <f t="shared" si="18"/>
        <v>0.20899999999999999</v>
      </c>
      <c r="N24" s="23">
        <f t="shared" si="18"/>
        <v>0.22800000000000001</v>
      </c>
      <c r="O24" s="23">
        <f t="shared" si="18"/>
        <v>0.28500000000000003</v>
      </c>
      <c r="P24" s="23">
        <f t="shared" si="18"/>
        <v>0.19688633227864716</v>
      </c>
      <c r="Q24" s="7"/>
      <c r="R24" s="5" t="s">
        <v>21</v>
      </c>
      <c r="S24" s="24">
        <f t="shared" si="22"/>
        <v>5.3898172464720617E-2</v>
      </c>
      <c r="T24" s="24">
        <f t="shared" si="19"/>
        <v>5.9126229208537134E-2</v>
      </c>
      <c r="U24" s="24">
        <f t="shared" si="19"/>
        <v>4.7911104607600175E-2</v>
      </c>
      <c r="V24" s="24">
        <f t="shared" si="19"/>
        <v>3.6642502475024374E-2</v>
      </c>
      <c r="W24" s="24">
        <f t="shared" si="19"/>
        <v>5.3780556340553287E-2</v>
      </c>
      <c r="X24" s="24">
        <f t="shared" si="19"/>
        <v>5.391839923886102E-2</v>
      </c>
      <c r="Y24" s="25"/>
    </row>
    <row r="25" spans="1:28" x14ac:dyDescent="0.25">
      <c r="A25" s="7"/>
      <c r="B25" s="3" t="s">
        <v>22</v>
      </c>
      <c r="C25" s="5">
        <v>20</v>
      </c>
      <c r="D25" s="5">
        <v>21.5</v>
      </c>
      <c r="E25" s="5">
        <v>22</v>
      </c>
      <c r="F25" s="5">
        <v>24</v>
      </c>
      <c r="G25" s="5">
        <v>30</v>
      </c>
      <c r="H25" s="22">
        <f t="shared" si="20"/>
        <v>20.632633775827649</v>
      </c>
      <c r="I25" s="7"/>
      <c r="J25" s="5" t="s">
        <v>22</v>
      </c>
      <c r="K25" s="23">
        <f t="shared" si="21"/>
        <v>0.19</v>
      </c>
      <c r="L25" s="23">
        <f t="shared" si="18"/>
        <v>0.20425000000000001</v>
      </c>
      <c r="M25" s="23">
        <f t="shared" si="18"/>
        <v>0.20899999999999999</v>
      </c>
      <c r="N25" s="23">
        <f t="shared" si="18"/>
        <v>0.22800000000000001</v>
      </c>
      <c r="O25" s="23">
        <f t="shared" si="18"/>
        <v>0.28500000000000003</v>
      </c>
      <c r="P25" s="23">
        <f t="shared" si="18"/>
        <v>0.19601002087036271</v>
      </c>
      <c r="Q25" s="7"/>
      <c r="R25" s="5" t="s">
        <v>22</v>
      </c>
      <c r="S25" s="24">
        <f t="shared" si="22"/>
        <v>5.4475318846257698E-2</v>
      </c>
      <c r="T25" s="24">
        <f t="shared" si="19"/>
        <v>5.9686974846998475E-2</v>
      </c>
      <c r="U25" s="24">
        <f t="shared" si="19"/>
        <v>4.9365196684746482E-2</v>
      </c>
      <c r="V25" s="24">
        <f t="shared" si="19"/>
        <v>3.9665663880471547E-2</v>
      </c>
      <c r="W25" s="24">
        <f t="shared" si="19"/>
        <v>5.5727847402464892E-2</v>
      </c>
      <c r="X25" s="24">
        <f t="shared" si="19"/>
        <v>5.4791226131526094E-2</v>
      </c>
      <c r="Y25" s="25"/>
      <c r="AA25" s="27" t="s">
        <v>35</v>
      </c>
      <c r="AB25" s="28"/>
    </row>
    <row r="26" spans="1:28" x14ac:dyDescent="0.25">
      <c r="A26" s="7"/>
      <c r="B26" s="3" t="s">
        <v>23</v>
      </c>
      <c r="C26" s="5">
        <v>19</v>
      </c>
      <c r="D26" s="5">
        <v>20</v>
      </c>
      <c r="E26" s="5">
        <v>20.5</v>
      </c>
      <c r="F26" s="5">
        <v>22</v>
      </c>
      <c r="G26" s="5">
        <v>30</v>
      </c>
      <c r="H26" s="22">
        <f t="shared" si="20"/>
        <v>19.365907745108252</v>
      </c>
      <c r="I26" s="7"/>
      <c r="J26" s="5" t="s">
        <v>23</v>
      </c>
      <c r="K26" s="23">
        <f t="shared" si="21"/>
        <v>0.18049999999999997</v>
      </c>
      <c r="L26" s="23">
        <f t="shared" si="18"/>
        <v>0.19000000000000003</v>
      </c>
      <c r="M26" s="23">
        <f t="shared" si="18"/>
        <v>0.19474999999999998</v>
      </c>
      <c r="N26" s="23">
        <f t="shared" si="18"/>
        <v>0.20899999999999999</v>
      </c>
      <c r="O26" s="23">
        <f t="shared" si="18"/>
        <v>0.28500000000000003</v>
      </c>
      <c r="P26" s="23">
        <f t="shared" si="18"/>
        <v>0.18397612357852841</v>
      </c>
      <c r="Q26" s="7"/>
      <c r="R26" s="5" t="s">
        <v>23</v>
      </c>
      <c r="S26" s="24">
        <f t="shared" si="22"/>
        <v>4.506902870631474E-2</v>
      </c>
      <c r="T26" s="24">
        <f t="shared" si="19"/>
        <v>4.5045982993252354E-2</v>
      </c>
      <c r="U26" s="24">
        <f t="shared" si="19"/>
        <v>3.5442022809927337E-2</v>
      </c>
      <c r="V26" s="24">
        <f t="shared" si="19"/>
        <v>2.0541568834995694E-2</v>
      </c>
      <c r="W26" s="24">
        <f t="shared" si="19"/>
        <v>5.8348790455810762E-2</v>
      </c>
      <c r="X26" s="24">
        <f t="shared" si="19"/>
        <v>4.3892212178238688E-2</v>
      </c>
      <c r="Y26" s="25"/>
      <c r="AA26" s="28" t="s">
        <v>33</v>
      </c>
      <c r="AB26" s="28">
        <v>1.7999999999999999E-2</v>
      </c>
    </row>
    <row r="27" spans="1:28" x14ac:dyDescent="0.25">
      <c r="A27" s="7"/>
      <c r="B27" s="3" t="s">
        <v>24</v>
      </c>
      <c r="C27" s="5">
        <v>18</v>
      </c>
      <c r="D27" s="5">
        <v>18</v>
      </c>
      <c r="E27" s="5">
        <v>18</v>
      </c>
      <c r="F27" s="5">
        <v>19</v>
      </c>
      <c r="G27" s="5">
        <v>30</v>
      </c>
      <c r="H27" s="22">
        <f t="shared" si="20"/>
        <v>18.016291791267676</v>
      </c>
      <c r="I27" s="7"/>
      <c r="J27" s="5" t="s">
        <v>24</v>
      </c>
      <c r="K27" s="23">
        <f t="shared" si="21"/>
        <v>0.17100000000000001</v>
      </c>
      <c r="L27" s="23">
        <f t="shared" si="18"/>
        <v>0.17099999999999999</v>
      </c>
      <c r="M27" s="23">
        <f t="shared" si="18"/>
        <v>0.17099999999999999</v>
      </c>
      <c r="N27" s="23">
        <f t="shared" si="18"/>
        <v>0.18049999999999999</v>
      </c>
      <c r="O27" s="23">
        <f t="shared" si="18"/>
        <v>0.28500000000000003</v>
      </c>
      <c r="P27" s="23">
        <f t="shared" si="18"/>
        <v>0.17115477201704293</v>
      </c>
      <c r="Q27" s="7"/>
      <c r="R27" s="5" t="s">
        <v>24</v>
      </c>
      <c r="S27" s="24">
        <f t="shared" si="22"/>
        <v>3.6443374226675151E-2</v>
      </c>
      <c r="T27" s="24">
        <f t="shared" si="19"/>
        <v>2.6888231803629453E-2</v>
      </c>
      <c r="U27" s="31">
        <f t="shared" si="19"/>
        <v>1.2486926171206308E-2</v>
      </c>
      <c r="V27" s="24">
        <f t="shared" si="19"/>
        <v>-5.6646585498845992E-3</v>
      </c>
      <c r="W27" s="24">
        <f t="shared" si="19"/>
        <v>5.6383715886232255E-2</v>
      </c>
      <c r="X27" s="24">
        <f t="shared" si="19"/>
        <v>3.246237890966433E-2</v>
      </c>
      <c r="Y27" s="25"/>
      <c r="AA27" s="28" t="s">
        <v>36</v>
      </c>
      <c r="AB27" s="28">
        <v>0.3009</v>
      </c>
    </row>
    <row r="28" spans="1:28" x14ac:dyDescent="0.25">
      <c r="A28" s="15"/>
      <c r="B28" s="3" t="s">
        <v>25</v>
      </c>
      <c r="C28" s="5">
        <v>17.5</v>
      </c>
      <c r="D28" s="5">
        <v>17.5</v>
      </c>
      <c r="E28" s="5">
        <v>17.5</v>
      </c>
      <c r="F28" s="5">
        <v>18</v>
      </c>
      <c r="G28" s="5">
        <v>30</v>
      </c>
      <c r="H28" s="22">
        <f t="shared" si="20"/>
        <v>17.513012493443306</v>
      </c>
      <c r="I28" s="15"/>
      <c r="J28" s="12" t="s">
        <v>25</v>
      </c>
      <c r="K28" s="23">
        <f t="shared" si="21"/>
        <v>0.16625000000000001</v>
      </c>
      <c r="L28" s="23">
        <f t="shared" si="18"/>
        <v>0.16624999999999998</v>
      </c>
      <c r="M28" s="23">
        <f t="shared" si="18"/>
        <v>0.16624999999999998</v>
      </c>
      <c r="N28" s="23">
        <f t="shared" si="18"/>
        <v>0.17099999999999999</v>
      </c>
      <c r="O28" s="23">
        <f t="shared" si="18"/>
        <v>0.28499999999999998</v>
      </c>
      <c r="P28" s="23">
        <f t="shared" si="18"/>
        <v>0.16637361868771139</v>
      </c>
      <c r="Q28" s="15"/>
      <c r="R28" s="12" t="s">
        <v>25</v>
      </c>
      <c r="S28" s="24">
        <f t="shared" si="22"/>
        <v>3.2924006888476048E-2</v>
      </c>
      <c r="T28" s="55">
        <f t="shared" si="19"/>
        <v>2.2816588107102242E-2</v>
      </c>
      <c r="U28" s="31">
        <f t="shared" si="19"/>
        <v>7.5063621492802435E-3</v>
      </c>
      <c r="V28" s="24">
        <f t="shared" si="19"/>
        <v>-1.6097703131782742E-2</v>
      </c>
      <c r="W28" s="24">
        <f t="shared" si="19"/>
        <v>5.8184849041225395E-2</v>
      </c>
      <c r="X28" s="24">
        <f t="shared" si="19"/>
        <v>2.9431926600219233E-2</v>
      </c>
      <c r="Y28" s="25"/>
    </row>
    <row r="29" spans="1:28" x14ac:dyDescent="0.25">
      <c r="B29" s="10" t="s">
        <v>15</v>
      </c>
      <c r="C29" s="12">
        <f>SUMPRODUCT(C19:C28, D4:D13, BH4:BH13)/SUMPRODUCT(BH4:BH13, D4:D13)</f>
        <v>20.241193545988761</v>
      </c>
      <c r="D29" s="12">
        <f t="shared" ref="D29:H29" si="23">SUMPRODUCT(D19:D28, E4:E13, BI4:BI13)/SUMPRODUCT(BI4:BI13, E4:E13)</f>
        <v>21.934580607040655</v>
      </c>
      <c r="E29" s="12">
        <f t="shared" si="23"/>
        <v>23.06267944924355</v>
      </c>
      <c r="F29" s="12">
        <f t="shared" si="23"/>
        <v>24.894728791145273</v>
      </c>
      <c r="G29" s="12">
        <f t="shared" si="23"/>
        <v>29.999999999999996</v>
      </c>
      <c r="H29" s="13">
        <f t="shared" si="23"/>
        <v>21.039316121502647</v>
      </c>
      <c r="J29" s="5" t="s">
        <v>15</v>
      </c>
      <c r="K29" s="23">
        <f t="shared" si="21"/>
        <v>0.19229133868689324</v>
      </c>
      <c r="L29" s="23">
        <f t="shared" si="18"/>
        <v>0.20837851576688621</v>
      </c>
      <c r="M29" s="23">
        <f t="shared" si="18"/>
        <v>0.21909545476781372</v>
      </c>
      <c r="N29" s="23">
        <f t="shared" si="18"/>
        <v>0.23649992351588012</v>
      </c>
      <c r="O29" s="23">
        <f t="shared" si="18"/>
        <v>0.28499999999999998</v>
      </c>
      <c r="P29" s="16">
        <f t="shared" si="18"/>
        <v>0.19987350315427516</v>
      </c>
      <c r="R29" s="5" t="s">
        <v>15</v>
      </c>
      <c r="S29" s="24">
        <f>SUMPRODUCT(S19:S28, D4:D13)/SUM(D4:D13)</f>
        <v>6.6637247797526153E-2</v>
      </c>
      <c r="T29" s="24">
        <f t="shared" ref="T29:X29" si="24">SUMPRODUCT(T19:T28, E4:E13)/SUM(E4:E13)</f>
        <v>7.1560475017775627E-2</v>
      </c>
      <c r="U29" s="24">
        <f t="shared" si="24"/>
        <v>6.9312048201385201E-2</v>
      </c>
      <c r="V29" s="24">
        <f t="shared" si="24"/>
        <v>5.6457722230361648E-2</v>
      </c>
      <c r="W29" s="24">
        <f t="shared" si="24"/>
        <v>5.4002264355840594E-2</v>
      </c>
      <c r="X29" s="29">
        <f t="shared" si="24"/>
        <v>6.8074524622592503E-2</v>
      </c>
      <c r="Y29" s="25"/>
    </row>
    <row r="31" spans="1:2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28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24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24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S34" s="32"/>
      <c r="T34" s="32"/>
      <c r="U34" s="32"/>
      <c r="V34" s="32"/>
      <c r="W34" s="32"/>
      <c r="X34" s="32"/>
    </row>
    <row r="35" spans="1:24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S35" s="32"/>
      <c r="T35" s="32"/>
      <c r="U35" s="32"/>
      <c r="V35" s="32"/>
      <c r="W35" s="32"/>
      <c r="X35" s="32"/>
    </row>
    <row r="36" spans="1:24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S36" s="32"/>
      <c r="T36" s="32"/>
      <c r="U36" s="32"/>
      <c r="V36" s="32"/>
      <c r="W36" s="32"/>
      <c r="X36" s="32"/>
    </row>
    <row r="37" spans="1:24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S37" s="32"/>
      <c r="T37" s="32"/>
      <c r="U37" s="32"/>
      <c r="V37" s="32"/>
      <c r="W37" s="32"/>
      <c r="X37" s="32"/>
    </row>
    <row r="38" spans="1:24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S38" s="32"/>
      <c r="T38" s="32"/>
      <c r="U38" s="32"/>
      <c r="V38" s="32"/>
      <c r="W38" s="32"/>
      <c r="X38" s="32"/>
    </row>
    <row r="39" spans="1:24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S39" s="32"/>
      <c r="T39" s="32"/>
      <c r="U39" s="32"/>
      <c r="V39" s="32"/>
      <c r="W39" s="32"/>
      <c r="X39" s="32"/>
    </row>
    <row r="40" spans="1:24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S40" s="32"/>
      <c r="T40" s="32"/>
      <c r="U40" s="32"/>
      <c r="V40" s="32"/>
      <c r="W40" s="32"/>
      <c r="X40" s="32"/>
    </row>
    <row r="41" spans="1:24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S41" s="32"/>
      <c r="T41" s="32"/>
      <c r="U41" s="32"/>
      <c r="V41" s="32"/>
      <c r="W41" s="32"/>
      <c r="X41" s="32"/>
    </row>
    <row r="42" spans="1:24" x14ac:dyDescent="0.25">
      <c r="S42" s="32"/>
      <c r="T42" s="32"/>
      <c r="U42" s="32"/>
      <c r="V42" s="32"/>
      <c r="W42" s="32"/>
      <c r="X42" s="32"/>
    </row>
    <row r="43" spans="1:24" x14ac:dyDescent="0.25">
      <c r="S43" s="32"/>
      <c r="T43" s="32"/>
      <c r="U43" s="32"/>
      <c r="V43" s="32"/>
      <c r="W43" s="32"/>
      <c r="X43" s="32"/>
    </row>
    <row r="44" spans="1:2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32"/>
      <c r="T44" s="32"/>
      <c r="U44" s="32"/>
      <c r="V44" s="32"/>
      <c r="W44" s="32"/>
      <c r="X44" s="32"/>
    </row>
    <row r="45" spans="1:24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24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24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24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</sheetData>
  <mergeCells count="12">
    <mergeCell ref="AY2:BE2"/>
    <mergeCell ref="BG2:BM2"/>
    <mergeCell ref="B3:B14"/>
    <mergeCell ref="B17:H17"/>
    <mergeCell ref="J17:P17"/>
    <mergeCell ref="R17:X17"/>
    <mergeCell ref="C2:I2"/>
    <mergeCell ref="K2:Q2"/>
    <mergeCell ref="S2:Y2"/>
    <mergeCell ref="AA2:AG2"/>
    <mergeCell ref="AI2:AO2"/>
    <mergeCell ref="AQ2:AW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8"/>
  <sheetViews>
    <sheetView workbookViewId="0">
      <selection activeCell="F11" sqref="F11"/>
    </sheetView>
  </sheetViews>
  <sheetFormatPr defaultRowHeight="15" x14ac:dyDescent="0.25"/>
  <cols>
    <col min="1" max="1" width="11.28515625" bestFit="1" customWidth="1"/>
    <col min="2" max="2" width="21.5703125" bestFit="1" customWidth="1"/>
    <col min="11" max="11" width="13.5703125" bestFit="1" customWidth="1"/>
  </cols>
  <sheetData>
    <row r="2" spans="1:11" x14ac:dyDescent="0.25">
      <c r="A2" s="84" t="s">
        <v>66</v>
      </c>
    </row>
    <row r="3" spans="1:11" x14ac:dyDescent="0.25">
      <c r="A3" s="85" t="s">
        <v>118</v>
      </c>
      <c r="B3" s="85" t="s">
        <v>88</v>
      </c>
      <c r="C3" s="85" t="s">
        <v>89</v>
      </c>
      <c r="D3" s="85" t="s">
        <v>90</v>
      </c>
      <c r="E3" s="85" t="s">
        <v>91</v>
      </c>
      <c r="F3" s="85" t="s">
        <v>92</v>
      </c>
      <c r="G3" s="85" t="s">
        <v>15</v>
      </c>
      <c r="K3" t="s">
        <v>114</v>
      </c>
    </row>
    <row r="4" spans="1:11" x14ac:dyDescent="0.25">
      <c r="A4" s="59" t="s">
        <v>119</v>
      </c>
      <c r="B4" s="86">
        <v>0.21318549993360775</v>
      </c>
      <c r="C4" s="86">
        <v>9.1798344620015043E-2</v>
      </c>
      <c r="D4" s="86">
        <v>1.8833266941087948E-2</v>
      </c>
      <c r="E4" s="86">
        <v>0</v>
      </c>
      <c r="F4" s="86">
        <v>0</v>
      </c>
      <c r="G4" s="86">
        <v>0.32381711149471076</v>
      </c>
      <c r="J4" s="82" t="s">
        <v>115</v>
      </c>
      <c r="K4" s="83">
        <v>0.32242914979757087</v>
      </c>
    </row>
    <row r="5" spans="1:11" x14ac:dyDescent="0.25">
      <c r="A5" s="59" t="s">
        <v>120</v>
      </c>
      <c r="B5" s="86">
        <v>5.6876023547116364E-2</v>
      </c>
      <c r="C5" s="86">
        <v>2.2352055946532112E-2</v>
      </c>
      <c r="D5" s="86">
        <v>6.7432390563448852E-2</v>
      </c>
      <c r="E5" s="86">
        <v>0</v>
      </c>
      <c r="F5" s="86">
        <v>0</v>
      </c>
      <c r="G5" s="86">
        <v>0.14666047005709734</v>
      </c>
      <c r="J5" s="82" t="s">
        <v>116</v>
      </c>
      <c r="K5" s="83">
        <v>0.23882017126546146</v>
      </c>
    </row>
    <row r="6" spans="1:11" x14ac:dyDescent="0.25">
      <c r="A6" s="59" t="s">
        <v>117</v>
      </c>
      <c r="B6" s="86">
        <v>8.0887885628291953E-2</v>
      </c>
      <c r="C6" s="86">
        <v>6.6569291373434245E-2</v>
      </c>
      <c r="D6" s="86">
        <v>0.12211747001283584</v>
      </c>
      <c r="E6" s="86">
        <v>0.13858274686849908</v>
      </c>
      <c r="F6" s="86">
        <v>0.12136502456513079</v>
      </c>
      <c r="G6" s="86">
        <v>0.52952241844819192</v>
      </c>
      <c r="J6" s="82" t="s">
        <v>117</v>
      </c>
      <c r="K6" s="83">
        <v>2.0234667825520126E-3</v>
      </c>
    </row>
    <row r="7" spans="1:11" x14ac:dyDescent="0.25">
      <c r="A7" s="87" t="s">
        <v>15</v>
      </c>
      <c r="B7" s="88">
        <v>0.35094940910901606</v>
      </c>
      <c r="C7" s="88">
        <v>0.18071969193998141</v>
      </c>
      <c r="D7" s="88">
        <v>0.20838312751737265</v>
      </c>
      <c r="E7" s="88">
        <v>0.13858274686849908</v>
      </c>
      <c r="F7" s="88">
        <v>0.12136502456513079</v>
      </c>
      <c r="G7" s="88">
        <v>1</v>
      </c>
    </row>
    <row r="8" spans="1:11" x14ac:dyDescent="0.25">
      <c r="A8" s="59" t="s">
        <v>121</v>
      </c>
      <c r="B8" s="32">
        <f>SUMPRODUCT(B4:B6, $K$4:$K$6)</f>
        <v>8.2484035126863711E-2</v>
      </c>
      <c r="C8" s="32">
        <f t="shared" ref="C8:F8" si="0">SUMPRODUCT(C4:C6, $K$4:$K$6)</f>
        <v>3.5071284787774014E-2</v>
      </c>
      <c r="D8" s="32">
        <f t="shared" si="0"/>
        <v>2.2423709955068292E-2</v>
      </c>
      <c r="E8" s="32">
        <f t="shared" si="0"/>
        <v>2.8041758492322182E-4</v>
      </c>
      <c r="F8" s="32">
        <f t="shared" si="0"/>
        <v>2.4557809577115119E-4</v>
      </c>
      <c r="G8" s="32">
        <f>SUMPRODUCT(G4:G6, $K$4:$K$6)</f>
        <v>0.1405050255504004</v>
      </c>
    </row>
    <row r="9" spans="1:11" x14ac:dyDescent="0.25">
      <c r="B9" s="32">
        <f>(B8*$G$7)/B7</f>
        <v>0.23503112695437406</v>
      </c>
      <c r="C9" s="32">
        <f>(C8*$G$7)/C7</f>
        <v>0.1940645449939207</v>
      </c>
      <c r="D9" s="32">
        <f t="shared" ref="D9:F9" si="1">(D8*$G$7)/D7</f>
        <v>0.10760808815098936</v>
      </c>
      <c r="E9" s="32">
        <f t="shared" si="1"/>
        <v>2.0234667825520126E-3</v>
      </c>
      <c r="F9" s="32">
        <f t="shared" si="1"/>
        <v>2.0234667825520126E-3</v>
      </c>
      <c r="G9" s="89"/>
    </row>
    <row r="11" spans="1:11" x14ac:dyDescent="0.25">
      <c r="A11" s="90" t="s">
        <v>122</v>
      </c>
    </row>
    <row r="12" spans="1:11" x14ac:dyDescent="0.25">
      <c r="A12" s="85" t="s">
        <v>118</v>
      </c>
      <c r="B12" s="85" t="s">
        <v>88</v>
      </c>
      <c r="C12" s="85" t="s">
        <v>89</v>
      </c>
      <c r="D12" s="85" t="s">
        <v>90</v>
      </c>
      <c r="E12" s="85" t="s">
        <v>91</v>
      </c>
      <c r="F12" s="85" t="s">
        <v>92</v>
      </c>
      <c r="G12" s="85" t="s">
        <v>15</v>
      </c>
    </row>
    <row r="13" spans="1:11" x14ac:dyDescent="0.25">
      <c r="A13" s="59" t="s">
        <v>119</v>
      </c>
      <c r="B13" s="86">
        <v>0.20063835166224245</v>
      </c>
      <c r="C13" s="86">
        <v>0.10008216407533814</v>
      </c>
      <c r="D13" s="86">
        <v>2.1836683099481734E-2</v>
      </c>
      <c r="E13" s="86">
        <v>0</v>
      </c>
      <c r="F13" s="86">
        <v>0</v>
      </c>
      <c r="G13" s="86">
        <v>0.3225571988370623</v>
      </c>
    </row>
    <row r="14" spans="1:11" x14ac:dyDescent="0.25">
      <c r="A14" s="59" t="s">
        <v>120</v>
      </c>
      <c r="B14" s="86">
        <v>4.7465554291492858E-2</v>
      </c>
      <c r="C14" s="86">
        <v>2.1141448615851346E-2</v>
      </c>
      <c r="D14" s="86">
        <v>7.6855012008595625E-2</v>
      </c>
      <c r="E14" s="86">
        <v>0</v>
      </c>
      <c r="F14" s="86">
        <v>0</v>
      </c>
      <c r="G14" s="86">
        <v>0.14546201491593982</v>
      </c>
    </row>
    <row r="15" spans="1:11" x14ac:dyDescent="0.25">
      <c r="A15" s="59" t="s">
        <v>117</v>
      </c>
      <c r="B15" s="86">
        <v>7.7044621413222089E-2</v>
      </c>
      <c r="C15" s="86">
        <v>6.7658955884211863E-2</v>
      </c>
      <c r="D15" s="86">
        <v>0.1260270509417267</v>
      </c>
      <c r="E15" s="86">
        <v>0.13974213120970799</v>
      </c>
      <c r="F15" s="86">
        <v>0.12150802679812919</v>
      </c>
      <c r="G15" s="86">
        <v>0.53198078624699785</v>
      </c>
    </row>
    <row r="16" spans="1:11" x14ac:dyDescent="0.25">
      <c r="A16" s="87" t="s">
        <v>15</v>
      </c>
      <c r="B16" s="88">
        <v>0.32514852736695737</v>
      </c>
      <c r="C16" s="88">
        <v>0.18888256857540134</v>
      </c>
      <c r="D16" s="88">
        <v>0.22471874604980407</v>
      </c>
      <c r="E16" s="88">
        <v>0.13974213120970799</v>
      </c>
      <c r="F16" s="88">
        <v>0.12150802679812919</v>
      </c>
      <c r="G16" s="88">
        <v>1</v>
      </c>
    </row>
    <row r="17" spans="1:7" x14ac:dyDescent="0.25">
      <c r="A17" s="59" t="s">
        <v>121</v>
      </c>
      <c r="B17" s="32">
        <f>B13*$K$4+B14*$K$5+B15*$K$6</f>
        <v>7.6183282180551218E-2</v>
      </c>
      <c r="C17" s="32">
        <f t="shared" ref="C17:F17" si="2">C13*$K$4+C14*$K$5+C15*$K$6</f>
        <v>3.7455317101723687E-2</v>
      </c>
      <c r="D17" s="32">
        <f t="shared" si="2"/>
        <v>2.5650321847950359E-2</v>
      </c>
      <c r="E17" s="32">
        <f t="shared" si="2"/>
        <v>2.8276356062586903E-4</v>
      </c>
      <c r="F17" s="32">
        <f t="shared" si="2"/>
        <v>2.4586745603945417E-4</v>
      </c>
      <c r="G17" s="91">
        <f>SUM(B17:F17)</f>
        <v>0.13981755214689059</v>
      </c>
    </row>
    <row r="18" spans="1:7" x14ac:dyDescent="0.25">
      <c r="B18" s="32">
        <f>(B17*$G$7)/B16</f>
        <v>0.23430302083014509</v>
      </c>
      <c r="C18" s="32">
        <f t="shared" ref="C18:F18" si="3">(C17*$G$7)/C16</f>
        <v>0.19829949044118192</v>
      </c>
      <c r="D18" s="32">
        <f t="shared" si="3"/>
        <v>0.11414411258002266</v>
      </c>
      <c r="E18" s="32">
        <f t="shared" si="3"/>
        <v>2.0234667825520126E-3</v>
      </c>
      <c r="F18" s="32">
        <f t="shared" si="3"/>
        <v>2.0234667825520126E-3</v>
      </c>
    </row>
    <row r="19" spans="1:7" hidden="1" x14ac:dyDescent="0.25"/>
    <row r="20" spans="1:7" hidden="1" x14ac:dyDescent="0.25"/>
    <row r="21" spans="1:7" hidden="1" x14ac:dyDescent="0.25">
      <c r="B21" s="32">
        <v>0.1722271280102963</v>
      </c>
      <c r="C21" s="32">
        <v>0.14227259055484329</v>
      </c>
      <c r="D21" s="32">
        <v>7.3872102995696701E-2</v>
      </c>
      <c r="E21" s="32">
        <v>8.1551915602443101E-4</v>
      </c>
      <c r="F21" s="32">
        <v>8.1551915602443091E-4</v>
      </c>
    </row>
    <row r="22" spans="1:7" hidden="1" x14ac:dyDescent="0.25">
      <c r="A22" s="92" t="s">
        <v>123</v>
      </c>
      <c r="B22" s="92" t="s">
        <v>124</v>
      </c>
      <c r="C22" s="92"/>
      <c r="D22" s="92"/>
      <c r="E22" s="92"/>
      <c r="F22" s="92"/>
      <c r="G22" s="92"/>
    </row>
    <row r="23" spans="1:7" hidden="1" x14ac:dyDescent="0.25">
      <c r="A23" s="85" t="s">
        <v>118</v>
      </c>
      <c r="B23" s="85" t="s">
        <v>88</v>
      </c>
      <c r="C23" s="85" t="s">
        <v>89</v>
      </c>
      <c r="D23" s="85" t="s">
        <v>90</v>
      </c>
      <c r="E23" s="85" t="s">
        <v>91</v>
      </c>
      <c r="F23" s="85" t="s">
        <v>92</v>
      </c>
      <c r="G23" s="85" t="s">
        <v>15</v>
      </c>
    </row>
    <row r="24" spans="1:7" hidden="1" x14ac:dyDescent="0.25">
      <c r="A24" s="59" t="s">
        <v>119</v>
      </c>
      <c r="B24" s="93">
        <v>9633</v>
      </c>
      <c r="C24" s="93">
        <v>4148</v>
      </c>
      <c r="D24" s="93">
        <v>851</v>
      </c>
      <c r="E24" s="93"/>
      <c r="F24" s="93"/>
      <c r="G24" s="93">
        <v>14632</v>
      </c>
    </row>
    <row r="25" spans="1:7" hidden="1" x14ac:dyDescent="0.25">
      <c r="A25" s="59" t="s">
        <v>120</v>
      </c>
      <c r="B25" s="93">
        <v>2570</v>
      </c>
      <c r="C25" s="93">
        <v>1010</v>
      </c>
      <c r="D25" s="93">
        <v>3047</v>
      </c>
      <c r="E25" s="93"/>
      <c r="F25" s="93"/>
      <c r="G25" s="93">
        <v>6627</v>
      </c>
    </row>
    <row r="26" spans="1:7" hidden="1" x14ac:dyDescent="0.25">
      <c r="A26" s="59" t="s">
        <v>117</v>
      </c>
      <c r="B26" s="93">
        <v>3655</v>
      </c>
      <c r="C26" s="93">
        <v>3008</v>
      </c>
      <c r="D26" s="93">
        <v>5518</v>
      </c>
      <c r="E26" s="93">
        <v>6262</v>
      </c>
      <c r="F26" s="93">
        <v>5484</v>
      </c>
      <c r="G26" s="93">
        <v>23927</v>
      </c>
    </row>
    <row r="27" spans="1:7" hidden="1" x14ac:dyDescent="0.25">
      <c r="A27" s="87" t="s">
        <v>15</v>
      </c>
      <c r="B27" s="94">
        <v>15858</v>
      </c>
      <c r="C27" s="94">
        <v>8166</v>
      </c>
      <c r="D27" s="94">
        <v>9416</v>
      </c>
      <c r="E27" s="94">
        <v>6262</v>
      </c>
      <c r="F27" s="94">
        <v>5484</v>
      </c>
      <c r="G27" s="94">
        <v>45186</v>
      </c>
    </row>
    <row r="28" spans="1:7" hidden="1" x14ac:dyDescent="0.25">
      <c r="B28">
        <f>B27*B21</f>
        <v>2731.1777959872788</v>
      </c>
      <c r="C28">
        <f t="shared" ref="C28:F28" si="4">C27*C21</f>
        <v>1161.7979744708502</v>
      </c>
      <c r="D28">
        <f t="shared" si="4"/>
        <v>695.57972180748015</v>
      </c>
      <c r="E28">
        <f t="shared" si="4"/>
        <v>5.1067809550249867</v>
      </c>
      <c r="F28">
        <f t="shared" si="4"/>
        <v>4.472307051637979</v>
      </c>
    </row>
    <row r="29" spans="1:7" hidden="1" x14ac:dyDescent="0.25"/>
    <row r="31" spans="1:7" x14ac:dyDescent="0.25">
      <c r="A31" s="84" t="s">
        <v>125</v>
      </c>
    </row>
    <row r="32" spans="1:7" x14ac:dyDescent="0.25">
      <c r="A32" s="85" t="s">
        <v>118</v>
      </c>
      <c r="B32" s="85" t="s">
        <v>88</v>
      </c>
      <c r="C32" s="85" t="s">
        <v>89</v>
      </c>
      <c r="D32" s="85" t="s">
        <v>90</v>
      </c>
      <c r="E32" s="85" t="s">
        <v>91</v>
      </c>
      <c r="F32" s="85" t="s">
        <v>92</v>
      </c>
      <c r="G32" s="85" t="s">
        <v>15</v>
      </c>
    </row>
    <row r="33" spans="1:7" x14ac:dyDescent="0.25">
      <c r="A33" s="59" t="s">
        <v>119</v>
      </c>
      <c r="B33" s="86">
        <v>0.18517983533150367</v>
      </c>
      <c r="C33" s="86">
        <v>0.11866242958255092</v>
      </c>
      <c r="D33" s="86">
        <v>7.0923010255669508E-2</v>
      </c>
      <c r="E33" s="86">
        <v>0</v>
      </c>
      <c r="F33" s="86">
        <v>0</v>
      </c>
      <c r="G33" s="86">
        <v>0.37476527516972413</v>
      </c>
    </row>
    <row r="34" spans="1:7" x14ac:dyDescent="0.25">
      <c r="A34" s="59" t="s">
        <v>120</v>
      </c>
      <c r="B34" s="86">
        <v>3.878376426404738E-2</v>
      </c>
      <c r="C34" s="86">
        <v>1.8489094323270259E-2</v>
      </c>
      <c r="D34" s="86">
        <v>4.5139390437671532E-2</v>
      </c>
      <c r="E34" s="86">
        <v>0</v>
      </c>
      <c r="F34" s="86">
        <v>0</v>
      </c>
      <c r="G34" s="86">
        <v>0.10241224902498916</v>
      </c>
    </row>
    <row r="35" spans="1:7" x14ac:dyDescent="0.25">
      <c r="A35" s="59" t="s">
        <v>117</v>
      </c>
      <c r="B35" s="86">
        <v>6.9406326736963744E-2</v>
      </c>
      <c r="C35" s="86">
        <v>6.3122923588039864E-2</v>
      </c>
      <c r="D35" s="86">
        <v>0.1184457605084501</v>
      </c>
      <c r="E35" s="86">
        <v>0.16726852520583563</v>
      </c>
      <c r="F35" s="86">
        <v>0.1045789397659974</v>
      </c>
      <c r="G35" s="86">
        <v>0.52282247580528673</v>
      </c>
    </row>
    <row r="36" spans="1:7" x14ac:dyDescent="0.25">
      <c r="A36" s="87" t="s">
        <v>15</v>
      </c>
      <c r="B36" s="88">
        <v>0.2933699263325148</v>
      </c>
      <c r="C36" s="88">
        <v>0.20027444749386103</v>
      </c>
      <c r="D36" s="88">
        <v>0.23450816120179113</v>
      </c>
      <c r="E36" s="88">
        <v>0.16726852520583563</v>
      </c>
      <c r="F36" s="88">
        <v>0.1045789397659974</v>
      </c>
      <c r="G36" s="88">
        <v>1</v>
      </c>
    </row>
    <row r="37" spans="1:7" x14ac:dyDescent="0.25">
      <c r="A37" s="59" t="s">
        <v>121</v>
      </c>
      <c r="B37" s="32">
        <f>SUMPRODUCT(B33:B35, $K$4:$K$6)</f>
        <v>6.9110163486101189E-2</v>
      </c>
      <c r="C37" s="32">
        <f t="shared" ref="C37:F37" si="5">SUMPRODUCT(C33:C35, $K$4:$K$6)</f>
        <v>4.2803522095140663E-2</v>
      </c>
      <c r="D37" s="32">
        <f t="shared" si="5"/>
        <v>3.3887513914886126E-2</v>
      </c>
      <c r="E37" s="32">
        <f t="shared" si="5"/>
        <v>3.3846230452047241E-4</v>
      </c>
      <c r="F37" s="32">
        <f t="shared" si="5"/>
        <v>2.1161201077100349E-4</v>
      </c>
      <c r="G37" s="32">
        <f>SUMPRODUCT(G33:G35, $K$4:$K$6)</f>
        <v>0.14635127381141944</v>
      </c>
    </row>
    <row r="38" spans="1:7" x14ac:dyDescent="0.25">
      <c r="B38" s="32">
        <f>(B37*$G$7)/B36</f>
        <v>0.2355734425476507</v>
      </c>
      <c r="C38" s="32">
        <f>(C37*$G$7)/C36</f>
        <v>0.2137243299420547</v>
      </c>
      <c r="D38" s="32">
        <f t="shared" ref="D38:F38" si="6">(D37*$G$7)/D36</f>
        <v>0.14450462508947129</v>
      </c>
      <c r="E38" s="32">
        <f t="shared" si="6"/>
        <v>2.0234667825520126E-3</v>
      </c>
      <c r="F38" s="32">
        <f t="shared" si="6"/>
        <v>2.0234667825520126E-3</v>
      </c>
      <c r="G38" s="89"/>
    </row>
    <row r="41" spans="1:7" x14ac:dyDescent="0.25">
      <c r="A41" s="84" t="s">
        <v>126</v>
      </c>
    </row>
    <row r="42" spans="1:7" x14ac:dyDescent="0.25">
      <c r="A42" s="85" t="s">
        <v>118</v>
      </c>
      <c r="B42" s="85" t="s">
        <v>88</v>
      </c>
      <c r="C42" s="85" t="s">
        <v>89</v>
      </c>
      <c r="D42" s="85" t="s">
        <v>90</v>
      </c>
      <c r="E42" s="85" t="s">
        <v>91</v>
      </c>
      <c r="F42" s="85" t="s">
        <v>92</v>
      </c>
      <c r="G42" s="85" t="s">
        <v>15</v>
      </c>
    </row>
    <row r="43" spans="1:7" x14ac:dyDescent="0.25">
      <c r="A43" s="59" t="s">
        <v>119</v>
      </c>
      <c r="B43" s="86">
        <v>0.17752376724743832</v>
      </c>
      <c r="C43" s="86">
        <v>0.13572300521584729</v>
      </c>
      <c r="D43" s="86">
        <v>0.12658602448858802</v>
      </c>
      <c r="E43" s="86">
        <v>0</v>
      </c>
      <c r="F43" s="86">
        <v>0</v>
      </c>
      <c r="G43" s="86">
        <v>0.43983279695187366</v>
      </c>
    </row>
    <row r="44" spans="1:7" x14ac:dyDescent="0.25">
      <c r="A44" s="59" t="s">
        <v>120</v>
      </c>
      <c r="B44" s="86">
        <v>3.1184108312063034E-2</v>
      </c>
      <c r="C44" s="86">
        <v>1.8329449191728627E-2</v>
      </c>
      <c r="D44" s="86">
        <v>6.4180816039655234E-3</v>
      </c>
      <c r="E44" s="86">
        <v>3.5530647726852368E-2</v>
      </c>
      <c r="F44" s="86">
        <v>0</v>
      </c>
      <c r="G44" s="86">
        <v>9.1462286834609552E-2</v>
      </c>
    </row>
    <row r="45" spans="1:7" x14ac:dyDescent="0.25">
      <c r="A45" s="59" t="s">
        <v>117</v>
      </c>
      <c r="B45" s="86">
        <v>6.7232641586209452E-2</v>
      </c>
      <c r="C45" s="86">
        <v>6.6511301002478457E-2</v>
      </c>
      <c r="D45" s="86">
        <v>0.12168460770169792</v>
      </c>
      <c r="E45" s="86">
        <v>0.13339252025302409</v>
      </c>
      <c r="F45" s="86">
        <v>7.9883845670106909E-2</v>
      </c>
      <c r="G45" s="86">
        <v>0.46870491621351679</v>
      </c>
    </row>
    <row r="46" spans="1:7" x14ac:dyDescent="0.25">
      <c r="A46" s="87" t="s">
        <v>15</v>
      </c>
      <c r="B46" s="88">
        <v>0.27594051714571077</v>
      </c>
      <c r="C46" s="88">
        <v>0.22056375541005438</v>
      </c>
      <c r="D46" s="88">
        <v>0.25468871379425145</v>
      </c>
      <c r="E46" s="88">
        <v>0.16892316797987644</v>
      </c>
      <c r="F46" s="88">
        <v>7.9883845670106909E-2</v>
      </c>
      <c r="G46" s="88">
        <v>1</v>
      </c>
    </row>
    <row r="47" spans="1:7" x14ac:dyDescent="0.25">
      <c r="A47" s="59" t="s">
        <v>121</v>
      </c>
      <c r="B47" s="32">
        <f>SUMPRODUCT(B43:B45, $K$4:$K$6)</f>
        <v>6.48222744472539E-2</v>
      </c>
      <c r="C47" s="32">
        <f t="shared" ref="C47:F47" si="7">SUMPRODUCT(C43:C45, $K$4:$K$6)</f>
        <v>4.8273078783129961E-2</v>
      </c>
      <c r="D47" s="32">
        <f t="shared" si="7"/>
        <v>4.2594016361596938E-2</v>
      </c>
      <c r="E47" s="32">
        <f t="shared" si="7"/>
        <v>8.755350709072551E-3</v>
      </c>
      <c r="F47" s="32">
        <f t="shared" si="7"/>
        <v>1.6164230817597276E-4</v>
      </c>
      <c r="G47" s="32">
        <f>SUMPRODUCT(G43:G45, $K$4:$K$6)</f>
        <v>0.16460636260922931</v>
      </c>
    </row>
    <row r="48" spans="1:7" x14ac:dyDescent="0.25">
      <c r="B48" s="32">
        <f>(B47*$G$7)/B46</f>
        <v>0.23491394130070578</v>
      </c>
      <c r="C48" s="32">
        <f>(C47*$G$7)/C46</f>
        <v>0.21886224549171526</v>
      </c>
      <c r="D48" s="32">
        <f t="shared" ref="D48:F48" si="8">(D47*$G$7)/D46</f>
        <v>0.16723951260755993</v>
      </c>
      <c r="E48" s="32">
        <f t="shared" si="8"/>
        <v>5.1830372433670925E-2</v>
      </c>
      <c r="F48" s="32">
        <f t="shared" si="8"/>
        <v>2.0234667825520126E-3</v>
      </c>
      <c r="G48" s="8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opLeftCell="A46" workbookViewId="0">
      <selection sqref="A1:XFD1048576"/>
    </sheetView>
  </sheetViews>
  <sheetFormatPr defaultRowHeight="15" x14ac:dyDescent="0.25"/>
  <cols>
    <col min="10" max="10" width="9.85546875" bestFit="1" customWidth="1"/>
  </cols>
  <sheetData>
    <row r="1" spans="1:16" x14ac:dyDescent="0.25">
      <c r="A1" t="s">
        <v>66</v>
      </c>
    </row>
    <row r="2" spans="1:16" x14ac:dyDescent="0.25">
      <c r="A2" s="215" t="s">
        <v>0</v>
      </c>
      <c r="B2" s="215"/>
      <c r="C2" s="215"/>
      <c r="D2" s="215"/>
      <c r="E2" s="215"/>
      <c r="F2" s="215"/>
      <c r="G2" s="215"/>
      <c r="J2" s="215" t="s">
        <v>0</v>
      </c>
      <c r="K2" s="215"/>
      <c r="L2" s="215"/>
      <c r="M2" s="215"/>
      <c r="N2" s="215"/>
      <c r="O2" s="215"/>
      <c r="P2" s="215"/>
    </row>
    <row r="3" spans="1:16" x14ac:dyDescent="0.25">
      <c r="A3" s="97" t="s">
        <v>9</v>
      </c>
      <c r="B3" s="97" t="s">
        <v>10</v>
      </c>
      <c r="C3" s="97" t="s">
        <v>11</v>
      </c>
      <c r="D3" s="97" t="s">
        <v>12</v>
      </c>
      <c r="E3" s="97" t="s">
        <v>13</v>
      </c>
      <c r="F3" s="97" t="s">
        <v>14</v>
      </c>
      <c r="G3" s="97" t="s">
        <v>15</v>
      </c>
      <c r="J3" s="97" t="s">
        <v>9</v>
      </c>
      <c r="K3" s="97" t="s">
        <v>10</v>
      </c>
      <c r="L3" s="97" t="s">
        <v>11</v>
      </c>
      <c r="M3" s="97" t="s">
        <v>12</v>
      </c>
      <c r="N3" s="97" t="s">
        <v>13</v>
      </c>
      <c r="O3" s="97" t="s">
        <v>14</v>
      </c>
      <c r="P3" s="97" t="s">
        <v>15</v>
      </c>
    </row>
    <row r="4" spans="1:16" x14ac:dyDescent="0.25">
      <c r="A4" s="100" t="s">
        <v>16</v>
      </c>
      <c r="B4" s="101">
        <v>7.0509338086312221</v>
      </c>
      <c r="C4" s="101">
        <v>6.0160008948115413</v>
      </c>
      <c r="D4" s="101">
        <v>2.6902022037747342</v>
      </c>
      <c r="E4" s="101">
        <v>5.8680536694008363E-2</v>
      </c>
      <c r="F4" s="101">
        <v>4.2492802433592262E-2</v>
      </c>
      <c r="G4" s="101">
        <f>SUM(B4:F4)</f>
        <v>15.858310246345098</v>
      </c>
      <c r="J4" s="100" t="s">
        <v>16</v>
      </c>
      <c r="K4" s="105">
        <f>B4/$G$14</f>
        <v>1.1105826423585244E-3</v>
      </c>
      <c r="L4" s="105">
        <f t="shared" ref="L4:O4" si="0">C4/$G$14</f>
        <v>9.4757181836146944E-4</v>
      </c>
      <c r="M4" s="105">
        <f t="shared" si="0"/>
        <v>4.2372995592293924E-4</v>
      </c>
      <c r="N4" s="105">
        <f t="shared" si="0"/>
        <v>9.2426885949308523E-6</v>
      </c>
      <c r="O4" s="105">
        <f t="shared" si="0"/>
        <v>6.6929813963292383E-6</v>
      </c>
      <c r="P4" s="105">
        <f>SUM(K4:O4)</f>
        <v>2.4978200866341929E-3</v>
      </c>
    </row>
    <row r="5" spans="1:16" x14ac:dyDescent="0.25">
      <c r="A5" s="100" t="s">
        <v>17</v>
      </c>
      <c r="B5" s="101">
        <v>222.10441497188347</v>
      </c>
      <c r="C5" s="101">
        <v>84.612141617349423</v>
      </c>
      <c r="D5" s="101">
        <v>48.100815403492248</v>
      </c>
      <c r="E5" s="101">
        <v>0.66774403824216411</v>
      </c>
      <c r="F5" s="101">
        <v>0.59692270085284371</v>
      </c>
      <c r="G5" s="101">
        <f t="shared" ref="G5:G13" si="1">SUM(B5:F5)</f>
        <v>356.08203873182021</v>
      </c>
      <c r="J5" s="100" t="s">
        <v>17</v>
      </c>
      <c r="K5" s="105">
        <f t="shared" ref="K5:K13" si="2">B5/$G$14</f>
        <v>3.4983353234293517E-2</v>
      </c>
      <c r="L5" s="105">
        <f t="shared" ref="L5:L13" si="3">C5/$G$14</f>
        <v>1.3327139122761313E-2</v>
      </c>
      <c r="M5" s="105">
        <f t="shared" ref="M5:M13" si="4">D5/$G$14</f>
        <v>7.5762916119021537E-3</v>
      </c>
      <c r="N5" s="105">
        <f t="shared" ref="N5:N13" si="5">E5/$G$14</f>
        <v>1.051754219423166E-4</v>
      </c>
      <c r="O5" s="105">
        <f t="shared" ref="O5:O13" si="6">F5/$G$14</f>
        <v>9.4020452948434535E-5</v>
      </c>
      <c r="P5" s="105">
        <f t="shared" ref="P5:P13" si="7">SUM(K5:O5)</f>
        <v>5.6085979843847729E-2</v>
      </c>
    </row>
    <row r="6" spans="1:16" x14ac:dyDescent="0.25">
      <c r="A6" s="100" t="s">
        <v>18</v>
      </c>
      <c r="B6" s="101">
        <v>417.41528147096835</v>
      </c>
      <c r="C6" s="101">
        <v>256.94145757195099</v>
      </c>
      <c r="D6" s="101">
        <v>184.00983073819182</v>
      </c>
      <c r="E6" s="101">
        <v>2.4524417404530392</v>
      </c>
      <c r="F6" s="101">
        <v>2.1833206583736215</v>
      </c>
      <c r="G6" s="101">
        <f t="shared" si="1"/>
        <v>863.00233217993787</v>
      </c>
      <c r="J6" s="100" t="s">
        <v>18</v>
      </c>
      <c r="K6" s="105">
        <f t="shared" si="2"/>
        <v>6.5746492427624648E-2</v>
      </c>
      <c r="L6" s="105">
        <f t="shared" si="3"/>
        <v>4.0470486693889855E-2</v>
      </c>
      <c r="M6" s="105">
        <f t="shared" si="4"/>
        <v>2.8983128985129045E-2</v>
      </c>
      <c r="N6" s="105">
        <f t="shared" si="5"/>
        <v>3.8628064058814462E-4</v>
      </c>
      <c r="O6" s="105">
        <f t="shared" si="6"/>
        <v>3.4389175841139275E-4</v>
      </c>
      <c r="P6" s="105">
        <f t="shared" si="7"/>
        <v>0.13593028050564313</v>
      </c>
    </row>
    <row r="7" spans="1:16" x14ac:dyDescent="0.25">
      <c r="A7" s="100" t="s">
        <v>19</v>
      </c>
      <c r="B7" s="101">
        <v>481.1087168756037</v>
      </c>
      <c r="C7" s="101">
        <v>234.4299703526562</v>
      </c>
      <c r="D7" s="101">
        <v>174.9707513335087</v>
      </c>
      <c r="E7" s="101">
        <v>2.1489217230702375</v>
      </c>
      <c r="F7" s="101">
        <v>1.8029089032538432</v>
      </c>
      <c r="G7" s="101">
        <f t="shared" si="1"/>
        <v>894.46126918809273</v>
      </c>
      <c r="J7" s="100" t="s">
        <v>19</v>
      </c>
      <c r="K7" s="105">
        <f t="shared" si="2"/>
        <v>7.5778755630263303E-2</v>
      </c>
      <c r="L7" s="105">
        <f t="shared" si="3"/>
        <v>3.6924734083246938E-2</v>
      </c>
      <c r="M7" s="105">
        <f t="shared" si="4"/>
        <v>2.7559396333227966E-2</v>
      </c>
      <c r="N7" s="105">
        <f t="shared" si="5"/>
        <v>3.3847363061436438E-4</v>
      </c>
      <c r="O7" s="105">
        <f t="shared" si="6"/>
        <v>2.8397363924425483E-4</v>
      </c>
      <c r="P7" s="105">
        <f t="shared" si="7"/>
        <v>0.14088533331659683</v>
      </c>
    </row>
    <row r="8" spans="1:16" x14ac:dyDescent="0.25">
      <c r="A8" s="100" t="s">
        <v>20</v>
      </c>
      <c r="B8" s="101">
        <v>426.11143316828014</v>
      </c>
      <c r="C8" s="101">
        <v>203.57370769862283</v>
      </c>
      <c r="D8" s="101">
        <v>127.19276019446943</v>
      </c>
      <c r="E8" s="101">
        <v>1.7037590309087947</v>
      </c>
      <c r="F8" s="101">
        <v>1.3577462110924003</v>
      </c>
      <c r="G8" s="101">
        <f t="shared" si="1"/>
        <v>759.93940630337363</v>
      </c>
      <c r="J8" s="100" t="s">
        <v>20</v>
      </c>
      <c r="K8" s="105">
        <f t="shared" si="2"/>
        <v>6.7116211019866812E-2</v>
      </c>
      <c r="L8" s="105">
        <f t="shared" si="3"/>
        <v>3.2064607660038116E-2</v>
      </c>
      <c r="M8" s="105">
        <f t="shared" si="4"/>
        <v>2.0033952316036566E-2</v>
      </c>
      <c r="N8" s="105">
        <f t="shared" si="5"/>
        <v>2.6835668265281994E-4</v>
      </c>
      <c r="O8" s="105">
        <f t="shared" si="6"/>
        <v>2.1385669128271042E-4</v>
      </c>
      <c r="P8" s="105">
        <f t="shared" si="7"/>
        <v>0.11969698436987702</v>
      </c>
    </row>
    <row r="9" spans="1:16" x14ac:dyDescent="0.25">
      <c r="A9" s="100" t="s">
        <v>21</v>
      </c>
      <c r="B9" s="101">
        <v>667.48840055042228</v>
      </c>
      <c r="C9" s="101">
        <v>307.39823927037037</v>
      </c>
      <c r="D9" s="101">
        <v>199.2901792556323</v>
      </c>
      <c r="E9" s="101">
        <v>2.4483948068879351</v>
      </c>
      <c r="F9" s="101">
        <v>2.1590390569829974</v>
      </c>
      <c r="G9" s="101">
        <f t="shared" si="1"/>
        <v>1178.7842529402958</v>
      </c>
      <c r="J9" s="100" t="s">
        <v>21</v>
      </c>
      <c r="K9" s="105">
        <f t="shared" si="2"/>
        <v>0.10513515680994029</v>
      </c>
      <c r="L9" s="105">
        <f t="shared" si="3"/>
        <v>4.841786323498605E-2</v>
      </c>
      <c r="M9" s="105">
        <f t="shared" si="4"/>
        <v>3.1389915134771337E-2</v>
      </c>
      <c r="N9" s="105">
        <f t="shared" si="5"/>
        <v>3.856432137884942E-4</v>
      </c>
      <c r="O9" s="105">
        <f t="shared" si="6"/>
        <v>3.4006719761349035E-4</v>
      </c>
      <c r="P9" s="105">
        <f t="shared" si="7"/>
        <v>0.18566864559109966</v>
      </c>
    </row>
    <row r="10" spans="1:16" x14ac:dyDescent="0.25">
      <c r="A10" s="100" t="s">
        <v>22</v>
      </c>
      <c r="B10" s="101">
        <v>832.01018941848417</v>
      </c>
      <c r="C10" s="101">
        <v>320.01243469497524</v>
      </c>
      <c r="D10" s="101">
        <v>184.87069544339974</v>
      </c>
      <c r="E10" s="101">
        <v>2.1853441251561736</v>
      </c>
      <c r="F10" s="101">
        <v>1.8150497039491553</v>
      </c>
      <c r="G10" s="101">
        <f t="shared" si="1"/>
        <v>1340.8937133859645</v>
      </c>
      <c r="J10" s="100" t="s">
        <v>22</v>
      </c>
      <c r="K10" s="105">
        <f t="shared" si="2"/>
        <v>0.13104875179830586</v>
      </c>
      <c r="L10" s="105">
        <f t="shared" si="3"/>
        <v>5.0404707370260107E-2</v>
      </c>
      <c r="M10" s="105">
        <f t="shared" si="4"/>
        <v>2.9118722571024384E-2</v>
      </c>
      <c r="N10" s="105">
        <f t="shared" si="5"/>
        <v>3.4421047181121798E-4</v>
      </c>
      <c r="O10" s="105">
        <f t="shared" si="6"/>
        <v>2.8588591964320603E-4</v>
      </c>
      <c r="P10" s="105">
        <f t="shared" si="7"/>
        <v>0.21120227813104478</v>
      </c>
    </row>
    <row r="11" spans="1:16" x14ac:dyDescent="0.25">
      <c r="A11" s="100" t="s">
        <v>23</v>
      </c>
      <c r="B11" s="101">
        <v>311.8863054684544</v>
      </c>
      <c r="C11" s="101">
        <v>91.598465237130569</v>
      </c>
      <c r="D11" s="101">
        <v>48.316031579794227</v>
      </c>
      <c r="E11" s="101">
        <v>0.51193709598565917</v>
      </c>
      <c r="F11" s="101">
        <v>0.59489923407029166</v>
      </c>
      <c r="G11" s="101">
        <f t="shared" si="1"/>
        <v>452.90763861543519</v>
      </c>
      <c r="J11" s="100" t="s">
        <v>23</v>
      </c>
      <c r="K11" s="105">
        <f t="shared" si="2"/>
        <v>4.9124772213658727E-2</v>
      </c>
      <c r="L11" s="105">
        <f t="shared" si="3"/>
        <v>1.4427545105374633E-2</v>
      </c>
      <c r="M11" s="105">
        <f t="shared" si="4"/>
        <v>7.6101900083759885E-3</v>
      </c>
      <c r="N11" s="105">
        <f t="shared" si="5"/>
        <v>8.0634490155776062E-5</v>
      </c>
      <c r="O11" s="105">
        <f t="shared" si="6"/>
        <v>9.3701739548609326E-5</v>
      </c>
      <c r="P11" s="105">
        <f t="shared" si="7"/>
        <v>7.1336843557113713E-2</v>
      </c>
    </row>
    <row r="12" spans="1:16" x14ac:dyDescent="0.25">
      <c r="A12" s="100" t="s">
        <v>24</v>
      </c>
      <c r="B12" s="101">
        <v>230.09547328833222</v>
      </c>
      <c r="C12" s="101">
        <v>55.308395323267398</v>
      </c>
      <c r="D12" s="101">
        <v>30.453088946729991</v>
      </c>
      <c r="E12" s="101">
        <v>0.31566081807811397</v>
      </c>
      <c r="F12" s="101">
        <v>0.37029442120701828</v>
      </c>
      <c r="G12" s="101">
        <f t="shared" si="1"/>
        <v>316.54291279761469</v>
      </c>
      <c r="J12" s="100" t="s">
        <v>24</v>
      </c>
      <c r="K12" s="105">
        <f t="shared" si="2"/>
        <v>3.6242013562299842E-2</v>
      </c>
      <c r="L12" s="105">
        <f t="shared" si="3"/>
        <v>8.711547362355446E-3</v>
      </c>
      <c r="M12" s="105">
        <f t="shared" si="4"/>
        <v>4.7966231010476718E-3</v>
      </c>
      <c r="N12" s="105">
        <f t="shared" si="5"/>
        <v>4.9719290372731484E-5</v>
      </c>
      <c r="O12" s="105">
        <f t="shared" si="6"/>
        <v>5.8324552168011929E-5</v>
      </c>
      <c r="P12" s="105">
        <f t="shared" si="7"/>
        <v>4.9858227868243697E-2</v>
      </c>
    </row>
    <row r="13" spans="1:16" x14ac:dyDescent="0.25">
      <c r="A13" s="100" t="s">
        <v>25</v>
      </c>
      <c r="B13" s="101">
        <v>131.85246222140384</v>
      </c>
      <c r="C13" s="101">
        <v>24.84026175922185</v>
      </c>
      <c r="D13" s="101">
        <v>13.34340293072268</v>
      </c>
      <c r="E13" s="101">
        <v>0.17806507686457712</v>
      </c>
      <c r="F13" s="101">
        <v>0.17401814329947307</v>
      </c>
      <c r="G13" s="101">
        <f t="shared" si="1"/>
        <v>170.38821013151241</v>
      </c>
      <c r="J13" s="100" t="s">
        <v>25</v>
      </c>
      <c r="K13" s="105">
        <f t="shared" si="2"/>
        <v>2.0767895412104404E-2</v>
      </c>
      <c r="L13" s="105">
        <f t="shared" si="3"/>
        <v>3.9125546048473583E-3</v>
      </c>
      <c r="M13" s="105">
        <f t="shared" si="4"/>
        <v>2.1017005813777781E-3</v>
      </c>
      <c r="N13" s="105">
        <f t="shared" si="5"/>
        <v>2.8046779184617763E-5</v>
      </c>
      <c r="O13" s="105">
        <f t="shared" si="6"/>
        <v>2.7409352384967355E-5</v>
      </c>
      <c r="P13" s="105">
        <f t="shared" si="7"/>
        <v>2.6837606729899124E-2</v>
      </c>
    </row>
    <row r="14" spans="1:16" x14ac:dyDescent="0.25">
      <c r="A14" s="108" t="s">
        <v>15</v>
      </c>
      <c r="B14" s="109">
        <f>SUM(B4:B13)</f>
        <v>3727.123611242464</v>
      </c>
      <c r="C14" s="109">
        <f t="shared" ref="C14:G14" si="8">SUM(C4:C13)</f>
        <v>1584.7310744203564</v>
      </c>
      <c r="D14" s="109">
        <f t="shared" si="8"/>
        <v>1013.2377580297159</v>
      </c>
      <c r="E14" s="109">
        <f t="shared" si="8"/>
        <v>12.670948992340705</v>
      </c>
      <c r="F14" s="109">
        <f t="shared" si="8"/>
        <v>11.096691835515237</v>
      </c>
      <c r="G14" s="109">
        <f t="shared" si="8"/>
        <v>6348.8600845203928</v>
      </c>
      <c r="J14" s="108" t="s">
        <v>15</v>
      </c>
      <c r="K14" s="175">
        <f>SUM(K4:K13)</f>
        <v>0.58705398475071602</v>
      </c>
      <c r="L14" s="175">
        <f t="shared" ref="L14:O14" si="9">SUM(L4:L13)</f>
        <v>0.24960875705612126</v>
      </c>
      <c r="M14" s="175">
        <f t="shared" si="9"/>
        <v>0.15959365059881583</v>
      </c>
      <c r="N14" s="175">
        <f t="shared" si="9"/>
        <v>1.9957833097054138E-3</v>
      </c>
      <c r="O14" s="175">
        <f t="shared" si="9"/>
        <v>1.7478242846414066E-3</v>
      </c>
      <c r="P14" s="175">
        <f>SUM(K14:O14)</f>
        <v>0.99999999999999989</v>
      </c>
    </row>
    <row r="16" spans="1:16" x14ac:dyDescent="0.25">
      <c r="A16" s="174" t="s">
        <v>174</v>
      </c>
    </row>
    <row r="17" spans="1:16" x14ac:dyDescent="0.25">
      <c r="A17" s="215" t="s">
        <v>0</v>
      </c>
      <c r="B17" s="215"/>
      <c r="C17" s="215"/>
      <c r="D17" s="215"/>
      <c r="E17" s="215"/>
      <c r="F17" s="215"/>
      <c r="G17" s="215"/>
      <c r="J17" s="215" t="s">
        <v>0</v>
      </c>
      <c r="K17" s="215"/>
      <c r="L17" s="215"/>
      <c r="M17" s="215"/>
      <c r="N17" s="215"/>
      <c r="O17" s="215"/>
      <c r="P17" s="215"/>
    </row>
    <row r="18" spans="1:16" x14ac:dyDescent="0.25">
      <c r="A18" s="97" t="s">
        <v>9</v>
      </c>
      <c r="B18" s="97" t="s">
        <v>10</v>
      </c>
      <c r="C18" s="97" t="s">
        <v>11</v>
      </c>
      <c r="D18" s="97" t="s">
        <v>12</v>
      </c>
      <c r="E18" s="97" t="s">
        <v>13</v>
      </c>
      <c r="F18" s="97" t="s">
        <v>14</v>
      </c>
      <c r="G18" s="97" t="s">
        <v>15</v>
      </c>
      <c r="J18" s="97" t="s">
        <v>9</v>
      </c>
      <c r="K18" s="97" t="s">
        <v>10</v>
      </c>
      <c r="L18" s="97" t="s">
        <v>11</v>
      </c>
      <c r="M18" s="97" t="s">
        <v>12</v>
      </c>
      <c r="N18" s="97" t="s">
        <v>13</v>
      </c>
      <c r="O18" s="97" t="s">
        <v>14</v>
      </c>
      <c r="P18" s="97" t="s">
        <v>15</v>
      </c>
    </row>
    <row r="19" spans="1:16" x14ac:dyDescent="0.25">
      <c r="A19" s="100" t="s">
        <v>16</v>
      </c>
      <c r="B19" s="101">
        <v>4.6860604166029018</v>
      </c>
      <c r="C19" s="101">
        <v>3.5693908279412745</v>
      </c>
      <c r="D19" s="101">
        <v>2.3970263641804759</v>
      </c>
      <c r="E19" s="101">
        <v>4.451626921614428E-2</v>
      </c>
      <c r="F19" s="101">
        <v>2.0234667825520126E-2</v>
      </c>
      <c r="G19" s="101">
        <f>SUM(B19:F19)</f>
        <v>10.717228545766316</v>
      </c>
      <c r="J19" s="100" t="s">
        <v>16</v>
      </c>
      <c r="K19" s="105">
        <f>B19/$G$29</f>
        <v>1.0591435195278301E-3</v>
      </c>
      <c r="L19" s="105">
        <f t="shared" ref="L19:O19" si="10">C19/$G$29</f>
        <v>8.0675382474404769E-4</v>
      </c>
      <c r="M19" s="105">
        <f t="shared" si="10"/>
        <v>5.4177597257689086E-4</v>
      </c>
      <c r="N19" s="105">
        <f t="shared" si="10"/>
        <v>1.006156853778159E-5</v>
      </c>
      <c r="O19" s="105">
        <f t="shared" si="10"/>
        <v>4.5734402444461771E-6</v>
      </c>
      <c r="P19" s="105">
        <f>SUM(K19:O19)</f>
        <v>2.4223083256309963E-3</v>
      </c>
    </row>
    <row r="20" spans="1:16" x14ac:dyDescent="0.25">
      <c r="A20" s="100" t="s">
        <v>17</v>
      </c>
      <c r="B20" s="101">
        <v>151.12544843544359</v>
      </c>
      <c r="C20" s="101">
        <v>128.10147082500353</v>
      </c>
      <c r="D20" s="101">
        <v>112.77438322906239</v>
      </c>
      <c r="E20" s="101">
        <v>1.282877940137976</v>
      </c>
      <c r="F20" s="101">
        <v>0.97328752240751804</v>
      </c>
      <c r="G20" s="101">
        <f t="shared" ref="G20:G28" si="11">SUM(B20:F20)</f>
        <v>394.25746795205498</v>
      </c>
      <c r="J20" s="100" t="s">
        <v>17</v>
      </c>
      <c r="K20" s="105">
        <f t="shared" ref="K20:K28" si="12">B20/$G$29</f>
        <v>3.4157378504772518E-2</v>
      </c>
      <c r="L20" s="105">
        <f t="shared" ref="L20:L28" si="13">C20/$G$29</f>
        <v>2.895349837692527E-2</v>
      </c>
      <c r="M20" s="105">
        <f t="shared" ref="M20:M28" si="14">D20/$G$29</f>
        <v>2.5489269566950863E-2</v>
      </c>
      <c r="N20" s="105">
        <f t="shared" ref="N20:N28" si="15">E20/$G$29</f>
        <v>2.899561114978876E-4</v>
      </c>
      <c r="O20" s="105">
        <f t="shared" ref="O20:O28" si="16">F20/$G$29</f>
        <v>2.1998247575786111E-4</v>
      </c>
      <c r="P20" s="105">
        <f t="shared" ref="P20:P28" si="17">SUM(K20:O20)</f>
        <v>8.9110085035904382E-2</v>
      </c>
    </row>
    <row r="21" spans="1:16" x14ac:dyDescent="0.25">
      <c r="A21" s="100" t="s">
        <v>18</v>
      </c>
      <c r="B21" s="101">
        <v>258.67053499648017</v>
      </c>
      <c r="C21" s="101">
        <v>166.17497298971045</v>
      </c>
      <c r="D21" s="101">
        <v>131.49401769218611</v>
      </c>
      <c r="E21" s="101">
        <v>1.5722336900429137</v>
      </c>
      <c r="F21" s="101">
        <v>1.1999158020533434</v>
      </c>
      <c r="G21" s="101">
        <f t="shared" si="11"/>
        <v>559.11167517047306</v>
      </c>
      <c r="J21" s="100" t="s">
        <v>18</v>
      </c>
      <c r="K21" s="105">
        <f t="shared" si="12"/>
        <v>5.8464722277936219E-2</v>
      </c>
      <c r="L21" s="105">
        <f t="shared" si="13"/>
        <v>3.7558872507528443E-2</v>
      </c>
      <c r="M21" s="105">
        <f t="shared" si="14"/>
        <v>2.9720281924218012E-2</v>
      </c>
      <c r="N21" s="105">
        <f t="shared" si="15"/>
        <v>3.5535630699346795E-4</v>
      </c>
      <c r="O21" s="105">
        <f t="shared" si="16"/>
        <v>2.7120500649565829E-4</v>
      </c>
      <c r="P21" s="105">
        <f t="shared" si="17"/>
        <v>0.1263704380231718</v>
      </c>
    </row>
    <row r="22" spans="1:16" x14ac:dyDescent="0.25">
      <c r="A22" s="100" t="s">
        <v>19</v>
      </c>
      <c r="B22" s="101">
        <v>264.05950447557353</v>
      </c>
      <c r="C22" s="101">
        <v>161.41578521912209</v>
      </c>
      <c r="D22" s="101">
        <v>113.00267145422244</v>
      </c>
      <c r="E22" s="101">
        <v>1.2707371394426639</v>
      </c>
      <c r="F22" s="101">
        <v>1.0036395241457983</v>
      </c>
      <c r="G22" s="101">
        <f t="shared" si="11"/>
        <v>540.75233781250654</v>
      </c>
      <c r="J22" s="100" t="s">
        <v>19</v>
      </c>
      <c r="K22" s="105">
        <f t="shared" si="12"/>
        <v>5.9682737325393226E-2</v>
      </c>
      <c r="L22" s="105">
        <f t="shared" si="13"/>
        <v>3.6483200741203051E-2</v>
      </c>
      <c r="M22" s="105">
        <f t="shared" si="14"/>
        <v>2.5540867278624854E-2</v>
      </c>
      <c r="N22" s="105">
        <f t="shared" si="15"/>
        <v>2.8721204735121991E-4</v>
      </c>
      <c r="O22" s="105">
        <f t="shared" si="16"/>
        <v>2.2684263612453038E-4</v>
      </c>
      <c r="P22" s="105">
        <f t="shared" si="17"/>
        <v>0.12222086002869688</v>
      </c>
    </row>
    <row r="23" spans="1:16" x14ac:dyDescent="0.25">
      <c r="A23" s="100" t="s">
        <v>20</v>
      </c>
      <c r="B23" s="101">
        <v>240.62920239255902</v>
      </c>
      <c r="C23" s="101">
        <v>129.88616623897417</v>
      </c>
      <c r="D23" s="101">
        <v>89.260696037577716</v>
      </c>
      <c r="E23" s="101">
        <v>1.0441088597968384</v>
      </c>
      <c r="F23" s="101">
        <v>0.81545711336846105</v>
      </c>
      <c r="G23" s="101">
        <f t="shared" si="11"/>
        <v>461.63563064227617</v>
      </c>
      <c r="J23" s="100" t="s">
        <v>20</v>
      </c>
      <c r="K23" s="105">
        <f t="shared" si="12"/>
        <v>5.4387019727754074E-2</v>
      </c>
      <c r="L23" s="105">
        <f t="shared" si="13"/>
        <v>2.9356875289297295E-2</v>
      </c>
      <c r="M23" s="105">
        <f t="shared" si="14"/>
        <v>2.0174705264529934E-2</v>
      </c>
      <c r="N23" s="105">
        <f t="shared" si="15"/>
        <v>2.3598951661342273E-4</v>
      </c>
      <c r="O23" s="105">
        <f t="shared" si="16"/>
        <v>1.8430964185118094E-4</v>
      </c>
      <c r="P23" s="105">
        <f t="shared" si="17"/>
        <v>0.10433889944004592</v>
      </c>
    </row>
    <row r="24" spans="1:16" x14ac:dyDescent="0.25">
      <c r="A24" s="100" t="s">
        <v>21</v>
      </c>
      <c r="B24" s="101">
        <v>389.41162061970113</v>
      </c>
      <c r="C24" s="101">
        <v>189.37601337132872</v>
      </c>
      <c r="D24" s="101">
        <v>122.81906513610438</v>
      </c>
      <c r="E24" s="101">
        <v>1.3435819436145364</v>
      </c>
      <c r="F24" s="101">
        <v>1.2444320712694876</v>
      </c>
      <c r="G24" s="101">
        <f t="shared" si="11"/>
        <v>704.19471314201826</v>
      </c>
      <c r="J24" s="100" t="s">
        <v>21</v>
      </c>
      <c r="K24" s="105">
        <f t="shared" si="12"/>
        <v>8.8014826472762667E-2</v>
      </c>
      <c r="L24" s="105">
        <f t="shared" si="13"/>
        <v>4.2802772368364751E-2</v>
      </c>
      <c r="M24" s="105">
        <f t="shared" si="14"/>
        <v>2.7759568880606406E-2</v>
      </c>
      <c r="N24" s="105">
        <f t="shared" si="15"/>
        <v>3.0367643223122619E-4</v>
      </c>
      <c r="O24" s="105">
        <f t="shared" si="16"/>
        <v>2.8126657503343988E-4</v>
      </c>
      <c r="P24" s="105">
        <f t="shared" si="17"/>
        <v>0.1591621107289985</v>
      </c>
    </row>
    <row r="25" spans="1:16" x14ac:dyDescent="0.25">
      <c r="A25" s="100" t="s">
        <v>22</v>
      </c>
      <c r="B25" s="101">
        <v>513.82652468050821</v>
      </c>
      <c r="C25" s="101">
        <v>223.48352572721203</v>
      </c>
      <c r="D25" s="101">
        <v>139.14167323504762</v>
      </c>
      <c r="E25" s="101">
        <v>1.4690368841327612</v>
      </c>
      <c r="F25" s="101">
        <v>1.4022624803085446</v>
      </c>
      <c r="G25" s="101">
        <f t="shared" si="11"/>
        <v>879.32302300720914</v>
      </c>
      <c r="J25" s="100" t="s">
        <v>22</v>
      </c>
      <c r="K25" s="105">
        <f t="shared" si="12"/>
        <v>0.11613508691622657</v>
      </c>
      <c r="L25" s="105">
        <f t="shared" si="13"/>
        <v>5.0511753360363433E-2</v>
      </c>
      <c r="M25" s="105">
        <f t="shared" si="14"/>
        <v>3.1448805265296663E-2</v>
      </c>
      <c r="N25" s="105">
        <f t="shared" si="15"/>
        <v>3.3203176174679248E-4</v>
      </c>
      <c r="O25" s="105">
        <f t="shared" si="16"/>
        <v>3.1693940894012007E-4</v>
      </c>
      <c r="P25" s="105">
        <f t="shared" si="17"/>
        <v>0.19874461671257357</v>
      </c>
    </row>
    <row r="26" spans="1:16" x14ac:dyDescent="0.25">
      <c r="A26" s="100" t="s">
        <v>23</v>
      </c>
      <c r="B26" s="101">
        <v>246.2524748924825</v>
      </c>
      <c r="C26" s="101">
        <v>93.002461016914324</v>
      </c>
      <c r="D26" s="101">
        <v>50.67998598553006</v>
      </c>
      <c r="E26" s="101">
        <v>0.48563202781248305</v>
      </c>
      <c r="F26" s="101">
        <v>0.52205442989841921</v>
      </c>
      <c r="G26" s="101">
        <f t="shared" si="11"/>
        <v>390.94260835263776</v>
      </c>
      <c r="J26" s="100" t="s">
        <v>23</v>
      </c>
      <c r="K26" s="105">
        <f t="shared" si="12"/>
        <v>5.5657991951187473E-2</v>
      </c>
      <c r="L26" s="105">
        <f t="shared" si="13"/>
        <v>2.1020419100275467E-2</v>
      </c>
      <c r="M26" s="105">
        <f t="shared" si="14"/>
        <v>1.1454691991625691E-2</v>
      </c>
      <c r="N26" s="105">
        <f t="shared" si="15"/>
        <v>1.0976256586670825E-4</v>
      </c>
      <c r="O26" s="105">
        <f t="shared" si="16"/>
        <v>1.1799475830671136E-4</v>
      </c>
      <c r="P26" s="105">
        <f t="shared" si="17"/>
        <v>8.8360860367262054E-2</v>
      </c>
    </row>
    <row r="27" spans="1:16" x14ac:dyDescent="0.25">
      <c r="A27" s="100" t="s">
        <v>24</v>
      </c>
      <c r="B27" s="101">
        <v>207.82677947633869</v>
      </c>
      <c r="C27" s="101">
        <v>60.877943565442848</v>
      </c>
      <c r="D27" s="101">
        <v>34.81395433690691</v>
      </c>
      <c r="E27" s="101">
        <v>0.29542615025259383</v>
      </c>
      <c r="F27" s="101">
        <v>0.38445868868488237</v>
      </c>
      <c r="G27" s="101">
        <f t="shared" si="11"/>
        <v>304.19856221762598</v>
      </c>
      <c r="J27" s="100" t="s">
        <v>24</v>
      </c>
      <c r="K27" s="105">
        <f t="shared" si="12"/>
        <v>4.6973015091059257E-2</v>
      </c>
      <c r="L27" s="105">
        <f t="shared" si="13"/>
        <v>1.3759634677579036E-2</v>
      </c>
      <c r="M27" s="105">
        <f t="shared" si="14"/>
        <v>7.8686510302834137E-3</v>
      </c>
      <c r="N27" s="105">
        <f t="shared" si="15"/>
        <v>6.6772227568914183E-5</v>
      </c>
      <c r="O27" s="105">
        <f t="shared" si="16"/>
        <v>8.6895364644477361E-5</v>
      </c>
      <c r="P27" s="105">
        <f t="shared" si="17"/>
        <v>6.8754968391135096E-2</v>
      </c>
    </row>
    <row r="28" spans="1:16" x14ac:dyDescent="0.25">
      <c r="A28" s="100" t="s">
        <v>25</v>
      </c>
      <c r="B28" s="101">
        <v>134.25563093567314</v>
      </c>
      <c r="C28" s="101">
        <v>29.348324585294925</v>
      </c>
      <c r="D28" s="101">
        <v>15.295311085723036</v>
      </c>
      <c r="E28" s="101">
        <v>0.13961920799608887</v>
      </c>
      <c r="F28" s="101">
        <v>0.21448747895051334</v>
      </c>
      <c r="G28" s="101">
        <f t="shared" si="11"/>
        <v>179.25337329363768</v>
      </c>
      <c r="J28" s="100" t="s">
        <v>25</v>
      </c>
      <c r="K28" s="105">
        <f t="shared" si="12"/>
        <v>3.0344461834472331E-2</v>
      </c>
      <c r="L28" s="105">
        <f t="shared" si="13"/>
        <v>6.6333092256732817E-3</v>
      </c>
      <c r="M28" s="105">
        <f t="shared" si="14"/>
        <v>3.4570466821573029E-3</v>
      </c>
      <c r="N28" s="105">
        <f t="shared" si="15"/>
        <v>3.1556737686678623E-5</v>
      </c>
      <c r="O28" s="105">
        <f t="shared" si="16"/>
        <v>4.8478466591129481E-5</v>
      </c>
      <c r="P28" s="105">
        <f t="shared" si="17"/>
        <v>4.0514852946580721E-2</v>
      </c>
    </row>
    <row r="29" spans="1:16" x14ac:dyDescent="0.25">
      <c r="A29" s="108" t="s">
        <v>15</v>
      </c>
      <c r="B29" s="109">
        <f>SUM(B19:B28)</f>
        <v>2410.7437813213628</v>
      </c>
      <c r="C29" s="109">
        <f t="shared" ref="C29:G29" si="18">SUM(C19:C28)</f>
        <v>1185.2360543669445</v>
      </c>
      <c r="D29" s="109">
        <f t="shared" si="18"/>
        <v>811.67878455654113</v>
      </c>
      <c r="E29" s="109">
        <f t="shared" si="18"/>
        <v>8.9477701124450011</v>
      </c>
      <c r="F29" s="109">
        <f t="shared" si="18"/>
        <v>7.7802297789124868</v>
      </c>
      <c r="G29" s="109">
        <f t="shared" si="18"/>
        <v>4424.3866201362061</v>
      </c>
      <c r="J29" s="108" t="s">
        <v>15</v>
      </c>
      <c r="K29" s="175">
        <f>SUM(K19:K28)</f>
        <v>0.54487638362109214</v>
      </c>
      <c r="L29" s="175">
        <f t="shared" ref="L29:O29" si="19">SUM(L19:L28)</f>
        <v>0.26788708947195405</v>
      </c>
      <c r="M29" s="175">
        <f t="shared" si="19"/>
        <v>0.18345566385687004</v>
      </c>
      <c r="N29" s="175">
        <f t="shared" si="19"/>
        <v>2.0223752760940997E-3</v>
      </c>
      <c r="O29" s="175">
        <f t="shared" si="19"/>
        <v>1.7584877739895552E-3</v>
      </c>
      <c r="P29" s="175">
        <f>SUM(K29:O29)</f>
        <v>0.99999999999999989</v>
      </c>
    </row>
    <row r="32" spans="1:16" x14ac:dyDescent="0.25">
      <c r="A32" s="174" t="s">
        <v>175</v>
      </c>
    </row>
    <row r="33" spans="1:16" x14ac:dyDescent="0.25">
      <c r="A33" s="215" t="s">
        <v>0</v>
      </c>
      <c r="B33" s="215"/>
      <c r="C33" s="215"/>
      <c r="D33" s="215"/>
      <c r="E33" s="215"/>
      <c r="F33" s="215"/>
      <c r="G33" s="215"/>
      <c r="J33" s="215" t="s">
        <v>0</v>
      </c>
      <c r="K33" s="215"/>
      <c r="L33" s="215"/>
      <c r="M33" s="215"/>
      <c r="N33" s="215"/>
      <c r="O33" s="215"/>
      <c r="P33" s="215"/>
    </row>
    <row r="34" spans="1:16" x14ac:dyDescent="0.25">
      <c r="A34" s="97" t="s">
        <v>9</v>
      </c>
      <c r="B34" s="97" t="s">
        <v>10</v>
      </c>
      <c r="C34" s="97" t="s">
        <v>11</v>
      </c>
      <c r="D34" s="97" t="s">
        <v>12</v>
      </c>
      <c r="E34" s="97" t="s">
        <v>13</v>
      </c>
      <c r="F34" s="97" t="s">
        <v>14</v>
      </c>
      <c r="G34" s="97" t="s">
        <v>15</v>
      </c>
      <c r="J34" s="97" t="s">
        <v>9</v>
      </c>
      <c r="K34" s="97" t="s">
        <v>10</v>
      </c>
      <c r="L34" s="97" t="s">
        <v>11</v>
      </c>
      <c r="M34" s="97" t="s">
        <v>12</v>
      </c>
      <c r="N34" s="97" t="s">
        <v>13</v>
      </c>
      <c r="O34" s="97" t="s">
        <v>14</v>
      </c>
      <c r="P34" s="97" t="s">
        <v>15</v>
      </c>
    </row>
    <row r="35" spans="1:16" x14ac:dyDescent="0.25">
      <c r="A35" s="100" t="s">
        <v>16</v>
      </c>
      <c r="B35" s="101">
        <v>4.0047485233100621</v>
      </c>
      <c r="C35" s="101">
        <v>4.2744865988410936</v>
      </c>
      <c r="D35" s="101">
        <v>1.8785601261631268</v>
      </c>
      <c r="E35" s="101">
        <v>3.8445868868488241E-2</v>
      </c>
      <c r="F35" s="101">
        <v>1.4164267477864088E-2</v>
      </c>
      <c r="G35" s="101">
        <v>10.210405384660636</v>
      </c>
      <c r="J35" s="100" t="s">
        <v>16</v>
      </c>
      <c r="K35" s="105">
        <f>B35/$G$45</f>
        <v>1.9763070316019473E-3</v>
      </c>
      <c r="L35" s="105">
        <f t="shared" ref="L35:O44" si="20">C35/$G$45</f>
        <v>2.1094203225513978E-3</v>
      </c>
      <c r="M35" s="105">
        <f t="shared" si="20"/>
        <v>9.2705236421552584E-4</v>
      </c>
      <c r="N35" s="105">
        <f t="shared" si="20"/>
        <v>1.8972687183373736E-5</v>
      </c>
      <c r="O35" s="105">
        <f t="shared" si="20"/>
        <v>6.9899373833482182E-6</v>
      </c>
      <c r="P35" s="105">
        <f>SUM(K35:O35)</f>
        <v>5.038742342935592E-3</v>
      </c>
    </row>
    <row r="36" spans="1:16" x14ac:dyDescent="0.25">
      <c r="A36" s="100" t="s">
        <v>17</v>
      </c>
      <c r="B36" s="101">
        <v>96.82068488708444</v>
      </c>
      <c r="C36" s="101">
        <v>89.336769915778859</v>
      </c>
      <c r="D36" s="101">
        <v>85.257728802788066</v>
      </c>
      <c r="E36" s="101">
        <v>0.80736324623825306</v>
      </c>
      <c r="F36" s="101">
        <v>0.50991362920310712</v>
      </c>
      <c r="G36" s="101">
        <v>272.73246048109269</v>
      </c>
      <c r="J36" s="100" t="s">
        <v>17</v>
      </c>
      <c r="K36" s="105">
        <f t="shared" ref="K36:K44" si="21">B36/$G$45</f>
        <v>4.778012882284708E-2</v>
      </c>
      <c r="L36" s="105">
        <f t="shared" si="20"/>
        <v>4.4086884741324217E-2</v>
      </c>
      <c r="M36" s="105">
        <f t="shared" si="20"/>
        <v>4.2073914991320016E-2</v>
      </c>
      <c r="N36" s="105">
        <f t="shared" si="20"/>
        <v>3.984264308508485E-4</v>
      </c>
      <c r="O36" s="105">
        <f t="shared" si="20"/>
        <v>2.5163774580053583E-4</v>
      </c>
      <c r="P36" s="105">
        <f t="shared" ref="P36:P44" si="22">SUM(K36:O36)</f>
        <v>0.1345909927321427</v>
      </c>
    </row>
    <row r="37" spans="1:16" x14ac:dyDescent="0.25">
      <c r="A37" s="100" t="s">
        <v>18</v>
      </c>
      <c r="B37" s="101">
        <v>111.42623832503878</v>
      </c>
      <c r="C37" s="101">
        <v>92.970083524793793</v>
      </c>
      <c r="D37" s="101">
        <v>72.83033104509353</v>
      </c>
      <c r="E37" s="101">
        <v>0.80736324623825306</v>
      </c>
      <c r="F37" s="101">
        <v>0.50586669563800313</v>
      </c>
      <c r="G37" s="101">
        <v>278.53988283680241</v>
      </c>
      <c r="J37" s="100" t="s">
        <v>18</v>
      </c>
      <c r="K37" s="105">
        <f t="shared" si="21"/>
        <v>5.4987836820454182E-2</v>
      </c>
      <c r="L37" s="105">
        <f t="shared" si="20"/>
        <v>4.5879892015492911E-2</v>
      </c>
      <c r="M37" s="105">
        <f t="shared" si="20"/>
        <v>3.5941107043432695E-2</v>
      </c>
      <c r="N37" s="105">
        <f t="shared" si="20"/>
        <v>3.984264308508485E-4</v>
      </c>
      <c r="O37" s="105">
        <f t="shared" si="20"/>
        <v>2.4964062083386492E-4</v>
      </c>
      <c r="P37" s="105">
        <f t="shared" si="22"/>
        <v>0.1374569029310645</v>
      </c>
    </row>
    <row r="38" spans="1:16" x14ac:dyDescent="0.25">
      <c r="A38" s="100" t="s">
        <v>19</v>
      </c>
      <c r="B38" s="101">
        <v>110.71951799739583</v>
      </c>
      <c r="C38" s="101">
        <v>73.307445170124765</v>
      </c>
      <c r="D38" s="101">
        <v>65.60509979061996</v>
      </c>
      <c r="E38" s="101">
        <v>0.69404910641534034</v>
      </c>
      <c r="F38" s="101">
        <v>0.43302189146613068</v>
      </c>
      <c r="G38" s="101">
        <v>250.75913395602203</v>
      </c>
      <c r="J38" s="100" t="s">
        <v>19</v>
      </c>
      <c r="K38" s="105">
        <f t="shared" si="21"/>
        <v>5.4639076756053832E-2</v>
      </c>
      <c r="L38" s="105">
        <f t="shared" si="20"/>
        <v>3.6176558531756477E-2</v>
      </c>
      <c r="M38" s="105">
        <f t="shared" si="20"/>
        <v>3.2375521027219127E-2</v>
      </c>
      <c r="N38" s="105">
        <f t="shared" si="20"/>
        <v>3.4250693178406274E-4</v>
      </c>
      <c r="O38" s="105">
        <f t="shared" si="20"/>
        <v>2.1369237143378838E-4</v>
      </c>
      <c r="P38" s="105">
        <f t="shared" si="22"/>
        <v>0.12374735561824729</v>
      </c>
    </row>
    <row r="39" spans="1:16" x14ac:dyDescent="0.25">
      <c r="A39" s="100" t="s">
        <v>20</v>
      </c>
      <c r="B39" s="101">
        <v>93.287083248869678</v>
      </c>
      <c r="C39" s="101">
        <v>69.460407231167778</v>
      </c>
      <c r="D39" s="101">
        <v>58.090859285967461</v>
      </c>
      <c r="E39" s="101">
        <v>0.57264109946221953</v>
      </c>
      <c r="F39" s="101">
        <v>0.36624748764191428</v>
      </c>
      <c r="G39" s="101">
        <v>221.77723835310908</v>
      </c>
      <c r="J39" s="100" t="s">
        <v>20</v>
      </c>
      <c r="K39" s="105">
        <f t="shared" si="21"/>
        <v>4.603632850084536E-2</v>
      </c>
      <c r="L39" s="105">
        <f t="shared" si="20"/>
        <v>3.4278080241460222E-2</v>
      </c>
      <c r="M39" s="105">
        <f t="shared" si="20"/>
        <v>2.866731157035703E-2</v>
      </c>
      <c r="N39" s="105">
        <f t="shared" si="20"/>
        <v>2.8259318278393511E-4</v>
      </c>
      <c r="O39" s="105">
        <f t="shared" si="20"/>
        <v>1.8073980948371822E-4</v>
      </c>
      <c r="P39" s="105">
        <f t="shared" si="22"/>
        <v>0.10944505330493026</v>
      </c>
    </row>
    <row r="40" spans="1:16" x14ac:dyDescent="0.25">
      <c r="A40" s="100" t="s">
        <v>21</v>
      </c>
      <c r="B40" s="101">
        <v>155.24289863890181</v>
      </c>
      <c r="C40" s="101">
        <v>101.73278105241803</v>
      </c>
      <c r="D40" s="101">
        <v>76.009432797061905</v>
      </c>
      <c r="E40" s="101">
        <v>0.77094084415231678</v>
      </c>
      <c r="F40" s="101">
        <v>0.44920962572654677</v>
      </c>
      <c r="G40" s="101">
        <v>334.20526295826062</v>
      </c>
      <c r="J40" s="100" t="s">
        <v>21</v>
      </c>
      <c r="K40" s="105">
        <f t="shared" si="21"/>
        <v>7.661096081327548E-2</v>
      </c>
      <c r="L40" s="105">
        <f t="shared" si="20"/>
        <v>5.020420367672327E-2</v>
      </c>
      <c r="M40" s="105">
        <f t="shared" si="20"/>
        <v>3.7509964890566662E-2</v>
      </c>
      <c r="N40" s="105">
        <f t="shared" si="20"/>
        <v>3.8045230615081014E-4</v>
      </c>
      <c r="O40" s="105">
        <f t="shared" si="20"/>
        <v>2.2168087130047207E-4</v>
      </c>
      <c r="P40" s="105">
        <f t="shared" si="22"/>
        <v>0.16492726255801668</v>
      </c>
    </row>
    <row r="41" spans="1:16" x14ac:dyDescent="0.25">
      <c r="A41" s="100" t="s">
        <v>22</v>
      </c>
      <c r="B41" s="101">
        <v>219.79002189695811</v>
      </c>
      <c r="C41" s="101">
        <v>105.57981899137502</v>
      </c>
      <c r="D41" s="101">
        <v>72.252312544735645</v>
      </c>
      <c r="E41" s="101">
        <v>0.65357977076430007</v>
      </c>
      <c r="F41" s="101">
        <v>0.41278722364061055</v>
      </c>
      <c r="G41" s="101">
        <v>398.68852042747369</v>
      </c>
      <c r="J41" s="100" t="s">
        <v>22</v>
      </c>
      <c r="K41" s="105">
        <f t="shared" si="21"/>
        <v>0.10846438002850688</v>
      </c>
      <c r="L41" s="105">
        <f t="shared" si="20"/>
        <v>5.2102681967019532E-2</v>
      </c>
      <c r="M41" s="105">
        <f t="shared" si="20"/>
        <v>3.5655860162135608E-2</v>
      </c>
      <c r="N41" s="105">
        <f t="shared" si="20"/>
        <v>3.2253568211735353E-4</v>
      </c>
      <c r="O41" s="105">
        <f t="shared" si="20"/>
        <v>2.037067466004338E-4</v>
      </c>
      <c r="P41" s="105">
        <f t="shared" si="22"/>
        <v>0.19674916458637981</v>
      </c>
    </row>
    <row r="42" spans="1:16" x14ac:dyDescent="0.25">
      <c r="A42" s="100" t="s">
        <v>23</v>
      </c>
      <c r="B42" s="101">
        <v>89.753481610654916</v>
      </c>
      <c r="C42" s="101">
        <v>35.691963100323136</v>
      </c>
      <c r="D42" s="101">
        <v>23.265244639404877</v>
      </c>
      <c r="E42" s="101">
        <v>0.21448747895051334</v>
      </c>
      <c r="F42" s="101">
        <v>0.14973654190884894</v>
      </c>
      <c r="G42" s="101">
        <v>149.07491337124227</v>
      </c>
      <c r="J42" s="100" t="s">
        <v>23</v>
      </c>
      <c r="K42" s="105">
        <f t="shared" si="21"/>
        <v>4.4292528178843639E-2</v>
      </c>
      <c r="L42" s="105">
        <f t="shared" si="20"/>
        <v>1.7613659693304175E-2</v>
      </c>
      <c r="M42" s="105">
        <f t="shared" si="20"/>
        <v>1.1481186972207664E-2</v>
      </c>
      <c r="N42" s="105">
        <f t="shared" si="20"/>
        <v>1.0584762323355875E-4</v>
      </c>
      <c r="O42" s="105">
        <f t="shared" si="20"/>
        <v>7.3893623766824033E-5</v>
      </c>
      <c r="P42" s="105">
        <f t="shared" si="22"/>
        <v>7.3567116091355855E-2</v>
      </c>
    </row>
    <row r="43" spans="1:16" x14ac:dyDescent="0.25">
      <c r="A43" s="100" t="s">
        <v>24</v>
      </c>
      <c r="B43" s="101">
        <v>57.008773096531471</v>
      </c>
      <c r="C43" s="101">
        <v>15.815600415712048</v>
      </c>
      <c r="D43" s="101">
        <v>10.837846881710346</v>
      </c>
      <c r="E43" s="101">
        <v>9.1056005214840571E-2</v>
      </c>
      <c r="F43" s="101">
        <v>6.6774403824216413E-2</v>
      </c>
      <c r="G43" s="101">
        <v>83.82005080299291</v>
      </c>
      <c r="J43" s="100" t="s">
        <v>24</v>
      </c>
      <c r="K43" s="105">
        <f t="shared" si="21"/>
        <v>2.8133311861627722E-2</v>
      </c>
      <c r="L43" s="105">
        <f t="shared" si="20"/>
        <v>7.804855193440173E-3</v>
      </c>
      <c r="M43" s="105">
        <f t="shared" si="20"/>
        <v>5.3483790243203412E-3</v>
      </c>
      <c r="N43" s="105">
        <f t="shared" si="20"/>
        <v>4.4935311750095691E-5</v>
      </c>
      <c r="O43" s="105">
        <f t="shared" si="20"/>
        <v>3.2952561950070169E-5</v>
      </c>
      <c r="P43" s="105">
        <f t="shared" si="22"/>
        <v>4.1364433953088406E-2</v>
      </c>
    </row>
    <row r="44" spans="1:16" x14ac:dyDescent="0.25">
      <c r="A44" s="100" t="s">
        <v>25</v>
      </c>
      <c r="B44" s="101">
        <v>18.845875403812055</v>
      </c>
      <c r="C44" s="101">
        <v>4.4882109287831486</v>
      </c>
      <c r="D44" s="101">
        <v>3.1791017519683682</v>
      </c>
      <c r="E44" s="101">
        <v>3.6422402085936223E-2</v>
      </c>
      <c r="F44" s="101">
        <v>2.225813460807214E-2</v>
      </c>
      <c r="G44" s="101">
        <v>26.571868621257583</v>
      </c>
      <c r="J44" s="100" t="s">
        <v>25</v>
      </c>
      <c r="K44" s="105">
        <f t="shared" si="21"/>
        <v>9.3002683840091634E-3</v>
      </c>
      <c r="L44" s="105">
        <f t="shared" si="20"/>
        <v>2.2148913386789678E-3</v>
      </c>
      <c r="M44" s="105">
        <f t="shared" si="20"/>
        <v>1.5688578471339666E-3</v>
      </c>
      <c r="N44" s="105">
        <f t="shared" si="20"/>
        <v>1.7974124700038274E-5</v>
      </c>
      <c r="O44" s="105">
        <f t="shared" si="20"/>
        <v>1.0984187316690059E-5</v>
      </c>
      <c r="P44" s="105">
        <f t="shared" si="22"/>
        <v>1.3112975881838828E-2</v>
      </c>
    </row>
    <row r="45" spans="1:16" x14ac:dyDescent="0.25">
      <c r="A45" s="108" t="s">
        <v>15</v>
      </c>
      <c r="B45" s="109">
        <v>956.89932362855734</v>
      </c>
      <c r="C45" s="109">
        <v>592.65756692931768</v>
      </c>
      <c r="D45" s="109">
        <v>469.20651766551322</v>
      </c>
      <c r="E45" s="109">
        <v>4.6863490683904612</v>
      </c>
      <c r="F45" s="109">
        <v>2.9299799011353143</v>
      </c>
      <c r="G45" s="109">
        <v>2026.379737192914</v>
      </c>
      <c r="J45" s="108" t="s">
        <v>15</v>
      </c>
      <c r="K45" s="175">
        <f>SUM(K35:K44)</f>
        <v>0.4722211271980653</v>
      </c>
      <c r="L45" s="175">
        <f t="shared" ref="L45:O45" si="23">SUM(L35:L44)</f>
        <v>0.29247112772175132</v>
      </c>
      <c r="M45" s="175">
        <f t="shared" si="23"/>
        <v>0.23154915589290861</v>
      </c>
      <c r="N45" s="175">
        <f t="shared" si="23"/>
        <v>2.3126707114049243E-3</v>
      </c>
      <c r="O45" s="175">
        <f t="shared" si="23"/>
        <v>1.4459184758697455E-3</v>
      </c>
      <c r="P45" s="175">
        <f>SUM(K45:O45)</f>
        <v>0.99999999999999989</v>
      </c>
    </row>
    <row r="48" spans="1:16" x14ac:dyDescent="0.25">
      <c r="A48" t="s">
        <v>113</v>
      </c>
    </row>
    <row r="49" spans="1:16" x14ac:dyDescent="0.25">
      <c r="A49" s="215" t="s">
        <v>0</v>
      </c>
      <c r="B49" s="215"/>
      <c r="C49" s="215"/>
      <c r="D49" s="215"/>
      <c r="E49" s="215"/>
      <c r="F49" s="215"/>
      <c r="G49" s="215"/>
      <c r="J49" s="215" t="s">
        <v>0</v>
      </c>
      <c r="K49" s="215"/>
      <c r="L49" s="215"/>
      <c r="M49" s="215"/>
      <c r="N49" s="215"/>
      <c r="O49" s="215"/>
      <c r="P49" s="215"/>
    </row>
    <row r="50" spans="1:16" x14ac:dyDescent="0.25">
      <c r="A50" s="97" t="s">
        <v>9</v>
      </c>
      <c r="B50" s="97" t="s">
        <v>10</v>
      </c>
      <c r="C50" s="97" t="s">
        <v>11</v>
      </c>
      <c r="D50" s="97" t="s">
        <v>12</v>
      </c>
      <c r="E50" s="97" t="s">
        <v>13</v>
      </c>
      <c r="F50" s="97" t="s">
        <v>14</v>
      </c>
      <c r="G50" s="97" t="s">
        <v>15</v>
      </c>
      <c r="J50" s="97" t="s">
        <v>9</v>
      </c>
      <c r="K50" s="97" t="s">
        <v>10</v>
      </c>
      <c r="L50" s="97" t="s">
        <v>11</v>
      </c>
      <c r="M50" s="97" t="s">
        <v>12</v>
      </c>
      <c r="N50" s="97" t="s">
        <v>13</v>
      </c>
      <c r="O50" s="97" t="s">
        <v>14</v>
      </c>
      <c r="P50" s="97" t="s">
        <v>15</v>
      </c>
    </row>
    <row r="51" spans="1:16" x14ac:dyDescent="0.25">
      <c r="A51" s="100" t="s">
        <v>16</v>
      </c>
      <c r="B51" s="101">
        <v>82.689707337848432</v>
      </c>
      <c r="C51" s="101">
        <v>108.33681151839906</v>
      </c>
      <c r="D51" s="101">
        <v>96.831677799777196</v>
      </c>
      <c r="E51" s="101">
        <v>19.851032642095966</v>
      </c>
      <c r="F51" s="101">
        <v>0.36422402085936229</v>
      </c>
      <c r="G51" s="101">
        <v>308.07345331898</v>
      </c>
      <c r="J51" s="100" t="s">
        <v>16</v>
      </c>
      <c r="K51" s="105">
        <f>B51/$G$61</f>
        <v>9.2913880079534134E-3</v>
      </c>
      <c r="L51" s="105">
        <f t="shared" ref="L51:O51" si="24">C51/$G$61</f>
        <v>1.2173212165926066E-2</v>
      </c>
      <c r="M51" s="105">
        <f t="shared" si="24"/>
        <v>1.0880443514244378E-2</v>
      </c>
      <c r="N51" s="105">
        <f t="shared" si="24"/>
        <v>2.2305514504081378E-3</v>
      </c>
      <c r="O51" s="105">
        <f t="shared" si="24"/>
        <v>4.0925851699952425E-5</v>
      </c>
      <c r="P51" s="105">
        <f>SUM(K51:O51)</f>
        <v>3.461652099023195E-2</v>
      </c>
    </row>
    <row r="52" spans="1:16" x14ac:dyDescent="0.25">
      <c r="A52" s="100" t="s">
        <v>17</v>
      </c>
      <c r="B52" s="101">
        <v>498.48738344009769</v>
      </c>
      <c r="C52" s="101">
        <v>507.97927178627111</v>
      </c>
      <c r="D52" s="101">
        <v>464.25688699858637</v>
      </c>
      <c r="E52" s="101">
        <v>96.611814216362603</v>
      </c>
      <c r="F52" s="101">
        <v>1.778627301863219</v>
      </c>
      <c r="G52" s="101">
        <v>1569.1139837431811</v>
      </c>
      <c r="J52" s="100" t="s">
        <v>17</v>
      </c>
      <c r="K52" s="105">
        <f t="shared" ref="K52:K60" si="25">B52/$G$61</f>
        <v>5.6012287934310075E-2</v>
      </c>
      <c r="L52" s="105">
        <f t="shared" ref="L52:L60" si="26">C52/$G$61</f>
        <v>5.7078839266897767E-2</v>
      </c>
      <c r="M52" s="105">
        <f t="shared" ref="M52:M60" si="27">D52/$G$61</f>
        <v>5.2165995156377189E-2</v>
      </c>
      <c r="N52" s="105">
        <f t="shared" ref="N52:N60" si="28">E52/$G$61</f>
        <v>1.0855738651594695E-2</v>
      </c>
      <c r="O52" s="105">
        <f t="shared" ref="O52:O60" si="29">F52/$G$61</f>
        <v>1.9985457580143433E-4</v>
      </c>
      <c r="P52" s="105">
        <f t="shared" ref="P52:P60" si="30">SUM(K52:O52)</f>
        <v>0.17631271558498116</v>
      </c>
    </row>
    <row r="53" spans="1:16" x14ac:dyDescent="0.25">
      <c r="A53" s="100" t="s">
        <v>18</v>
      </c>
      <c r="B53" s="101">
        <v>420.49595492826336</v>
      </c>
      <c r="C53" s="101">
        <v>380.60144491009282</v>
      </c>
      <c r="D53" s="101">
        <v>357.72531746757068</v>
      </c>
      <c r="E53" s="101">
        <v>68.10510937784359</v>
      </c>
      <c r="F53" s="101">
        <v>1.4710603509153131</v>
      </c>
      <c r="G53" s="101">
        <v>1228.3988870346857</v>
      </c>
      <c r="J53" s="100" t="s">
        <v>18</v>
      </c>
      <c r="K53" s="105">
        <f t="shared" si="25"/>
        <v>4.7248819699535829E-2</v>
      </c>
      <c r="L53" s="105">
        <f t="shared" si="26"/>
        <v>4.2766092841505912E-2</v>
      </c>
      <c r="M53" s="105">
        <f t="shared" si="27"/>
        <v>4.0195628112208504E-2</v>
      </c>
      <c r="N53" s="105">
        <f t="shared" si="28"/>
        <v>7.6525968820790923E-3</v>
      </c>
      <c r="O53" s="105">
        <f t="shared" si="29"/>
        <v>1.6529496769925229E-4</v>
      </c>
      <c r="P53" s="105">
        <f t="shared" si="30"/>
        <v>0.1380284325030286</v>
      </c>
    </row>
    <row r="54" spans="1:16" x14ac:dyDescent="0.25">
      <c r="A54" s="100" t="s">
        <v>19</v>
      </c>
      <c r="B54" s="101">
        <v>372.57351090291939</v>
      </c>
      <c r="C54" s="101">
        <v>318.4445671904457</v>
      </c>
      <c r="D54" s="101">
        <v>292.00018901279964</v>
      </c>
      <c r="E54" s="101">
        <v>68.053279005409919</v>
      </c>
      <c r="F54" s="101">
        <v>1.1230240643163669</v>
      </c>
      <c r="G54" s="101">
        <v>1052.1945701758909</v>
      </c>
      <c r="J54" s="100" t="s">
        <v>19</v>
      </c>
      <c r="K54" s="105">
        <f t="shared" si="25"/>
        <v>4.1864038013108285E-2</v>
      </c>
      <c r="L54" s="105">
        <f t="shared" si="26"/>
        <v>3.5781866063479641E-2</v>
      </c>
      <c r="M54" s="105">
        <f t="shared" si="27"/>
        <v>3.2810456607721389E-2</v>
      </c>
      <c r="N54" s="105">
        <f t="shared" si="28"/>
        <v>7.6467729879527001E-3</v>
      </c>
      <c r="O54" s="105">
        <f t="shared" si="29"/>
        <v>1.2618804274151996E-4</v>
      </c>
      <c r="P54" s="105">
        <f t="shared" si="30"/>
        <v>0.11822932171500353</v>
      </c>
    </row>
    <row r="55" spans="1:16" x14ac:dyDescent="0.25">
      <c r="A55" s="100" t="s">
        <v>20</v>
      </c>
      <c r="B55" s="101">
        <v>346.02823553593964</v>
      </c>
      <c r="C55" s="101">
        <v>267.88738848185949</v>
      </c>
      <c r="D55" s="101">
        <v>238.98526351620313</v>
      </c>
      <c r="E55" s="101">
        <v>51.726711688803583</v>
      </c>
      <c r="F55" s="101">
        <v>0.83771524797653318</v>
      </c>
      <c r="G55" s="101">
        <v>905.46531447078246</v>
      </c>
      <c r="J55" s="100" t="s">
        <v>20</v>
      </c>
      <c r="K55" s="105">
        <f t="shared" si="25"/>
        <v>3.8881291294645966E-2</v>
      </c>
      <c r="L55" s="105">
        <f t="shared" si="26"/>
        <v>3.0101033719380815E-2</v>
      </c>
      <c r="M55" s="105">
        <f t="shared" si="27"/>
        <v>2.6853460763135086E-2</v>
      </c>
      <c r="N55" s="105">
        <f t="shared" si="28"/>
        <v>5.8122463381392198E-3</v>
      </c>
      <c r="O55" s="105">
        <f t="shared" si="29"/>
        <v>9.4129458909890577E-5</v>
      </c>
      <c r="P55" s="105">
        <f t="shared" si="30"/>
        <v>0.10174216157421098</v>
      </c>
    </row>
    <row r="56" spans="1:16" x14ac:dyDescent="0.25">
      <c r="A56" s="100" t="s">
        <v>21</v>
      </c>
      <c r="B56" s="101">
        <v>503.42057620741247</v>
      </c>
      <c r="C56" s="101">
        <v>347.55324584084383</v>
      </c>
      <c r="D56" s="101">
        <v>307.21898466008759</v>
      </c>
      <c r="E56" s="101">
        <v>63.12939362421119</v>
      </c>
      <c r="F56" s="101">
        <v>1.1210005975338149</v>
      </c>
      <c r="G56" s="101">
        <v>1222.443200930089</v>
      </c>
      <c r="J56" s="100" t="s">
        <v>21</v>
      </c>
      <c r="K56" s="105">
        <f t="shared" si="25"/>
        <v>5.6566603696148202E-2</v>
      </c>
      <c r="L56" s="105">
        <f t="shared" si="26"/>
        <v>3.9052648322203211E-2</v>
      </c>
      <c r="M56" s="105">
        <f t="shared" si="27"/>
        <v>3.4520509042602628E-2</v>
      </c>
      <c r="N56" s="105">
        <f t="shared" si="28"/>
        <v>7.0935030459454611E-3</v>
      </c>
      <c r="O56" s="105">
        <f t="shared" si="29"/>
        <v>1.2596067689874245E-4</v>
      </c>
      <c r="P56" s="105">
        <f t="shared" si="30"/>
        <v>0.13735922478379825</v>
      </c>
    </row>
    <row r="57" spans="1:16" x14ac:dyDescent="0.25">
      <c r="A57" s="100" t="s">
        <v>22</v>
      </c>
      <c r="B57" s="101">
        <v>732.93149685820208</v>
      </c>
      <c r="C57" s="101">
        <v>437.2867664924471</v>
      </c>
      <c r="D57" s="101">
        <v>367.25796968620159</v>
      </c>
      <c r="E57" s="101">
        <v>73.288146621210686</v>
      </c>
      <c r="F57" s="101">
        <v>1.3759574121353686</v>
      </c>
      <c r="G57" s="101">
        <v>1612.1403370701969</v>
      </c>
      <c r="J57" s="100" t="s">
        <v>22</v>
      </c>
      <c r="K57" s="105">
        <f t="shared" si="25"/>
        <v>8.2355484615950728E-2</v>
      </c>
      <c r="L57" s="105">
        <f t="shared" si="26"/>
        <v>4.9135510924283386E-2</v>
      </c>
      <c r="M57" s="105">
        <f t="shared" si="27"/>
        <v>4.1266759857134114E-2</v>
      </c>
      <c r="N57" s="105">
        <f t="shared" si="28"/>
        <v>8.2349862947182929E-3</v>
      </c>
      <c r="O57" s="105">
        <f t="shared" si="29"/>
        <v>1.5460877308870916E-4</v>
      </c>
      <c r="P57" s="105">
        <f t="shared" si="30"/>
        <v>0.18114735046517522</v>
      </c>
    </row>
    <row r="58" spans="1:16" x14ac:dyDescent="0.25">
      <c r="A58" s="100" t="s">
        <v>23</v>
      </c>
      <c r="B58" s="101">
        <v>330.52391541009303</v>
      </c>
      <c r="C58" s="101">
        <v>154.95446980813441</v>
      </c>
      <c r="D58" s="101">
        <v>115.89698223703903</v>
      </c>
      <c r="E58" s="101">
        <v>21.665095677274447</v>
      </c>
      <c r="F58" s="101">
        <v>0.43099842468357868</v>
      </c>
      <c r="G58" s="101">
        <v>623.47146155722453</v>
      </c>
      <c r="J58" s="100" t="s">
        <v>23</v>
      </c>
      <c r="K58" s="105">
        <f t="shared" si="25"/>
        <v>3.7139156043154702E-2</v>
      </c>
      <c r="L58" s="105">
        <f t="shared" si="26"/>
        <v>1.7411382249445766E-2</v>
      </c>
      <c r="M58" s="105">
        <f t="shared" si="27"/>
        <v>1.3022707004095602E-2</v>
      </c>
      <c r="N58" s="105">
        <f t="shared" si="28"/>
        <v>2.4343877448318577E-3</v>
      </c>
      <c r="O58" s="105">
        <f t="shared" si="29"/>
        <v>4.8428924511610372E-5</v>
      </c>
      <c r="P58" s="105">
        <f t="shared" si="30"/>
        <v>7.0056061966039543E-2</v>
      </c>
    </row>
    <row r="59" spans="1:16" x14ac:dyDescent="0.25">
      <c r="A59" s="100" t="s">
        <v>24</v>
      </c>
      <c r="B59" s="101">
        <v>161.85570555618628</v>
      </c>
      <c r="C59" s="101">
        <v>66.971847120464872</v>
      </c>
      <c r="D59" s="101">
        <v>46.659824017509216</v>
      </c>
      <c r="E59" s="101">
        <v>8.1373684720863348</v>
      </c>
      <c r="F59" s="101">
        <v>0.17199467651692107</v>
      </c>
      <c r="G59" s="101">
        <v>283.79673984276366</v>
      </c>
      <c r="J59" s="100" t="s">
        <v>24</v>
      </c>
      <c r="K59" s="105">
        <f t="shared" si="25"/>
        <v>1.8186836186022449E-2</v>
      </c>
      <c r="L59" s="105">
        <f t="shared" si="26"/>
        <v>7.5252584298452036E-3</v>
      </c>
      <c r="M59" s="105">
        <f t="shared" si="27"/>
        <v>5.2429080146358916E-3</v>
      </c>
      <c r="N59" s="105">
        <f t="shared" si="28"/>
        <v>9.1435137784354453E-4</v>
      </c>
      <c r="O59" s="105">
        <f t="shared" si="29"/>
        <v>1.9326096636088645E-5</v>
      </c>
      <c r="P59" s="105">
        <f t="shared" si="30"/>
        <v>3.1888680104983178E-2</v>
      </c>
    </row>
    <row r="60" spans="1:16" x14ac:dyDescent="0.25">
      <c r="A60" s="100" t="s">
        <v>25</v>
      </c>
      <c r="B60" s="101">
        <v>55.674604088267273</v>
      </c>
      <c r="C60" s="101">
        <v>19.916464339746089</v>
      </c>
      <c r="D60" s="101">
        <v>16.054993210325755</v>
      </c>
      <c r="E60" s="101">
        <v>2.79884011141823</v>
      </c>
      <c r="F60" s="101">
        <v>6.4750937041664403E-2</v>
      </c>
      <c r="G60" s="101">
        <v>94.509652686799015</v>
      </c>
      <c r="J60" s="100" t="s">
        <v>25</v>
      </c>
      <c r="K60" s="105">
        <f t="shared" si="25"/>
        <v>6.2558493121731796E-3</v>
      </c>
      <c r="L60" s="105">
        <f t="shared" si="26"/>
        <v>2.2379036507055995E-3</v>
      </c>
      <c r="M60" s="105">
        <f t="shared" si="27"/>
        <v>1.8040113598747156E-3</v>
      </c>
      <c r="N60" s="105">
        <f t="shared" si="28"/>
        <v>3.1449028282516818E-4</v>
      </c>
      <c r="O60" s="105">
        <f t="shared" si="29"/>
        <v>7.275706968880431E-6</v>
      </c>
      <c r="P60" s="105">
        <f t="shared" si="30"/>
        <v>1.0619530312547544E-2</v>
      </c>
    </row>
    <row r="61" spans="1:16" x14ac:dyDescent="0.25">
      <c r="A61" s="108" t="s">
        <v>15</v>
      </c>
      <c r="B61" s="109">
        <v>3504.6810902652301</v>
      </c>
      <c r="C61" s="109">
        <v>2609.932277488705</v>
      </c>
      <c r="D61" s="109">
        <v>2302.8880886061006</v>
      </c>
      <c r="E61" s="109">
        <v>473.3667914367166</v>
      </c>
      <c r="F61" s="109">
        <v>8.739353033842141</v>
      </c>
      <c r="G61" s="109">
        <v>8899.6076008305936</v>
      </c>
      <c r="J61" s="108" t="s">
        <v>15</v>
      </c>
      <c r="K61" s="175">
        <f>SUM(K51:K60)</f>
        <v>0.39380175480300278</v>
      </c>
      <c r="L61" s="175">
        <f t="shared" ref="L61:O61" si="31">SUM(L51:L60)</f>
        <v>0.2932637476336733</v>
      </c>
      <c r="M61" s="175">
        <f t="shared" si="31"/>
        <v>0.25876287943202947</v>
      </c>
      <c r="N61" s="175">
        <f t="shared" si="31"/>
        <v>5.3189625056338168E-2</v>
      </c>
      <c r="O61" s="175">
        <f t="shared" si="31"/>
        <v>9.8199307495608064E-4</v>
      </c>
      <c r="P61" s="175">
        <f>SUM(K61:O61)</f>
        <v>0.99999999999999978</v>
      </c>
    </row>
  </sheetData>
  <mergeCells count="8">
    <mergeCell ref="A49:G49"/>
    <mergeCell ref="J49:P49"/>
    <mergeCell ref="A2:G2"/>
    <mergeCell ref="J2:P2"/>
    <mergeCell ref="A17:G17"/>
    <mergeCell ref="J17:P17"/>
    <mergeCell ref="A33:G33"/>
    <mergeCell ref="J33:P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55"/>
  <sheetViews>
    <sheetView topLeftCell="A11" workbookViewId="0">
      <selection activeCell="BS18" sqref="BS18"/>
    </sheetView>
  </sheetViews>
  <sheetFormatPr defaultRowHeight="15" x14ac:dyDescent="0.25"/>
  <cols>
    <col min="2" max="3" width="12.140625" bestFit="1" customWidth="1"/>
    <col min="4" max="4" width="8.85546875" bestFit="1" customWidth="1"/>
    <col min="5" max="5" width="8.7109375" bestFit="1" customWidth="1"/>
    <col min="6" max="7" width="8.85546875" bestFit="1" customWidth="1"/>
    <col min="8" max="9" width="11.28515625" bestFit="1" customWidth="1"/>
    <col min="10" max="11" width="12.140625" bestFit="1" customWidth="1"/>
    <col min="12" max="12" width="8.85546875" bestFit="1" customWidth="1"/>
    <col min="13" max="14" width="8.7109375" bestFit="1" customWidth="1"/>
    <col min="15" max="15" width="8.85546875" bestFit="1" customWidth="1"/>
    <col min="16" max="16" width="11.140625" bestFit="1" customWidth="1"/>
    <col min="17" max="17" width="11.28515625" bestFit="1" customWidth="1"/>
    <col min="18" max="19" width="12.140625" bestFit="1" customWidth="1"/>
    <col min="20" max="20" width="8.85546875" bestFit="1" customWidth="1"/>
    <col min="21" max="22" width="8.7109375" bestFit="1" customWidth="1"/>
    <col min="23" max="23" width="8.85546875" bestFit="1" customWidth="1"/>
    <col min="24" max="24" width="11.140625" bestFit="1" customWidth="1"/>
    <col min="25" max="25" width="11.28515625" bestFit="1" customWidth="1"/>
    <col min="26" max="26" width="41.42578125" bestFit="1" customWidth="1"/>
    <col min="27" max="27" width="12.7109375" bestFit="1" customWidth="1"/>
    <col min="28" max="28" width="8.85546875" bestFit="1" customWidth="1"/>
    <col min="29" max="33" width="14" bestFit="1" customWidth="1"/>
    <col min="35" max="35" width="25.28515625" bestFit="1" customWidth="1"/>
    <col min="36" max="36" width="26.85546875" bestFit="1" customWidth="1"/>
    <col min="37" max="38" width="8.7109375" bestFit="1" customWidth="1"/>
    <col min="39" max="39" width="8.85546875" bestFit="1" customWidth="1"/>
    <col min="40" max="40" width="8.5703125" bestFit="1" customWidth="1"/>
    <col min="41" max="41" width="11.28515625" bestFit="1" customWidth="1"/>
    <col min="43" max="43" width="12.140625" bestFit="1" customWidth="1"/>
    <col min="44" max="48" width="9.5703125" bestFit="1" customWidth="1"/>
    <col min="49" max="49" width="11.28515625" bestFit="1" customWidth="1"/>
    <col min="51" max="51" width="12.140625" bestFit="1" customWidth="1"/>
    <col min="52" max="56" width="10.5703125" bestFit="1" customWidth="1"/>
    <col min="57" max="57" width="11.28515625" bestFit="1" customWidth="1"/>
    <col min="58" max="58" width="10.5703125" customWidth="1"/>
    <col min="59" max="59" width="12.140625" bestFit="1" customWidth="1"/>
    <col min="60" max="60" width="8.85546875" bestFit="1" customWidth="1"/>
    <col min="61" max="62" width="8.7109375" bestFit="1" customWidth="1"/>
    <col min="63" max="63" width="8.85546875" bestFit="1" customWidth="1"/>
    <col min="64" max="64" width="8.5703125" bestFit="1" customWidth="1"/>
    <col min="65" max="65" width="11.28515625" bestFit="1" customWidth="1"/>
    <col min="66" max="66" width="0" hidden="1" customWidth="1"/>
    <col min="67" max="67" width="12.140625" bestFit="1" customWidth="1"/>
    <col min="68" max="70" width="10.5703125" bestFit="1" customWidth="1"/>
    <col min="71" max="71" width="16.85546875" bestFit="1" customWidth="1"/>
    <col min="72" max="72" width="10.5703125" bestFit="1" customWidth="1"/>
    <col min="73" max="73" width="11.28515625" bestFit="1" customWidth="1"/>
  </cols>
  <sheetData>
    <row r="2" spans="2:73" x14ac:dyDescent="0.25">
      <c r="C2" s="178" t="s">
        <v>0</v>
      </c>
      <c r="D2" s="178"/>
      <c r="E2" s="178"/>
      <c r="F2" s="178"/>
      <c r="G2" s="178"/>
      <c r="H2" s="178"/>
      <c r="I2" s="178"/>
      <c r="K2" s="178" t="s">
        <v>1</v>
      </c>
      <c r="L2" s="178"/>
      <c r="M2" s="178"/>
      <c r="N2" s="178"/>
      <c r="O2" s="178"/>
      <c r="P2" s="178"/>
      <c r="Q2" s="178"/>
      <c r="S2" s="178" t="s">
        <v>2</v>
      </c>
      <c r="T2" s="178"/>
      <c r="U2" s="178"/>
      <c r="V2" s="178"/>
      <c r="W2" s="178"/>
      <c r="X2" s="178"/>
      <c r="Y2" s="178"/>
      <c r="AA2" s="178" t="s">
        <v>38</v>
      </c>
      <c r="AB2" s="178"/>
      <c r="AC2" s="178"/>
      <c r="AD2" s="178"/>
      <c r="AE2" s="178"/>
      <c r="AF2" s="178"/>
      <c r="AG2" s="178"/>
      <c r="AI2" s="178" t="s">
        <v>3</v>
      </c>
      <c r="AJ2" s="178"/>
      <c r="AK2" s="178"/>
      <c r="AL2" s="178"/>
      <c r="AM2" s="178"/>
      <c r="AN2" s="178"/>
      <c r="AO2" s="178"/>
      <c r="AQ2" s="178" t="s">
        <v>4</v>
      </c>
      <c r="AR2" s="178"/>
      <c r="AS2" s="178"/>
      <c r="AT2" s="178"/>
      <c r="AU2" s="178"/>
      <c r="AV2" s="178"/>
      <c r="AW2" s="178"/>
      <c r="AY2" s="178" t="s">
        <v>5</v>
      </c>
      <c r="AZ2" s="178"/>
      <c r="BA2" s="178"/>
      <c r="BB2" s="178"/>
      <c r="BC2" s="178"/>
      <c r="BD2" s="178"/>
      <c r="BE2" s="178"/>
      <c r="BG2" s="178" t="s">
        <v>6</v>
      </c>
      <c r="BH2" s="178"/>
      <c r="BI2" s="178"/>
      <c r="BJ2" s="178"/>
      <c r="BK2" s="178"/>
      <c r="BL2" s="178"/>
      <c r="BM2" s="178"/>
      <c r="BO2" s="178" t="s">
        <v>7</v>
      </c>
      <c r="BP2" s="178"/>
      <c r="BQ2" s="178"/>
      <c r="BR2" s="178"/>
      <c r="BS2" s="178"/>
      <c r="BT2" s="178"/>
      <c r="BU2" s="178"/>
    </row>
    <row r="3" spans="2:73" x14ac:dyDescent="0.25">
      <c r="B3" s="179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2"/>
      <c r="AA3" s="1" t="s">
        <v>9</v>
      </c>
      <c r="AB3" s="1" t="s">
        <v>10</v>
      </c>
      <c r="AC3" s="1" t="s">
        <v>11</v>
      </c>
      <c r="AD3" s="1" t="s">
        <v>12</v>
      </c>
      <c r="AE3" s="1" t="s">
        <v>13</v>
      </c>
      <c r="AF3" s="1" t="s">
        <v>14</v>
      </c>
      <c r="AG3" s="1" t="s">
        <v>15</v>
      </c>
      <c r="AH3" s="2"/>
      <c r="AI3" s="1" t="s">
        <v>9</v>
      </c>
      <c r="AJ3" s="1" t="s">
        <v>10</v>
      </c>
      <c r="AK3" s="1" t="s">
        <v>11</v>
      </c>
      <c r="AL3" s="1" t="s">
        <v>12</v>
      </c>
      <c r="AM3" s="1" t="s">
        <v>13</v>
      </c>
      <c r="AN3" s="1" t="s">
        <v>14</v>
      </c>
      <c r="AO3" s="1" t="s">
        <v>15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2"/>
      <c r="AY3" s="1" t="s">
        <v>9</v>
      </c>
      <c r="AZ3" s="1" t="s">
        <v>10</v>
      </c>
      <c r="BA3" s="1" t="s">
        <v>11</v>
      </c>
      <c r="BB3" s="1" t="s">
        <v>12</v>
      </c>
      <c r="BC3" s="1" t="s">
        <v>13</v>
      </c>
      <c r="BD3" s="1" t="s">
        <v>14</v>
      </c>
      <c r="BE3" s="1" t="s">
        <v>15</v>
      </c>
      <c r="BF3" s="2"/>
      <c r="BG3" s="1" t="s">
        <v>9</v>
      </c>
      <c r="BH3" s="1" t="s">
        <v>10</v>
      </c>
      <c r="BI3" s="1" t="s">
        <v>11</v>
      </c>
      <c r="BJ3" s="1" t="s">
        <v>12</v>
      </c>
      <c r="BK3" s="1" t="s">
        <v>13</v>
      </c>
      <c r="BL3" s="1" t="s">
        <v>14</v>
      </c>
      <c r="BM3" s="1" t="s">
        <v>15</v>
      </c>
      <c r="BO3" s="1" t="s">
        <v>9</v>
      </c>
      <c r="BP3" s="1" t="s">
        <v>10</v>
      </c>
      <c r="BQ3" s="1" t="s">
        <v>11</v>
      </c>
      <c r="BR3" s="1" t="s">
        <v>12</v>
      </c>
      <c r="BS3" s="1" t="s">
        <v>13</v>
      </c>
      <c r="BT3" s="1" t="s">
        <v>14</v>
      </c>
      <c r="BU3" s="1" t="s">
        <v>15</v>
      </c>
    </row>
    <row r="4" spans="2:73" x14ac:dyDescent="0.25">
      <c r="B4" s="179"/>
      <c r="C4" s="3" t="s">
        <v>16</v>
      </c>
      <c r="D4" s="4">
        <v>7.0509338086312221</v>
      </c>
      <c r="E4" s="4">
        <v>6.0160008948115413</v>
      </c>
      <c r="F4" s="4">
        <v>2.6902022037747342</v>
      </c>
      <c r="G4" s="4">
        <v>5.8680536694008363E-2</v>
      </c>
      <c r="H4" s="4">
        <v>4.2492802433592262E-2</v>
      </c>
      <c r="I4" s="4">
        <f>SUM(D4:H4)</f>
        <v>15.858310246345098</v>
      </c>
      <c r="K4" s="3" t="s">
        <v>16</v>
      </c>
      <c r="L4" s="5">
        <v>30</v>
      </c>
      <c r="M4" s="5">
        <v>30</v>
      </c>
      <c r="N4" s="5">
        <v>30</v>
      </c>
      <c r="O4" s="5">
        <v>30</v>
      </c>
      <c r="P4" s="5">
        <v>30</v>
      </c>
      <c r="Q4" s="5">
        <f t="shared" ref="Q4:Q13" si="0">SUMPRODUCT(D4:H4,L4:P4,BP4:BT4)/SUMPRODUCT(D4:H4,BP4:BT4)</f>
        <v>30</v>
      </c>
      <c r="S4" s="3" t="s">
        <v>16</v>
      </c>
      <c r="T4" s="6">
        <v>4.9590826601050186E-2</v>
      </c>
      <c r="U4" s="6">
        <v>7.8231251435699811E-2</v>
      </c>
      <c r="V4" s="6">
        <v>0.13562796936027208</v>
      </c>
      <c r="W4" s="6">
        <v>0.23774402091614394</v>
      </c>
      <c r="X4" s="6">
        <v>0.30948006800449396</v>
      </c>
      <c r="Y4" s="6">
        <f>SUMPRODUCT(T4:X4, D4:H4)/SUM(D4:H4)</f>
        <v>7.6443781202641128E-2</v>
      </c>
      <c r="Z4" s="7"/>
      <c r="AA4" s="3" t="s">
        <v>16</v>
      </c>
      <c r="AB4" s="6">
        <f>T4*$AA$24+$AA$23</f>
        <v>2.1150752415541357E-2</v>
      </c>
      <c r="AC4" s="6">
        <f t="shared" ref="AC4:AF13" si="1">U4*$AA$24+$AA$23</f>
        <v>3.7106341990351573E-2</v>
      </c>
      <c r="AD4" s="6">
        <f t="shared" si="1"/>
        <v>6.9082071380988305E-2</v>
      </c>
      <c r="AE4" s="6">
        <f t="shared" si="1"/>
        <v>0.12597095543324138</v>
      </c>
      <c r="AF4" s="6">
        <f t="shared" si="1"/>
        <v>0.16593512955667228</v>
      </c>
      <c r="AG4" s="6">
        <f>SUMPRODUCT(AB4:AF4, L4:P4)/SUM(L4:P4)</f>
        <v>8.3849050155358984E-2</v>
      </c>
      <c r="AH4" s="7"/>
      <c r="AI4" s="3" t="s">
        <v>16</v>
      </c>
      <c r="AJ4" s="8">
        <f>(AB4*BP4*$AC$27+AB4*BP4*$AD$27*$AC$23+AB4*BP4*$AE$27*$AD$23+AB4*BP4*$AF$27*$AE$23+AB4*BP4*$AG$27*$AF$23)*0.621*0.83/AZ4</f>
        <v>2.6704618513545598E-2</v>
      </c>
      <c r="AK4" s="8">
        <f t="shared" ref="AK4:AN13" si="2">(AC4*BQ4*$AC$27+AC4*BQ4*$AD$27*$AC$23+AC4*BQ4*$AE$27*$AD$23+AC4*BQ4*$AF$27*$AE$23+AC4*BQ4*$AG$27*$AF$23)*0.621*0.83/BA4</f>
        <v>4.6849903389601676E-2</v>
      </c>
      <c r="AL4" s="8">
        <f t="shared" si="2"/>
        <v>8.7221973294873023E-2</v>
      </c>
      <c r="AM4" s="8">
        <f t="shared" si="2"/>
        <v>0.15904901360198082</v>
      </c>
      <c r="AN4" s="8">
        <f t="shared" si="2"/>
        <v>0.2095071724044518</v>
      </c>
      <c r="AO4" s="8">
        <f>SUMPRODUCT(AJ4:AN4, D4:H4)/SUM(D4:H4)</f>
        <v>4.5592621164902522E-2</v>
      </c>
      <c r="AQ4" s="3" t="s">
        <v>16</v>
      </c>
      <c r="AR4" s="9">
        <f t="shared" ref="AR4:AR14" si="3">AZ4*C19%*57/60</f>
        <v>108478.99995000001</v>
      </c>
      <c r="AS4" s="9">
        <f t="shared" ref="AS4:AS14" si="4">BA4*D19%*57/60</f>
        <v>108478.99995000001</v>
      </c>
      <c r="AT4" s="9">
        <f t="shared" ref="AT4:AT14" si="5">BB4*E19%*57/60</f>
        <v>90551.07899699999</v>
      </c>
      <c r="AU4" s="9">
        <f t="shared" ref="AU4:AU14" si="6">BC4*F19%*57/60</f>
        <v>110169.04424999999</v>
      </c>
      <c r="AV4" s="9">
        <f t="shared" ref="AV4:AV14" si="7">BD4*G19%*57/60</f>
        <v>93308.840400000001</v>
      </c>
      <c r="AW4" s="9">
        <f t="shared" ref="AW4:AW14" si="8">BE4*H19%*57/60</f>
        <v>105403.31397934719</v>
      </c>
      <c r="AX4" s="7"/>
      <c r="AY4" s="3" t="s">
        <v>16</v>
      </c>
      <c r="AZ4" s="9">
        <f>BP4*201.7%</f>
        <v>380628.07</v>
      </c>
      <c r="BA4" s="9">
        <f t="shared" ref="BA4:BD13" si="9">BQ4*201.7%</f>
        <v>380628.07</v>
      </c>
      <c r="BB4" s="9">
        <f t="shared" si="9"/>
        <v>317723.08419999998</v>
      </c>
      <c r="BC4" s="9">
        <f t="shared" si="9"/>
        <v>386558.05</v>
      </c>
      <c r="BD4" s="9">
        <f t="shared" si="9"/>
        <v>327399.44</v>
      </c>
      <c r="BE4" s="9">
        <f t="shared" ref="BE4:BE13" si="10">SUMPRODUCT(AZ4:BD4, D4:H4)/SUM(D4:H4)</f>
        <v>369836.1894012182</v>
      </c>
      <c r="BF4" s="7"/>
      <c r="BG4" s="3" t="s">
        <v>16</v>
      </c>
      <c r="BH4" s="4">
        <v>61</v>
      </c>
      <c r="BI4" s="4">
        <v>54.75</v>
      </c>
      <c r="BJ4" s="4">
        <v>47.777777777777779</v>
      </c>
      <c r="BK4" s="4">
        <v>44.454545454545453</v>
      </c>
      <c r="BL4" s="4">
        <v>55</v>
      </c>
      <c r="BM4" s="4">
        <v>49.322580645161288</v>
      </c>
      <c r="BO4" s="3" t="s">
        <v>16</v>
      </c>
      <c r="BP4" s="9">
        <v>188710</v>
      </c>
      <c r="BQ4" s="9">
        <v>188710</v>
      </c>
      <c r="BR4" s="9">
        <v>157522.6</v>
      </c>
      <c r="BS4" s="9">
        <v>191650</v>
      </c>
      <c r="BT4" s="9">
        <v>162320</v>
      </c>
      <c r="BU4" s="9">
        <f t="shared" ref="BU4:BU13" si="11">SUMPRODUCT(BP4:BT4, D4:H4)/SUM(D4:H4)</f>
        <v>183359.53862231938</v>
      </c>
    </row>
    <row r="5" spans="2:73" x14ac:dyDescent="0.25">
      <c r="B5" s="179"/>
      <c r="C5" s="3" t="s">
        <v>17</v>
      </c>
      <c r="D5" s="4">
        <v>222.10441497188347</v>
      </c>
      <c r="E5" s="4">
        <v>84.612141617349423</v>
      </c>
      <c r="F5" s="4">
        <v>48.100815403492248</v>
      </c>
      <c r="G5" s="4">
        <v>0.66774403824216411</v>
      </c>
      <c r="H5" s="4">
        <v>0.59692270085284371</v>
      </c>
      <c r="I5" s="4">
        <f t="shared" ref="I5:I13" si="12">SUM(D5:H5)</f>
        <v>356.08203873182021</v>
      </c>
      <c r="K5" s="3" t="s">
        <v>17</v>
      </c>
      <c r="L5" s="5">
        <v>28.5</v>
      </c>
      <c r="M5" s="5">
        <v>29</v>
      </c>
      <c r="N5" s="5">
        <v>30</v>
      </c>
      <c r="O5" s="5">
        <v>30</v>
      </c>
      <c r="P5" s="5">
        <v>30</v>
      </c>
      <c r="Q5" s="5">
        <f t="shared" si="0"/>
        <v>28.812499403479976</v>
      </c>
      <c r="S5" s="3" t="s">
        <v>17</v>
      </c>
      <c r="T5" s="6">
        <v>4.8760626720509528E-2</v>
      </c>
      <c r="U5" s="6">
        <v>7.3687841354981271E-2</v>
      </c>
      <c r="V5" s="6">
        <v>0.12804366872905165</v>
      </c>
      <c r="W5" s="6">
        <v>0.22569268420311453</v>
      </c>
      <c r="X5" s="6">
        <v>0.35571257604926049</v>
      </c>
      <c r="Y5" s="6">
        <f t="shared" ref="Y5:Y13" si="13">SUMPRODUCT(T5:X5, D5:H5)/SUM(D5:H5)</f>
        <v>6.62400141066537E-2</v>
      </c>
      <c r="Z5" s="7"/>
      <c r="AA5" s="3" t="s">
        <v>17</v>
      </c>
      <c r="AB5" s="6">
        <f t="shared" ref="AB5:AB13" si="14">T5*$AA$24+$AA$23</f>
        <v>2.0688247804124503E-2</v>
      </c>
      <c r="AC5" s="6">
        <f t="shared" si="1"/>
        <v>3.4575206822611414E-2</v>
      </c>
      <c r="AD5" s="6">
        <f t="shared" si="1"/>
        <v>6.4856855142668923E-2</v>
      </c>
      <c r="AE5" s="6">
        <f t="shared" si="1"/>
        <v>0.119257152005706</v>
      </c>
      <c r="AF5" s="6">
        <f t="shared" si="1"/>
        <v>0.1916912741542191</v>
      </c>
      <c r="AG5" s="6">
        <f t="shared" ref="AG5:AG13" si="15">SUMPRODUCT(AB5:AF5, L5:P5)/SUM(L5:P5)</f>
        <v>8.723019999560068E-2</v>
      </c>
      <c r="AH5" s="7"/>
      <c r="AI5" s="3" t="s">
        <v>17</v>
      </c>
      <c r="AJ5" s="8">
        <f t="shared" ref="AJ5:AJ13" si="16">(AB5*BP5*$AC$27+AB5*BP5*$AD$27*$AC$23+AB5*BP5*$AE$27*$AD$23+AB5*BP5*$AF$27*$AE$23+AB5*BP5*$AG$27*$AF$23)*0.621*0.83/AZ5</f>
        <v>2.6120667221128813E-2</v>
      </c>
      <c r="AK5" s="8">
        <f t="shared" si="2"/>
        <v>4.3654130599454825E-2</v>
      </c>
      <c r="AL5" s="8">
        <f t="shared" si="2"/>
        <v>8.1887279494635007E-2</v>
      </c>
      <c r="AM5" s="8">
        <f t="shared" si="2"/>
        <v>0.15057226744256158</v>
      </c>
      <c r="AN5" s="8">
        <f t="shared" si="2"/>
        <v>0.24202648908615113</v>
      </c>
      <c r="AO5" s="8">
        <f t="shared" ref="AO5:AO13" si="17">SUMPRODUCT(AJ5:AN5, D5:H5)/SUM(D5:H5)</f>
        <v>3.8415430318595414E-2</v>
      </c>
      <c r="AQ5" s="3" t="s">
        <v>17</v>
      </c>
      <c r="AR5" s="9">
        <f t="shared" si="3"/>
        <v>111478.68487124999</v>
      </c>
      <c r="AS5" s="9">
        <f t="shared" si="4"/>
        <v>123016.59217197057</v>
      </c>
      <c r="AT5" s="9">
        <f t="shared" si="5"/>
        <v>104192.54174159998</v>
      </c>
      <c r="AU5" s="9">
        <f t="shared" si="6"/>
        <v>119411.83329374998</v>
      </c>
      <c r="AV5" s="9">
        <f t="shared" si="7"/>
        <v>112319.8268175</v>
      </c>
      <c r="AW5" s="9">
        <f t="shared" si="8"/>
        <v>113252.36891425595</v>
      </c>
      <c r="AX5" s="7"/>
      <c r="AY5" s="3" t="s">
        <v>17</v>
      </c>
      <c r="AZ5" s="9">
        <f t="shared" ref="AZ5:AZ13" si="18">BP5*201.7%</f>
        <v>411740.29499999998</v>
      </c>
      <c r="BA5" s="9">
        <f t="shared" si="9"/>
        <v>446521.20570588234</v>
      </c>
      <c r="BB5" s="9">
        <f t="shared" si="9"/>
        <v>365587.86575999996</v>
      </c>
      <c r="BC5" s="9">
        <f t="shared" si="9"/>
        <v>418988.88874999998</v>
      </c>
      <c r="BD5" s="9">
        <f t="shared" si="9"/>
        <v>394104.65549999999</v>
      </c>
      <c r="BE5" s="9">
        <f t="shared" si="10"/>
        <v>413754.52452189743</v>
      </c>
      <c r="BF5" s="7"/>
      <c r="BG5" s="3" t="s">
        <v>17</v>
      </c>
      <c r="BH5" s="4">
        <v>54.333333333333336</v>
      </c>
      <c r="BI5" s="4">
        <v>51.421052631578945</v>
      </c>
      <c r="BJ5" s="4">
        <v>51.359281437125752</v>
      </c>
      <c r="BK5" s="4">
        <v>51.782945736434108</v>
      </c>
      <c r="BL5" s="4">
        <v>53.55263157894737</v>
      </c>
      <c r="BM5" s="4">
        <v>51.836185819070906</v>
      </c>
      <c r="BO5" s="3" t="s">
        <v>17</v>
      </c>
      <c r="BP5" s="9">
        <v>204135</v>
      </c>
      <c r="BQ5" s="9">
        <v>221378.88235294117</v>
      </c>
      <c r="BR5" s="9">
        <v>181253.28</v>
      </c>
      <c r="BS5" s="9">
        <v>207728.75</v>
      </c>
      <c r="BT5" s="9">
        <v>195391.5</v>
      </c>
      <c r="BU5" s="9">
        <f t="shared" si="11"/>
        <v>205133.62643624071</v>
      </c>
    </row>
    <row r="6" spans="2:73" x14ac:dyDescent="0.25">
      <c r="B6" s="179"/>
      <c r="C6" s="3" t="s">
        <v>18</v>
      </c>
      <c r="D6" s="4">
        <v>417.41528147096835</v>
      </c>
      <c r="E6" s="4">
        <v>256.94145757195099</v>
      </c>
      <c r="F6" s="4">
        <v>184.00983073819182</v>
      </c>
      <c r="G6" s="4">
        <v>2.4524417404530392</v>
      </c>
      <c r="H6" s="4">
        <v>2.1833206583736215</v>
      </c>
      <c r="I6" s="4">
        <f t="shared" si="12"/>
        <v>863.00233217993787</v>
      </c>
      <c r="K6" s="3" t="s">
        <v>18</v>
      </c>
      <c r="L6" s="5">
        <v>24</v>
      </c>
      <c r="M6" s="5">
        <v>25.5</v>
      </c>
      <c r="N6" s="5">
        <v>27.5</v>
      </c>
      <c r="O6" s="5">
        <v>30</v>
      </c>
      <c r="P6" s="5">
        <v>30</v>
      </c>
      <c r="Q6" s="5">
        <f t="shared" si="0"/>
        <v>25.201578649514005</v>
      </c>
      <c r="S6" s="3" t="s">
        <v>18</v>
      </c>
      <c r="T6" s="6">
        <v>4.4753450297470188E-2</v>
      </c>
      <c r="U6" s="6">
        <v>7.1146643169945109E-2</v>
      </c>
      <c r="V6" s="6">
        <v>0.12652369486462992</v>
      </c>
      <c r="W6" s="6">
        <v>0.21803472253391781</v>
      </c>
      <c r="X6" s="6">
        <v>0.34777609493715372</v>
      </c>
      <c r="Y6" s="6">
        <f t="shared" si="13"/>
        <v>7.1305628987232417E-2</v>
      </c>
      <c r="Z6" s="7"/>
      <c r="AA6" s="3" t="s">
        <v>18</v>
      </c>
      <c r="AB6" s="6">
        <f t="shared" si="14"/>
        <v>1.8455848573701077E-2</v>
      </c>
      <c r="AC6" s="6">
        <f t="shared" si="1"/>
        <v>3.3159504524102344E-2</v>
      </c>
      <c r="AD6" s="6">
        <f t="shared" si="1"/>
        <v>6.4010077230498744E-2</v>
      </c>
      <c r="AE6" s="6">
        <f t="shared" si="1"/>
        <v>0.11499089918024137</v>
      </c>
      <c r="AF6" s="6">
        <f t="shared" si="1"/>
        <v>0.18726985806056504</v>
      </c>
      <c r="AG6" s="6">
        <f t="shared" si="15"/>
        <v>8.8442391037929516E-2</v>
      </c>
      <c r="AH6" s="7"/>
      <c r="AI6" s="3" t="s">
        <v>18</v>
      </c>
      <c r="AJ6" s="8">
        <f t="shared" si="16"/>
        <v>2.330207388472412E-2</v>
      </c>
      <c r="AK6" s="8">
        <f t="shared" si="2"/>
        <v>4.1866686395689516E-2</v>
      </c>
      <c r="AL6" s="8">
        <f t="shared" si="2"/>
        <v>8.08181505735482E-2</v>
      </c>
      <c r="AM6" s="8">
        <f t="shared" si="2"/>
        <v>0.14518576147114021</v>
      </c>
      <c r="AN6" s="8">
        <f t="shared" si="2"/>
        <v>0.23644407633075784</v>
      </c>
      <c r="AO6" s="8">
        <f t="shared" si="17"/>
        <v>4.1978514854903927E-2</v>
      </c>
      <c r="AQ6" s="3" t="s">
        <v>18</v>
      </c>
      <c r="AR6" s="9">
        <f t="shared" si="3"/>
        <v>155206.3263679721</v>
      </c>
      <c r="AS6" s="9">
        <f t="shared" si="4"/>
        <v>155861.45440471551</v>
      </c>
      <c r="AT6" s="9">
        <f t="shared" si="5"/>
        <v>170148.75800520295</v>
      </c>
      <c r="AU6" s="9">
        <f t="shared" si="6"/>
        <v>165139.69427311225</v>
      </c>
      <c r="AV6" s="9">
        <f t="shared" si="7"/>
        <v>158615.00270691176</v>
      </c>
      <c r="AW6" s="9">
        <f t="shared" si="8"/>
        <v>158624.26279594487</v>
      </c>
      <c r="AX6" s="7"/>
      <c r="AY6" s="3" t="s">
        <v>18</v>
      </c>
      <c r="AZ6" s="9">
        <f t="shared" si="18"/>
        <v>653500.32154935622</v>
      </c>
      <c r="BA6" s="9">
        <f t="shared" si="9"/>
        <v>643390.93665517238</v>
      </c>
      <c r="BB6" s="9">
        <f t="shared" si="9"/>
        <v>628434.9326138614</v>
      </c>
      <c r="BC6" s="9">
        <f t="shared" si="9"/>
        <v>579437.5237653061</v>
      </c>
      <c r="BD6" s="9">
        <f t="shared" si="9"/>
        <v>556543.86914705881</v>
      </c>
      <c r="BE6" s="9">
        <f t="shared" si="10"/>
        <v>644690.24131670804</v>
      </c>
      <c r="BF6" s="7"/>
      <c r="BG6" s="3" t="s">
        <v>18</v>
      </c>
      <c r="BH6" s="4">
        <v>52.566037735849058</v>
      </c>
      <c r="BI6" s="4">
        <v>50.315789473684212</v>
      </c>
      <c r="BJ6" s="4">
        <v>52.30859375</v>
      </c>
      <c r="BK6" s="4">
        <v>51.678571428571431</v>
      </c>
      <c r="BL6" s="4">
        <v>48.946666666666665</v>
      </c>
      <c r="BM6" s="4">
        <v>51.474959612277864</v>
      </c>
      <c r="BO6" s="3" t="s">
        <v>18</v>
      </c>
      <c r="BP6" s="9">
        <v>323996.1931330472</v>
      </c>
      <c r="BQ6" s="9">
        <v>318984.10344827588</v>
      </c>
      <c r="BR6" s="9">
        <v>311569.12871287129</v>
      </c>
      <c r="BS6" s="9">
        <v>287276.90816326533</v>
      </c>
      <c r="BT6" s="9">
        <v>275926.5588235294</v>
      </c>
      <c r="BU6" s="9">
        <f t="shared" si="11"/>
        <v>319628.28027600795</v>
      </c>
    </row>
    <row r="7" spans="2:73" x14ac:dyDescent="0.25">
      <c r="B7" s="179"/>
      <c r="C7" s="3" t="s">
        <v>19</v>
      </c>
      <c r="D7" s="4">
        <v>481.1087168756037</v>
      </c>
      <c r="E7" s="4">
        <v>234.4299703526562</v>
      </c>
      <c r="F7" s="4">
        <v>174.9707513335087</v>
      </c>
      <c r="G7" s="4">
        <v>2.1489217230702375</v>
      </c>
      <c r="H7" s="4">
        <v>1.8029089032538432</v>
      </c>
      <c r="I7" s="4">
        <f t="shared" si="12"/>
        <v>894.46126918809273</v>
      </c>
      <c r="K7" s="3" t="s">
        <v>19</v>
      </c>
      <c r="L7" s="5">
        <v>23</v>
      </c>
      <c r="M7" s="5">
        <v>24</v>
      </c>
      <c r="N7" s="5">
        <v>25</v>
      </c>
      <c r="O7" s="5">
        <v>28</v>
      </c>
      <c r="P7" s="5">
        <v>30</v>
      </c>
      <c r="Q7" s="5">
        <f t="shared" si="0"/>
        <v>23.672532071824897</v>
      </c>
      <c r="S7" s="3" t="s">
        <v>19</v>
      </c>
      <c r="T7" s="6">
        <v>4.4019664441744794E-2</v>
      </c>
      <c r="U7" s="6">
        <v>7.0318197583789724E-2</v>
      </c>
      <c r="V7" s="6">
        <v>0.12198412457232272</v>
      </c>
      <c r="W7" s="6">
        <v>0.22003779499074719</v>
      </c>
      <c r="X7" s="6">
        <v>0.35155606891581687</v>
      </c>
      <c r="Y7" s="6">
        <f t="shared" si="13"/>
        <v>6.7206105858133594E-2</v>
      </c>
      <c r="Z7" s="7"/>
      <c r="AA7" s="3" t="s">
        <v>19</v>
      </c>
      <c r="AB7" s="6">
        <f t="shared" si="14"/>
        <v>1.8047056245467496E-2</v>
      </c>
      <c r="AC7" s="6">
        <f t="shared" si="1"/>
        <v>3.2697977230632641E-2</v>
      </c>
      <c r="AD7" s="6">
        <f t="shared" si="1"/>
        <v>6.1481081210075686E-2</v>
      </c>
      <c r="AE7" s="6">
        <f t="shared" si="1"/>
        <v>0.11610681146835486</v>
      </c>
      <c r="AF7" s="6">
        <f t="shared" si="1"/>
        <v>0.18937568273862798</v>
      </c>
      <c r="AG7" s="6">
        <f t="shared" si="15"/>
        <v>8.9762476774658498E-2</v>
      </c>
      <c r="AH7" s="7"/>
      <c r="AI7" s="3" t="s">
        <v>19</v>
      </c>
      <c r="AJ7" s="8">
        <f t="shared" si="16"/>
        <v>2.2785938904640844E-2</v>
      </c>
      <c r="AK7" s="8">
        <f t="shared" si="2"/>
        <v>4.1283969050057809E-2</v>
      </c>
      <c r="AL7" s="8">
        <f t="shared" si="2"/>
        <v>7.7625078638289421E-2</v>
      </c>
      <c r="AM7" s="8">
        <f t="shared" si="2"/>
        <v>0.14659469536451561</v>
      </c>
      <c r="AN7" s="8">
        <f t="shared" si="2"/>
        <v>0.23910285856125471</v>
      </c>
      <c r="AO7" s="8">
        <f t="shared" si="17"/>
        <v>3.9094966102800145E-2</v>
      </c>
      <c r="AQ7" s="3" t="s">
        <v>19</v>
      </c>
      <c r="AR7" s="9">
        <f t="shared" si="3"/>
        <v>177253.38470718233</v>
      </c>
      <c r="AS7" s="9">
        <f t="shared" si="4"/>
        <v>180030.22308233511</v>
      </c>
      <c r="AT7" s="9">
        <f t="shared" si="5"/>
        <v>199275.64746385781</v>
      </c>
      <c r="AU7" s="9">
        <f t="shared" si="6"/>
        <v>194260.10805715068</v>
      </c>
      <c r="AV7" s="9">
        <f t="shared" si="7"/>
        <v>191958.8432063793</v>
      </c>
      <c r="AW7" s="9">
        <f t="shared" si="8"/>
        <v>182359.56970947544</v>
      </c>
      <c r="AX7" s="7"/>
      <c r="AY7" s="3" t="s">
        <v>19</v>
      </c>
      <c r="AZ7" s="9">
        <f t="shared" si="18"/>
        <v>811228.30529602885</v>
      </c>
      <c r="BA7" s="9">
        <f t="shared" si="9"/>
        <v>789606.24158918916</v>
      </c>
      <c r="BB7" s="9">
        <f t="shared" si="9"/>
        <v>806783.99782938394</v>
      </c>
      <c r="BC7" s="9">
        <f t="shared" si="9"/>
        <v>730301.15810958901</v>
      </c>
      <c r="BD7" s="9">
        <f t="shared" si="9"/>
        <v>673539.80072413792</v>
      </c>
      <c r="BE7" s="9">
        <f t="shared" si="10"/>
        <v>804220.03146502539</v>
      </c>
      <c r="BF7" s="7"/>
      <c r="BG7" s="3" t="s">
        <v>19</v>
      </c>
      <c r="BH7" s="4">
        <v>52.598802395209582</v>
      </c>
      <c r="BI7" s="4">
        <v>51.958974358974359</v>
      </c>
      <c r="BJ7" s="4">
        <v>50.920792079207921</v>
      </c>
      <c r="BK7" s="4">
        <v>51.75925925925926</v>
      </c>
      <c r="BL7" s="4">
        <v>53.103448275862071</v>
      </c>
      <c r="BM7" s="4">
        <v>51.714463840399006</v>
      </c>
      <c r="BO7" s="3" t="s">
        <v>19</v>
      </c>
      <c r="BP7" s="9">
        <v>402195.49097472924</v>
      </c>
      <c r="BQ7" s="9">
        <v>391475.57837837836</v>
      </c>
      <c r="BR7" s="9">
        <v>399992.06635071093</v>
      </c>
      <c r="BS7" s="9">
        <v>362072.9589041096</v>
      </c>
      <c r="BT7" s="9">
        <v>333931.4827586207</v>
      </c>
      <c r="BU7" s="9">
        <f t="shared" si="11"/>
        <v>398720.8881829576</v>
      </c>
    </row>
    <row r="8" spans="2:73" x14ac:dyDescent="0.25">
      <c r="B8" s="179"/>
      <c r="C8" s="3" t="s">
        <v>20</v>
      </c>
      <c r="D8" s="4">
        <v>426.11143316828014</v>
      </c>
      <c r="E8" s="4">
        <v>203.57370769862283</v>
      </c>
      <c r="F8" s="4">
        <v>127.19276019446943</v>
      </c>
      <c r="G8" s="4">
        <v>1.7037590309087947</v>
      </c>
      <c r="H8" s="4">
        <v>1.3577462110924003</v>
      </c>
      <c r="I8" s="4">
        <f t="shared" si="12"/>
        <v>759.93940630337363</v>
      </c>
      <c r="K8" s="3" t="s">
        <v>20</v>
      </c>
      <c r="L8" s="5">
        <v>21.5</v>
      </c>
      <c r="M8" s="5">
        <v>22</v>
      </c>
      <c r="N8" s="5">
        <v>23.5</v>
      </c>
      <c r="O8" s="5">
        <v>25</v>
      </c>
      <c r="P8" s="5">
        <v>30</v>
      </c>
      <c r="Q8" s="5">
        <f t="shared" si="0"/>
        <v>21.975701924521051</v>
      </c>
      <c r="S8" s="3" t="s">
        <v>20</v>
      </c>
      <c r="T8" s="6">
        <v>4.2563312932155956E-2</v>
      </c>
      <c r="U8" s="6">
        <v>7.0576558855292404E-2</v>
      </c>
      <c r="V8" s="6">
        <v>0.12530913246498249</v>
      </c>
      <c r="W8" s="6">
        <v>0.21819092278898877</v>
      </c>
      <c r="X8" s="6">
        <v>0.34369753155168187</v>
      </c>
      <c r="Y8" s="6">
        <f t="shared" si="13"/>
        <v>6.4848669301938042E-2</v>
      </c>
      <c r="Z8" s="7"/>
      <c r="AA8" s="3" t="s">
        <v>20</v>
      </c>
      <c r="AB8" s="6">
        <f t="shared" si="14"/>
        <v>1.7235722366944074E-2</v>
      </c>
      <c r="AC8" s="6">
        <f t="shared" si="1"/>
        <v>3.2841910375267271E-2</v>
      </c>
      <c r="AD8" s="6">
        <f t="shared" si="1"/>
        <v>6.3333444140254713E-2</v>
      </c>
      <c r="AE8" s="6">
        <f t="shared" si="1"/>
        <v>0.11507791839087744</v>
      </c>
      <c r="AF8" s="6">
        <f t="shared" si="1"/>
        <v>0.18499768913118841</v>
      </c>
      <c r="AG8" s="6">
        <f t="shared" si="15"/>
        <v>9.02320051651537E-2</v>
      </c>
      <c r="AH8" s="7"/>
      <c r="AI8" s="3" t="s">
        <v>20</v>
      </c>
      <c r="AJ8" s="8">
        <f t="shared" si="16"/>
        <v>2.1761561081695725E-2</v>
      </c>
      <c r="AK8" s="8">
        <f t="shared" si="2"/>
        <v>4.1465696850724536E-2</v>
      </c>
      <c r="AL8" s="8">
        <f t="shared" si="2"/>
        <v>7.996384391846531E-2</v>
      </c>
      <c r="AM8" s="8">
        <f t="shared" si="2"/>
        <v>0.14529563060381834</v>
      </c>
      <c r="AN8" s="8">
        <f t="shared" si="2"/>
        <v>0.23357527037694464</v>
      </c>
      <c r="AO8" s="8">
        <f t="shared" si="17"/>
        <v>3.7436777326761719E-2</v>
      </c>
      <c r="AQ8" s="3" t="s">
        <v>20</v>
      </c>
      <c r="AR8" s="9">
        <f t="shared" si="3"/>
        <v>190843.95601337025</v>
      </c>
      <c r="AS8" s="9">
        <f t="shared" si="4"/>
        <v>190750.05686935427</v>
      </c>
      <c r="AT8" s="9">
        <f t="shared" si="5"/>
        <v>201605.20135463731</v>
      </c>
      <c r="AU8" s="9">
        <f t="shared" si="6"/>
        <v>205389.17932076272</v>
      </c>
      <c r="AV8" s="9">
        <f t="shared" si="7"/>
        <v>237849.47676599998</v>
      </c>
      <c r="AW8" s="9">
        <f t="shared" si="8"/>
        <v>192736.52825337762</v>
      </c>
      <c r="AX8" s="7"/>
      <c r="AY8" s="3" t="s">
        <v>20</v>
      </c>
      <c r="AZ8" s="9">
        <f t="shared" si="18"/>
        <v>934364.53372519091</v>
      </c>
      <c r="BA8" s="9">
        <f t="shared" si="9"/>
        <v>892397.92687417218</v>
      </c>
      <c r="BB8" s="9">
        <f t="shared" si="9"/>
        <v>884233.33927472518</v>
      </c>
      <c r="BC8" s="9">
        <f t="shared" si="9"/>
        <v>864796.54450847453</v>
      </c>
      <c r="BD8" s="9">
        <f t="shared" si="9"/>
        <v>834559.56759999995</v>
      </c>
      <c r="BE8" s="9">
        <f t="shared" si="10"/>
        <v>914397.60013965971</v>
      </c>
      <c r="BF8" s="7"/>
      <c r="BG8" s="3" t="s">
        <v>20</v>
      </c>
      <c r="BH8" s="4">
        <v>51.245714285714286</v>
      </c>
      <c r="BI8" s="4">
        <v>51.026041666666664</v>
      </c>
      <c r="BJ8" s="4">
        <v>50.468852459016396</v>
      </c>
      <c r="BK8" s="4">
        <v>51.022222222222226</v>
      </c>
      <c r="BL8" s="4">
        <v>51.307692307692307</v>
      </c>
      <c r="BM8" s="4">
        <v>50.876350540216087</v>
      </c>
      <c r="BO8" s="3" t="s">
        <v>20</v>
      </c>
      <c r="BP8" s="9">
        <v>463244.68702290079</v>
      </c>
      <c r="BQ8" s="9">
        <v>442438.23841059604</v>
      </c>
      <c r="BR8" s="9">
        <v>438390.35164835164</v>
      </c>
      <c r="BS8" s="9">
        <v>428753.86440677964</v>
      </c>
      <c r="BT8" s="9">
        <v>413762.8</v>
      </c>
      <c r="BU8" s="9">
        <f t="shared" si="11"/>
        <v>453345.36447181931</v>
      </c>
    </row>
    <row r="9" spans="2:73" x14ac:dyDescent="0.25">
      <c r="B9" s="179"/>
      <c r="C9" s="3" t="s">
        <v>21</v>
      </c>
      <c r="D9" s="4">
        <v>667.48840055042228</v>
      </c>
      <c r="E9" s="4">
        <v>307.39823927037037</v>
      </c>
      <c r="F9" s="4">
        <v>199.2901792556323</v>
      </c>
      <c r="G9" s="4">
        <v>2.4483948068879351</v>
      </c>
      <c r="H9" s="4">
        <v>2.1590390569829974</v>
      </c>
      <c r="I9" s="4">
        <f t="shared" si="12"/>
        <v>1178.7842529402958</v>
      </c>
      <c r="K9" s="3" t="s">
        <v>21</v>
      </c>
      <c r="L9" s="5">
        <v>19.5</v>
      </c>
      <c r="M9" s="5">
        <v>21</v>
      </c>
      <c r="N9" s="5">
        <v>22</v>
      </c>
      <c r="O9" s="5">
        <v>24</v>
      </c>
      <c r="P9" s="5">
        <v>30</v>
      </c>
      <c r="Q9" s="5">
        <f t="shared" si="0"/>
        <v>20.30800730716782</v>
      </c>
      <c r="S9" s="3" t="s">
        <v>21</v>
      </c>
      <c r="T9" s="6">
        <v>4.1058441823479078E-2</v>
      </c>
      <c r="U9" s="6">
        <v>6.9940045839220089E-2</v>
      </c>
      <c r="V9" s="6">
        <v>0.12104859237881388</v>
      </c>
      <c r="W9" s="6">
        <v>0.21794631785540738</v>
      </c>
      <c r="X9" s="6">
        <v>0.34555485083565324</v>
      </c>
      <c r="Y9" s="6">
        <f t="shared" si="13"/>
        <v>6.3038644389655701E-2</v>
      </c>
      <c r="Z9" s="7"/>
      <c r="AA9" s="3" t="s">
        <v>21</v>
      </c>
      <c r="AB9" s="6">
        <f t="shared" si="14"/>
        <v>1.6397358204692233E-2</v>
      </c>
      <c r="AC9" s="6">
        <f t="shared" si="1"/>
        <v>3.2487308776229969E-2</v>
      </c>
      <c r="AD9" s="6">
        <f t="shared" si="1"/>
        <v>6.0959895934374397E-2</v>
      </c>
      <c r="AE9" s="6">
        <f t="shared" si="1"/>
        <v>0.11494164890637328</v>
      </c>
      <c r="AF9" s="6">
        <f t="shared" si="1"/>
        <v>0.18603240228141291</v>
      </c>
      <c r="AG9" s="6">
        <f t="shared" si="15"/>
        <v>9.1696749545441297E-2</v>
      </c>
      <c r="AH9" s="7"/>
      <c r="AI9" s="3" t="s">
        <v>21</v>
      </c>
      <c r="AJ9" s="8">
        <f t="shared" si="16"/>
        <v>2.0703055233368878E-2</v>
      </c>
      <c r="AK9" s="8">
        <f t="shared" si="2"/>
        <v>4.1017982261638497E-2</v>
      </c>
      <c r="AL9" s="8">
        <f t="shared" si="2"/>
        <v>7.6967038031078988E-2</v>
      </c>
      <c r="AM9" s="8">
        <f t="shared" si="2"/>
        <v>0.14512357882394661</v>
      </c>
      <c r="AN9" s="8">
        <f t="shared" si="2"/>
        <v>0.23488168347302868</v>
      </c>
      <c r="AO9" s="8">
        <f t="shared" si="17"/>
        <v>3.616363044778903E-2</v>
      </c>
      <c r="AQ9" s="3" t="s">
        <v>21</v>
      </c>
      <c r="AR9" s="9">
        <f t="shared" si="3"/>
        <v>210598.58065067834</v>
      </c>
      <c r="AS9" s="9">
        <f t="shared" si="4"/>
        <v>210383.86285318999</v>
      </c>
      <c r="AT9" s="9">
        <f t="shared" si="5"/>
        <v>216009.75992237643</v>
      </c>
      <c r="AU9" s="9">
        <f t="shared" si="6"/>
        <v>239058.31317560974</v>
      </c>
      <c r="AV9" s="9">
        <f t="shared" si="7"/>
        <v>282154.46712799999</v>
      </c>
      <c r="AW9" s="9">
        <f t="shared" si="8"/>
        <v>211647.59672469675</v>
      </c>
      <c r="AX9" s="7"/>
      <c r="AY9" s="3" t="s">
        <v>21</v>
      </c>
      <c r="AZ9" s="9">
        <f t="shared" si="18"/>
        <v>1108413.5823719911</v>
      </c>
      <c r="BA9" s="9">
        <f t="shared" si="9"/>
        <v>1030031.15228</v>
      </c>
      <c r="BB9" s="9">
        <f t="shared" si="9"/>
        <v>1033539.5211596958</v>
      </c>
      <c r="BC9" s="9">
        <f t="shared" si="9"/>
        <v>1048501.3735772357</v>
      </c>
      <c r="BD9" s="9">
        <f t="shared" si="9"/>
        <v>990015.67413333326</v>
      </c>
      <c r="BE9" s="9">
        <f t="shared" si="10"/>
        <v>1074973.5356193157</v>
      </c>
      <c r="BF9" s="7"/>
      <c r="BG9" s="3" t="s">
        <v>21</v>
      </c>
      <c r="BH9" s="4">
        <v>50.396850393700788</v>
      </c>
      <c r="BI9" s="4">
        <v>51.339113680154142</v>
      </c>
      <c r="BJ9" s="4">
        <v>51.788888888888891</v>
      </c>
      <c r="BK9" s="4">
        <v>51.833333333333336</v>
      </c>
      <c r="BL9" s="4">
        <v>58</v>
      </c>
      <c r="BM9" s="4">
        <v>51.116219667943803</v>
      </c>
      <c r="BO9" s="3" t="s">
        <v>21</v>
      </c>
      <c r="BP9" s="9">
        <v>549535.73741794308</v>
      </c>
      <c r="BQ9" s="9">
        <v>510674.84</v>
      </c>
      <c r="BR9" s="9">
        <v>512414.23954372626</v>
      </c>
      <c r="BS9" s="9">
        <v>519832.11382113822</v>
      </c>
      <c r="BT9" s="9">
        <v>490835.73333333334</v>
      </c>
      <c r="BU9" s="9">
        <f t="shared" si="11"/>
        <v>532956.63640025572</v>
      </c>
    </row>
    <row r="10" spans="2:73" x14ac:dyDescent="0.25">
      <c r="B10" s="179"/>
      <c r="C10" s="3" t="s">
        <v>22</v>
      </c>
      <c r="D10" s="4">
        <v>832.01018941848417</v>
      </c>
      <c r="E10" s="4">
        <v>320.01243469497524</v>
      </c>
      <c r="F10" s="4">
        <v>184.87069544339974</v>
      </c>
      <c r="G10" s="4">
        <v>2.1853441251561736</v>
      </c>
      <c r="H10" s="4">
        <v>1.8150497039491553</v>
      </c>
      <c r="I10" s="4">
        <f t="shared" si="12"/>
        <v>1340.8937133859645</v>
      </c>
      <c r="K10" s="3" t="s">
        <v>22</v>
      </c>
      <c r="L10" s="5">
        <v>18</v>
      </c>
      <c r="M10" s="5">
        <v>19.5</v>
      </c>
      <c r="N10" s="5">
        <v>20</v>
      </c>
      <c r="O10" s="5">
        <v>24</v>
      </c>
      <c r="P10" s="5">
        <v>30</v>
      </c>
      <c r="Q10" s="5">
        <f t="shared" si="0"/>
        <v>18.638270274282178</v>
      </c>
      <c r="S10" s="3" t="s">
        <v>22</v>
      </c>
      <c r="T10" s="6">
        <v>3.9210845049995974E-2</v>
      </c>
      <c r="U10" s="6">
        <v>6.8144952141141996E-2</v>
      </c>
      <c r="V10" s="6">
        <v>0.11639366268328709</v>
      </c>
      <c r="W10" s="6">
        <v>0.20826838616059715</v>
      </c>
      <c r="X10" s="6">
        <v>0.33932106197703055</v>
      </c>
      <c r="Y10" s="6">
        <f t="shared" si="13"/>
        <v>5.7439194432778007E-2</v>
      </c>
      <c r="Z10" s="7"/>
      <c r="AA10" s="3" t="s">
        <v>22</v>
      </c>
      <c r="AB10" s="6">
        <f t="shared" si="14"/>
        <v>1.5368061468081843E-2</v>
      </c>
      <c r="AC10" s="6">
        <f t="shared" si="1"/>
        <v>3.1487261519241964E-2</v>
      </c>
      <c r="AD10" s="6">
        <f t="shared" si="1"/>
        <v>5.8366633154572106E-2</v>
      </c>
      <c r="AE10" s="6">
        <f t="shared" si="1"/>
        <v>0.10955007015197493</v>
      </c>
      <c r="AF10" s="6">
        <f t="shared" si="1"/>
        <v>0.18255955657125167</v>
      </c>
      <c r="AG10" s="6">
        <f t="shared" si="15"/>
        <v>9.1156482062126301E-2</v>
      </c>
      <c r="AH10" s="7"/>
      <c r="AI10" s="3" t="s">
        <v>22</v>
      </c>
      <c r="AJ10" s="8">
        <f t="shared" si="16"/>
        <v>1.9403480818785849E-2</v>
      </c>
      <c r="AK10" s="8">
        <f t="shared" si="2"/>
        <v>3.9755337795441693E-2</v>
      </c>
      <c r="AL10" s="8">
        <f t="shared" si="2"/>
        <v>7.3692823862267151E-2</v>
      </c>
      <c r="AM10" s="8">
        <f t="shared" si="2"/>
        <v>0.13831625343933518</v>
      </c>
      <c r="AN10" s="8">
        <f t="shared" si="2"/>
        <v>0.23049692126579327</v>
      </c>
      <c r="AO10" s="8">
        <f t="shared" si="17"/>
        <v>3.2225053587223364E-2</v>
      </c>
      <c r="AQ10" s="3" t="s">
        <v>22</v>
      </c>
      <c r="AR10" s="9">
        <f t="shared" si="3"/>
        <v>268324.1683087952</v>
      </c>
      <c r="AS10" s="9">
        <f t="shared" si="4"/>
        <v>269171.49822259112</v>
      </c>
      <c r="AT10" s="9">
        <f t="shared" si="5"/>
        <v>284941.73638557584</v>
      </c>
      <c r="AU10" s="9">
        <f t="shared" si="6"/>
        <v>278852.28152239998</v>
      </c>
      <c r="AV10" s="9">
        <f t="shared" si="7"/>
        <v>400756.12345949997</v>
      </c>
      <c r="AW10" s="9">
        <f t="shared" si="8"/>
        <v>271013.89350549172</v>
      </c>
      <c r="AX10" s="7"/>
      <c r="AY10" s="3" t="s">
        <v>22</v>
      </c>
      <c r="AZ10" s="9">
        <f t="shared" si="18"/>
        <v>1412232.4647831325</v>
      </c>
      <c r="BA10" s="9">
        <f t="shared" si="9"/>
        <v>1317853.1124729062</v>
      </c>
      <c r="BB10" s="9">
        <f t="shared" si="9"/>
        <v>1363357.590361607</v>
      </c>
      <c r="BC10" s="9">
        <f t="shared" si="9"/>
        <v>1223036.3224666666</v>
      </c>
      <c r="BD10" s="9">
        <f t="shared" si="9"/>
        <v>1406161.8366999999</v>
      </c>
      <c r="BE10" s="9">
        <f t="shared" si="10"/>
        <v>1382653.2556962236</v>
      </c>
      <c r="BF10" s="7"/>
      <c r="BG10" s="3" t="s">
        <v>22</v>
      </c>
      <c r="BH10" s="4">
        <v>51.853161843515544</v>
      </c>
      <c r="BI10" s="4">
        <v>51.114035087719301</v>
      </c>
      <c r="BJ10" s="4">
        <v>51.241237113402065</v>
      </c>
      <c r="BK10" s="4">
        <v>49.512195121951223</v>
      </c>
      <c r="BL10" s="4">
        <v>53</v>
      </c>
      <c r="BM10" s="4">
        <v>51.45423228346457</v>
      </c>
      <c r="BO10" s="3" t="s">
        <v>22</v>
      </c>
      <c r="BP10" s="9">
        <v>700164.8313253012</v>
      </c>
      <c r="BQ10" s="9">
        <v>653372.88669950736</v>
      </c>
      <c r="BR10" s="9">
        <v>675933.36160714284</v>
      </c>
      <c r="BS10" s="9">
        <v>606364.06666666665</v>
      </c>
      <c r="BT10" s="9">
        <v>697155.1</v>
      </c>
      <c r="BU10" s="9">
        <f t="shared" si="11"/>
        <v>685499.87887765176</v>
      </c>
    </row>
    <row r="11" spans="2:73" x14ac:dyDescent="0.25">
      <c r="B11" s="179"/>
      <c r="C11" s="3" t="s">
        <v>23</v>
      </c>
      <c r="D11" s="4">
        <v>311.8863054684544</v>
      </c>
      <c r="E11" s="4">
        <v>91.598465237130569</v>
      </c>
      <c r="F11" s="4">
        <v>48.316031579794227</v>
      </c>
      <c r="G11" s="4">
        <v>0.51193709598565917</v>
      </c>
      <c r="H11" s="4">
        <v>0.59489923407029166</v>
      </c>
      <c r="I11" s="4">
        <f t="shared" si="12"/>
        <v>452.90763861543519</v>
      </c>
      <c r="K11" s="3" t="s">
        <v>23</v>
      </c>
      <c r="L11" s="5">
        <v>16.5</v>
      </c>
      <c r="M11" s="5">
        <v>18</v>
      </c>
      <c r="N11" s="5">
        <v>18.5</v>
      </c>
      <c r="O11" s="5">
        <v>22</v>
      </c>
      <c r="P11" s="5">
        <v>30</v>
      </c>
      <c r="Q11" s="5">
        <f t="shared" si="0"/>
        <v>17.02011129620934</v>
      </c>
      <c r="S11" s="3" t="s">
        <v>23</v>
      </c>
      <c r="T11" s="6">
        <v>3.8910855236971589E-2</v>
      </c>
      <c r="U11" s="6">
        <v>6.9396619500669707E-2</v>
      </c>
      <c r="V11" s="6">
        <v>0.11534740663163179</v>
      </c>
      <c r="W11" s="6">
        <v>0.20866564691274084</v>
      </c>
      <c r="X11" s="6">
        <v>0.33093073660420552</v>
      </c>
      <c r="Y11" s="6">
        <f t="shared" si="13"/>
        <v>5.3806135538785362E-2</v>
      </c>
      <c r="Z11" s="7"/>
      <c r="AA11" s="3" t="s">
        <v>23</v>
      </c>
      <c r="AB11" s="6">
        <f t="shared" si="14"/>
        <v>1.5200937050030255E-2</v>
      </c>
      <c r="AC11" s="6">
        <f t="shared" si="1"/>
        <v>3.218456579416492E-2</v>
      </c>
      <c r="AD11" s="6">
        <f t="shared" si="1"/>
        <v>5.7783763583092243E-2</v>
      </c>
      <c r="AE11" s="6">
        <f t="shared" si="1"/>
        <v>0.10977138424043484</v>
      </c>
      <c r="AF11" s="6">
        <f t="shared" si="1"/>
        <v>0.17788530369892863</v>
      </c>
      <c r="AG11" s="6">
        <f t="shared" si="15"/>
        <v>9.191111272538191E-2</v>
      </c>
      <c r="AH11" s="7"/>
      <c r="AI11" s="3" t="s">
        <v>23</v>
      </c>
      <c r="AJ11" s="8">
        <f t="shared" si="16"/>
        <v>1.9192472068804613E-2</v>
      </c>
      <c r="AK11" s="8">
        <f t="shared" si="2"/>
        <v>4.0635743574103225E-2</v>
      </c>
      <c r="AL11" s="8">
        <f t="shared" si="2"/>
        <v>7.2956901600793059E-2</v>
      </c>
      <c r="AM11" s="8">
        <f t="shared" si="2"/>
        <v>0.13859568124350408</v>
      </c>
      <c r="AN11" s="8">
        <f t="shared" si="2"/>
        <v>0.22459528063671041</v>
      </c>
      <c r="AO11" s="8">
        <f t="shared" si="17"/>
        <v>2.9669609426966857E-2</v>
      </c>
      <c r="AQ11" s="3" t="s">
        <v>23</v>
      </c>
      <c r="AR11" s="9">
        <f t="shared" si="3"/>
        <v>361902.00077872846</v>
      </c>
      <c r="AS11" s="9">
        <f t="shared" si="4"/>
        <v>359574.20849800005</v>
      </c>
      <c r="AT11" s="9">
        <f t="shared" si="5"/>
        <v>378381.71306790336</v>
      </c>
      <c r="AU11" s="9">
        <f t="shared" si="6"/>
        <v>296322.25028999994</v>
      </c>
      <c r="AV11" s="9">
        <f t="shared" si="7"/>
        <v>473954.19075088232</v>
      </c>
      <c r="AW11" s="9">
        <f t="shared" si="8"/>
        <v>363262.32041462004</v>
      </c>
      <c r="AX11" s="7"/>
      <c r="AY11" s="3" t="s">
        <v>23</v>
      </c>
      <c r="AZ11" s="9">
        <f t="shared" si="18"/>
        <v>2004997.2342311828</v>
      </c>
      <c r="BA11" s="9">
        <f t="shared" si="9"/>
        <v>1892495.8341999999</v>
      </c>
      <c r="BB11" s="9">
        <f t="shared" si="9"/>
        <v>1942909.9515681819</v>
      </c>
      <c r="BC11" s="9">
        <f t="shared" si="9"/>
        <v>1417809.8099999998</v>
      </c>
      <c r="BD11" s="9">
        <f t="shared" si="9"/>
        <v>1662997.1605294116</v>
      </c>
      <c r="BE11" s="9">
        <f t="shared" si="10"/>
        <v>1974507.9597764493</v>
      </c>
      <c r="BF11" s="7"/>
      <c r="BG11" s="3" t="s">
        <v>23</v>
      </c>
      <c r="BH11" s="4">
        <v>50.517156862745097</v>
      </c>
      <c r="BI11" s="4">
        <v>51.9375</v>
      </c>
      <c r="BJ11" s="4">
        <v>50.127118644067799</v>
      </c>
      <c r="BK11" s="4">
        <v>47.285714285714285</v>
      </c>
      <c r="BL11" s="4">
        <v>43</v>
      </c>
      <c r="BM11" s="4">
        <v>50.733333333333334</v>
      </c>
      <c r="BO11" s="3" t="s">
        <v>23</v>
      </c>
      <c r="BP11" s="9">
        <v>994049.19892473123</v>
      </c>
      <c r="BQ11" s="9">
        <v>938272.6</v>
      </c>
      <c r="BR11" s="9">
        <v>963267.20454545459</v>
      </c>
      <c r="BS11" s="9">
        <v>702930</v>
      </c>
      <c r="BT11" s="9">
        <v>824490.4117647059</v>
      </c>
      <c r="BU11" s="9">
        <f t="shared" si="11"/>
        <v>978933.04897196277</v>
      </c>
    </row>
    <row r="12" spans="2:73" x14ac:dyDescent="0.25">
      <c r="B12" s="179"/>
      <c r="C12" s="3" t="s">
        <v>24</v>
      </c>
      <c r="D12" s="4">
        <v>230.09547328833222</v>
      </c>
      <c r="E12" s="4">
        <v>55.308395323267398</v>
      </c>
      <c r="F12" s="4">
        <v>30.453088946729991</v>
      </c>
      <c r="G12" s="4">
        <v>0.31566081807811397</v>
      </c>
      <c r="H12" s="4">
        <v>0.37029442120701828</v>
      </c>
      <c r="I12" s="4">
        <f t="shared" si="12"/>
        <v>316.54291279761469</v>
      </c>
      <c r="K12" s="3" t="s">
        <v>24</v>
      </c>
      <c r="L12" s="5">
        <v>16</v>
      </c>
      <c r="M12" s="5">
        <v>16.5</v>
      </c>
      <c r="N12" s="5">
        <v>17.5</v>
      </c>
      <c r="O12" s="5">
        <v>20</v>
      </c>
      <c r="P12" s="5">
        <v>30</v>
      </c>
      <c r="Q12" s="5">
        <f t="shared" si="0"/>
        <v>16.225716097481133</v>
      </c>
      <c r="S12" s="3" t="s">
        <v>24</v>
      </c>
      <c r="T12" s="6">
        <v>3.6111846157117711E-2</v>
      </c>
      <c r="U12" s="6">
        <v>6.6700360398466968E-2</v>
      </c>
      <c r="V12" s="6">
        <v>0.11280271271599389</v>
      </c>
      <c r="W12" s="6">
        <v>0.20132267982783567</v>
      </c>
      <c r="X12" s="6">
        <v>0.3372214551299591</v>
      </c>
      <c r="Y12" s="6">
        <f t="shared" si="13"/>
        <v>4.9351520920258116E-2</v>
      </c>
      <c r="Z12" s="7"/>
      <c r="AA12" s="3" t="s">
        <v>24</v>
      </c>
      <c r="AB12" s="6">
        <f t="shared" si="14"/>
        <v>1.3641608221908769E-2</v>
      </c>
      <c r="AC12" s="6">
        <f t="shared" si="1"/>
        <v>3.068247901052034E-2</v>
      </c>
      <c r="AD12" s="6">
        <f t="shared" si="1"/>
        <v>5.636611381197873E-2</v>
      </c>
      <c r="AE12" s="6">
        <f t="shared" si="1"/>
        <v>0.10568061499575716</v>
      </c>
      <c r="AF12" s="6">
        <f t="shared" si="1"/>
        <v>0.18138986494433823</v>
      </c>
      <c r="AG12" s="6">
        <f t="shared" si="15"/>
        <v>9.2662418751790446E-2</v>
      </c>
      <c r="AH12" s="7"/>
      <c r="AI12" s="3" t="s">
        <v>24</v>
      </c>
      <c r="AJ12" s="8">
        <f t="shared" si="16"/>
        <v>1.7223687191839161E-2</v>
      </c>
      <c r="AK12" s="8">
        <f t="shared" si="2"/>
        <v>3.8739231632429094E-2</v>
      </c>
      <c r="AL12" s="8">
        <f t="shared" si="2"/>
        <v>7.1166998547718532E-2</v>
      </c>
      <c r="AM12" s="8">
        <f t="shared" si="2"/>
        <v>0.13343073817387632</v>
      </c>
      <c r="AN12" s="8">
        <f t="shared" si="2"/>
        <v>0.22902008639668189</v>
      </c>
      <c r="AO12" s="8">
        <f t="shared" si="17"/>
        <v>2.6536294155934038E-2</v>
      </c>
      <c r="AQ12" s="3" t="s">
        <v>24</v>
      </c>
      <c r="AR12" s="9">
        <f t="shared" si="3"/>
        <v>433492.36678613798</v>
      </c>
      <c r="AS12" s="9">
        <f t="shared" si="4"/>
        <v>338075.08214399999</v>
      </c>
      <c r="AT12" s="9">
        <f t="shared" si="5"/>
        <v>377999.18834174989</v>
      </c>
      <c r="AU12" s="9">
        <f t="shared" si="6"/>
        <v>358198.96163810708</v>
      </c>
      <c r="AV12" s="9">
        <f t="shared" si="7"/>
        <v>755611.04612249997</v>
      </c>
      <c r="AW12" s="9">
        <f t="shared" si="8"/>
        <v>411783.44913585566</v>
      </c>
      <c r="AX12" s="7"/>
      <c r="AY12" s="3" t="s">
        <v>24</v>
      </c>
      <c r="AZ12" s="9">
        <f t="shared" si="18"/>
        <v>2535043.0806206898</v>
      </c>
      <c r="BA12" s="9">
        <f t="shared" si="9"/>
        <v>1977047.264</v>
      </c>
      <c r="BB12" s="9">
        <f t="shared" si="9"/>
        <v>2210521.5692499997</v>
      </c>
      <c r="BC12" s="9">
        <f t="shared" si="9"/>
        <v>1984481.7819285712</v>
      </c>
      <c r="BD12" s="9">
        <f t="shared" si="9"/>
        <v>2651266.8284999998</v>
      </c>
      <c r="BE12" s="9">
        <f t="shared" si="10"/>
        <v>2405912.7553560226</v>
      </c>
      <c r="BF12" s="7"/>
      <c r="BG12" s="3" t="s">
        <v>24</v>
      </c>
      <c r="BH12" s="4">
        <v>50.851145038167942</v>
      </c>
      <c r="BI12" s="4">
        <v>52.758620689655174</v>
      </c>
      <c r="BJ12" s="4">
        <v>51.604651162790695</v>
      </c>
      <c r="BK12" s="4"/>
      <c r="BL12" s="4"/>
      <c r="BM12" s="4">
        <v>51.357142857142854</v>
      </c>
      <c r="BO12" s="3" t="s">
        <v>24</v>
      </c>
      <c r="BP12" s="9">
        <v>1256838.4137931035</v>
      </c>
      <c r="BQ12" s="9">
        <v>980192</v>
      </c>
      <c r="BR12" s="9">
        <v>1095945.25</v>
      </c>
      <c r="BS12" s="9">
        <v>983877.92857142852</v>
      </c>
      <c r="BT12" s="9">
        <v>1314460.5</v>
      </c>
      <c r="BU12" s="9">
        <f t="shared" si="11"/>
        <v>1192817.429527032</v>
      </c>
    </row>
    <row r="13" spans="2:73" x14ac:dyDescent="0.25">
      <c r="B13" s="179"/>
      <c r="C13" s="3" t="s">
        <v>25</v>
      </c>
      <c r="D13" s="4">
        <v>131.85246222140384</v>
      </c>
      <c r="E13" s="4">
        <v>24.84026175922185</v>
      </c>
      <c r="F13" s="4">
        <v>13.34340293072268</v>
      </c>
      <c r="G13" s="4">
        <v>0.17806507686457712</v>
      </c>
      <c r="H13" s="4">
        <v>0.17401814329947307</v>
      </c>
      <c r="I13" s="4">
        <f t="shared" si="12"/>
        <v>170.38821013151241</v>
      </c>
      <c r="K13" s="3" t="s">
        <v>25</v>
      </c>
      <c r="L13" s="5">
        <v>15</v>
      </c>
      <c r="M13" s="5">
        <v>16</v>
      </c>
      <c r="N13" s="5">
        <v>16.5</v>
      </c>
      <c r="O13" s="5">
        <v>20</v>
      </c>
      <c r="P13" s="5">
        <v>30</v>
      </c>
      <c r="Q13" s="5">
        <f t="shared" si="0"/>
        <v>15.252918387845412</v>
      </c>
      <c r="S13" s="3" t="s">
        <v>25</v>
      </c>
      <c r="T13" s="6">
        <v>3.2172268594089767E-2</v>
      </c>
      <c r="U13" s="6">
        <v>6.4528764148950063E-2</v>
      </c>
      <c r="V13" s="6">
        <v>0.11354080855548854</v>
      </c>
      <c r="W13" s="6">
        <v>0.20430959998219866</v>
      </c>
      <c r="X13" s="6">
        <v>0.33145555602319143</v>
      </c>
      <c r="Y13" s="6">
        <f t="shared" si="13"/>
        <v>4.3747068290647485E-2</v>
      </c>
      <c r="Z13" s="7"/>
      <c r="AA13" s="3" t="s">
        <v>25</v>
      </c>
      <c r="AB13" s="6">
        <f t="shared" si="14"/>
        <v>1.1446868337402657E-2</v>
      </c>
      <c r="AC13" s="6">
        <f t="shared" si="1"/>
        <v>2.94726820651353E-2</v>
      </c>
      <c r="AD13" s="6">
        <f t="shared" si="1"/>
        <v>5.6777307233509405E-2</v>
      </c>
      <c r="AE13" s="6">
        <f t="shared" si="1"/>
        <v>0.1073446291418772</v>
      </c>
      <c r="AF13" s="6">
        <f t="shared" si="1"/>
        <v>0.17817768076032262</v>
      </c>
      <c r="AG13" s="6">
        <f t="shared" si="15"/>
        <v>9.3049379621572642E-2</v>
      </c>
      <c r="AH13" s="7"/>
      <c r="AI13" s="3" t="s">
        <v>25</v>
      </c>
      <c r="AJ13" s="8">
        <f t="shared" si="16"/>
        <v>1.445264197317672E-2</v>
      </c>
      <c r="AK13" s="8">
        <f t="shared" si="2"/>
        <v>3.7211760397806666E-2</v>
      </c>
      <c r="AL13" s="8">
        <f t="shared" si="2"/>
        <v>7.1686165111702671E-2</v>
      </c>
      <c r="AM13" s="8">
        <f t="shared" si="2"/>
        <v>0.13553169714215529</v>
      </c>
      <c r="AN13" s="8">
        <f t="shared" si="2"/>
        <v>0.22496443147036585</v>
      </c>
      <c r="AO13" s="8">
        <f t="shared" si="17"/>
        <v>2.259419848348173E-2</v>
      </c>
      <c r="AQ13" s="3" t="s">
        <v>25</v>
      </c>
      <c r="AR13" s="9">
        <f t="shared" si="3"/>
        <v>511576.45088092313</v>
      </c>
      <c r="AS13" s="9">
        <f t="shared" si="4"/>
        <v>412610.78085818182</v>
      </c>
      <c r="AT13" s="9">
        <f t="shared" si="5"/>
        <v>467325.20677609369</v>
      </c>
      <c r="AU13" s="9">
        <f t="shared" si="6"/>
        <v>465953.17290230765</v>
      </c>
      <c r="AV13" s="9">
        <f t="shared" si="7"/>
        <v>830693.94675999996</v>
      </c>
      <c r="AW13" s="9">
        <f t="shared" si="8"/>
        <v>493961.45859434188</v>
      </c>
      <c r="AX13" s="7"/>
      <c r="AY13" s="3" t="s">
        <v>25</v>
      </c>
      <c r="AZ13" s="9">
        <f t="shared" si="18"/>
        <v>3077151.5842461539</v>
      </c>
      <c r="BA13" s="9">
        <f t="shared" si="9"/>
        <v>2481869.3585454547</v>
      </c>
      <c r="BB13" s="9">
        <f t="shared" si="9"/>
        <v>2810978.6873749997</v>
      </c>
      <c r="BC13" s="9">
        <f t="shared" si="9"/>
        <v>2724872.3561538463</v>
      </c>
      <c r="BD13" s="9">
        <f t="shared" si="9"/>
        <v>2914715.6026666667</v>
      </c>
      <c r="BE13" s="9">
        <f t="shared" si="10"/>
        <v>2968989.0890786196</v>
      </c>
      <c r="BF13" s="7"/>
      <c r="BG13" s="3" t="s">
        <v>25</v>
      </c>
      <c r="BH13" s="4">
        <v>50.128440366972477</v>
      </c>
      <c r="BI13" s="4">
        <v>49.794117647058826</v>
      </c>
      <c r="BJ13" s="4">
        <v>49</v>
      </c>
      <c r="BK13" s="4">
        <v>40</v>
      </c>
      <c r="BL13" s="4"/>
      <c r="BM13" s="4">
        <v>49.903846153846153</v>
      </c>
      <c r="BO13" s="3" t="s">
        <v>25</v>
      </c>
      <c r="BP13" s="9">
        <v>1525608.1230769232</v>
      </c>
      <c r="BQ13" s="9">
        <v>1230475.6363636365</v>
      </c>
      <c r="BR13" s="9">
        <v>1393643.375</v>
      </c>
      <c r="BS13" s="9">
        <v>1350953.076923077</v>
      </c>
      <c r="BT13" s="9">
        <v>1445074.6666666667</v>
      </c>
      <c r="BU13" s="9">
        <f t="shared" si="11"/>
        <v>1471982.6916601979</v>
      </c>
    </row>
    <row r="14" spans="2:73" x14ac:dyDescent="0.25">
      <c r="B14" s="179"/>
      <c r="C14" s="10" t="s">
        <v>15</v>
      </c>
      <c r="D14" s="11">
        <f>SUM(D4:D13)</f>
        <v>3727.123611242464</v>
      </c>
      <c r="E14" s="11">
        <f t="shared" ref="E14:I14" si="19">SUM(E4:E13)</f>
        <v>1584.7310744203564</v>
      </c>
      <c r="F14" s="11">
        <f t="shared" si="19"/>
        <v>1013.2377580297159</v>
      </c>
      <c r="G14" s="11">
        <f t="shared" si="19"/>
        <v>12.670948992340705</v>
      </c>
      <c r="H14" s="11">
        <f t="shared" si="19"/>
        <v>11.096691835515237</v>
      </c>
      <c r="I14" s="11">
        <f t="shared" si="19"/>
        <v>6348.8600845203928</v>
      </c>
      <c r="K14" s="10" t="s">
        <v>15</v>
      </c>
      <c r="L14" s="12">
        <f t="shared" ref="L14:Q14" si="20">SUMPRODUCT(D4:D13,L4:L13,BP4:BP13)/SUMPRODUCT(D4:D13,BP4:BP13)</f>
        <v>18.803074340782892</v>
      </c>
      <c r="M14" s="12">
        <f t="shared" si="20"/>
        <v>20.909843585642758</v>
      </c>
      <c r="N14" s="12">
        <f t="shared" si="20"/>
        <v>22.032412320659567</v>
      </c>
      <c r="O14" s="12">
        <f t="shared" si="20"/>
        <v>25.029555163764389</v>
      </c>
      <c r="P14" s="12">
        <f t="shared" si="20"/>
        <v>29.999999999999996</v>
      </c>
      <c r="Q14" s="13">
        <f t="shared" si="20"/>
        <v>19.755717608040552</v>
      </c>
      <c r="S14" s="10" t="s">
        <v>15</v>
      </c>
      <c r="T14" s="14">
        <f>SUMPRODUCT(T4:T13, D4:D13)/SUM(D4:D13)</f>
        <v>4.1289784049672137E-2</v>
      </c>
      <c r="U14" s="14">
        <f t="shared" ref="U14:X14" si="21">SUMPRODUCT(U4:U13, E4:E13)/SUM(E4:E13)</f>
        <v>6.9913172143242483E-2</v>
      </c>
      <c r="V14" s="14">
        <f t="shared" si="21"/>
        <v>0.12164218751223195</v>
      </c>
      <c r="W14" s="14">
        <f t="shared" si="21"/>
        <v>0.21620105949412219</v>
      </c>
      <c r="X14" s="14">
        <f t="shared" si="21"/>
        <v>0.34484510539358826</v>
      </c>
      <c r="Y14" s="14">
        <f>SUMPRODUCT(I4:I13, Y4:Y13)/SUM(I4:I13)</f>
        <v>6.2137812144010394E-2</v>
      </c>
      <c r="Z14" s="15"/>
      <c r="AA14" s="10" t="s">
        <v>15</v>
      </c>
      <c r="AB14" s="14">
        <f>SUMPRODUCT(AB4:AB13, L4:L13)/SUM(L4:L13)</f>
        <v>1.7405123276140171E-2</v>
      </c>
      <c r="AC14" s="14">
        <f t="shared" ref="AC14" si="22">SUMPRODUCT(AC4:AC13, M4:M13)/SUM(M4:M13)</f>
        <v>3.3056854129384736E-2</v>
      </c>
      <c r="AD14" s="14">
        <f t="shared" ref="AD14" si="23">SUMPRODUCT(AD4:AD13, N4:N13)/SUM(N4:N13)</f>
        <v>6.205852688977756E-2</v>
      </c>
      <c r="AE14" s="14">
        <f t="shared" ref="AE14" si="24">SUMPRODUCT(AE4:AE13, O4:O13)/SUM(O4:O13)</f>
        <v>0.11461575285732865</v>
      </c>
      <c r="AF14" s="14">
        <f t="shared" ref="AF14" si="25">SUMPRODUCT(AF4:AF13, P4:P13)/SUM(P4:P13)</f>
        <v>0.1825314441897527</v>
      </c>
      <c r="AG14" s="14">
        <f>SUMPRODUCT(Q4:Q13, AG4:AG13)/SUM(Q4:Q13)</f>
        <v>8.9420284475150685E-2</v>
      </c>
      <c r="AH14" s="15"/>
      <c r="AI14" s="10" t="s">
        <v>15</v>
      </c>
      <c r="AJ14" s="52">
        <f>SUMPRODUCT(AJ4:AJ13, D4:D13)/SUM(D4:D13)</f>
        <v>2.0865778205441617E-2</v>
      </c>
      <c r="AK14" s="52">
        <f t="shared" ref="AK14:AN14" si="26">SUMPRODUCT(AK4:AK13, E4:E13)/SUM(E4:E13)</f>
        <v>4.0999079669785665E-2</v>
      </c>
      <c r="AL14" s="52">
        <f t="shared" si="26"/>
        <v>7.738456476585287E-2</v>
      </c>
      <c r="AM14" s="52">
        <f t="shared" si="26"/>
        <v>0.14389598785511873</v>
      </c>
      <c r="AN14" s="52">
        <f t="shared" si="26"/>
        <v>0.23438245819259279</v>
      </c>
      <c r="AO14" s="53">
        <f>SUMPRODUCT(AJ14:AN14, D14:H14)/SUM(D14:H14)</f>
        <v>3.5529997311449985E-2</v>
      </c>
      <c r="AQ14" s="10" t="s">
        <v>15</v>
      </c>
      <c r="AR14" s="9">
        <f t="shared" si="3"/>
        <v>241687.52866070453</v>
      </c>
      <c r="AS14" s="9">
        <f t="shared" si="4"/>
        <v>217600.8341975428</v>
      </c>
      <c r="AT14" s="9">
        <f t="shared" si="5"/>
        <v>225839.76568551728</v>
      </c>
      <c r="AU14" s="9">
        <f t="shared" si="6"/>
        <v>221058.05014611516</v>
      </c>
      <c r="AV14" s="9">
        <f t="shared" si="7"/>
        <v>281996.32436150155</v>
      </c>
      <c r="AW14" s="9">
        <f t="shared" si="8"/>
        <v>233175.35717023246</v>
      </c>
      <c r="AX14" s="15"/>
      <c r="AY14" s="10" t="s">
        <v>15</v>
      </c>
      <c r="AZ14" s="9">
        <f t="shared" ref="AZ14:BE14" si="27">SUMPRODUCT(AZ4:AZ13,D4:D13)/SUM(D4:D13)</f>
        <v>1256882.0328108631</v>
      </c>
      <c r="BA14" s="9">
        <f t="shared" si="27"/>
        <v>1044257.5300851726</v>
      </c>
      <c r="BB14" s="9">
        <f t="shared" si="27"/>
        <v>1030782.5231922353</v>
      </c>
      <c r="BC14" s="9">
        <f t="shared" si="27"/>
        <v>934706.64539674541</v>
      </c>
      <c r="BD14" s="9">
        <f t="shared" si="27"/>
        <v>989460.78723333892</v>
      </c>
      <c r="BE14" s="9">
        <f t="shared" si="27"/>
        <v>1166614.6512189403</v>
      </c>
      <c r="BF14" s="15"/>
      <c r="BG14" s="10" t="s">
        <v>15</v>
      </c>
      <c r="BH14" s="11">
        <v>51.197392249185079</v>
      </c>
      <c r="BI14" s="11">
        <v>51.359383033419022</v>
      </c>
      <c r="BJ14" s="11">
        <v>51.233236151603499</v>
      </c>
      <c r="BK14" s="11">
        <v>51.193236714975846</v>
      </c>
      <c r="BL14" s="11">
        <v>51.463157894736845</v>
      </c>
      <c r="BM14" s="17">
        <v>51.255049504950492</v>
      </c>
      <c r="BO14" s="10" t="s">
        <v>15</v>
      </c>
      <c r="BP14" s="18">
        <f t="shared" ref="BP14:BU14" si="28">SUMPRODUCT(BP4:BP13, D4:D13)/SUM(D4:D13)</f>
        <v>623144.2899409337</v>
      </c>
      <c r="BQ14" s="18">
        <f t="shared" si="28"/>
        <v>517728.07639324386</v>
      </c>
      <c r="BR14" s="18">
        <f t="shared" si="28"/>
        <v>511047.35904424166</v>
      </c>
      <c r="BS14" s="18">
        <f t="shared" si="28"/>
        <v>463414.30113869382</v>
      </c>
      <c r="BT14" s="18">
        <f t="shared" si="28"/>
        <v>490560.6282763207</v>
      </c>
      <c r="BU14" s="19">
        <f t="shared" si="28"/>
        <v>578391.00209169078</v>
      </c>
    </row>
    <row r="15" spans="2:73" x14ac:dyDescent="0.25">
      <c r="H15" s="32"/>
      <c r="AI15" s="20"/>
    </row>
    <row r="16" spans="2:73" x14ac:dyDescent="0.25">
      <c r="B16">
        <f>(((1.6%)*3.464239+0.033447)*0.3009+0.018)*0.8*1.219</f>
        <v>4.3632822164968318E-2</v>
      </c>
      <c r="BS16" s="56">
        <f>30*BR12+13*BR13</f>
        <v>50995721.375</v>
      </c>
    </row>
    <row r="17" spans="1:71" x14ac:dyDescent="0.25">
      <c r="A17" s="2"/>
      <c r="B17" s="178" t="s">
        <v>27</v>
      </c>
      <c r="C17" s="178"/>
      <c r="D17" s="178"/>
      <c r="E17" s="178"/>
      <c r="F17" s="178"/>
      <c r="G17" s="178"/>
      <c r="H17" s="178"/>
      <c r="I17" s="2"/>
      <c r="J17" s="180" t="s">
        <v>28</v>
      </c>
      <c r="K17" s="180"/>
      <c r="L17" s="180"/>
      <c r="M17" s="180"/>
      <c r="N17" s="180"/>
      <c r="O17" s="180"/>
      <c r="P17" s="180"/>
      <c r="Q17" s="2"/>
      <c r="R17" s="178" t="s">
        <v>64</v>
      </c>
      <c r="S17" s="178"/>
      <c r="T17" s="178"/>
      <c r="U17" s="178"/>
      <c r="V17" s="178"/>
      <c r="W17" s="178"/>
      <c r="X17" s="178"/>
      <c r="AJ17" s="30" t="s">
        <v>37</v>
      </c>
      <c r="BS17" s="56">
        <f>6349*BU14</f>
        <v>3672204472.2801447</v>
      </c>
    </row>
    <row r="18" spans="1:71" x14ac:dyDescent="0.25">
      <c r="A18" s="7"/>
      <c r="B18" s="1" t="s">
        <v>9</v>
      </c>
      <c r="C18" s="1" t="s">
        <v>10</v>
      </c>
      <c r="D18" s="1" t="s">
        <v>11</v>
      </c>
      <c r="E18" s="1" t="s">
        <v>12</v>
      </c>
      <c r="F18" s="1" t="s">
        <v>13</v>
      </c>
      <c r="G18" s="1" t="s">
        <v>14</v>
      </c>
      <c r="H18" s="1" t="s">
        <v>15</v>
      </c>
      <c r="I18" s="7"/>
      <c r="J18" s="5" t="s">
        <v>9</v>
      </c>
      <c r="K18" s="5" t="s">
        <v>10</v>
      </c>
      <c r="L18" s="5" t="s">
        <v>11</v>
      </c>
      <c r="M18" s="5" t="s">
        <v>12</v>
      </c>
      <c r="N18" s="5" t="s">
        <v>13</v>
      </c>
      <c r="O18" s="5" t="s">
        <v>14</v>
      </c>
      <c r="P18" s="5" t="s">
        <v>15</v>
      </c>
      <c r="Q18" s="7"/>
      <c r="R18" s="5" t="s">
        <v>9</v>
      </c>
      <c r="S18" s="5" t="s">
        <v>10</v>
      </c>
      <c r="T18" s="5" t="s">
        <v>11</v>
      </c>
      <c r="U18" s="5" t="s">
        <v>12</v>
      </c>
      <c r="V18" s="5" t="s">
        <v>13</v>
      </c>
      <c r="W18" s="5" t="s">
        <v>14</v>
      </c>
      <c r="X18" s="5" t="s">
        <v>15</v>
      </c>
      <c r="BS18" s="32">
        <f>BS16/BS17</f>
        <v>1.388695040266528E-2</v>
      </c>
    </row>
    <row r="19" spans="1:71" x14ac:dyDescent="0.25">
      <c r="A19" s="7"/>
      <c r="B19" s="3" t="s">
        <v>16</v>
      </c>
      <c r="C19" s="5">
        <v>30</v>
      </c>
      <c r="D19" s="5">
        <v>30</v>
      </c>
      <c r="E19" s="5">
        <v>30</v>
      </c>
      <c r="F19" s="5">
        <v>30</v>
      </c>
      <c r="G19" s="5">
        <v>30</v>
      </c>
      <c r="H19" s="22">
        <f t="shared" ref="H19:H28" si="29">SUMPRODUCT(C19:G19, D4:H4, BP4:BT4)/SUMPRODUCT(D4:H4, BP4:BT4)</f>
        <v>30</v>
      </c>
      <c r="I19" s="7"/>
      <c r="J19" s="5" t="s">
        <v>16</v>
      </c>
      <c r="K19" s="23">
        <f>AR4/AZ4</f>
        <v>0.28500000000000003</v>
      </c>
      <c r="L19" s="23">
        <f t="shared" ref="L19:P29" si="30">AS4/BA4</f>
        <v>0.28500000000000003</v>
      </c>
      <c r="M19" s="23">
        <f t="shared" si="30"/>
        <v>0.28499999999999998</v>
      </c>
      <c r="N19" s="23">
        <f t="shared" si="30"/>
        <v>0.28499999999999998</v>
      </c>
      <c r="O19" s="23">
        <f t="shared" si="30"/>
        <v>0.28499999999999998</v>
      </c>
      <c r="P19" s="23">
        <f t="shared" si="30"/>
        <v>0.28500000000000003</v>
      </c>
      <c r="Q19" s="7"/>
      <c r="R19" s="5" t="s">
        <v>16</v>
      </c>
      <c r="S19" s="24">
        <f>(K19+2.5%+0.9%)-(AJ4+8.3%+3.4%+0.5%+1.8%)</f>
        <v>0.15229538148645444</v>
      </c>
      <c r="T19" s="24">
        <f t="shared" ref="T19:T28" si="31">(L19+2.5%+0.9%)-(AK4+8.3%+3.4%+0.5%+1.8%)</f>
        <v>0.13215009661039839</v>
      </c>
      <c r="U19" s="24">
        <f t="shared" ref="U19:U28" si="32">(M19+2.5%+0.9%)-(AL4+8.3%+3.4%+0.5%+1.8%)</f>
        <v>9.1778026705126969E-2</v>
      </c>
      <c r="V19" s="24">
        <f t="shared" ref="V19:V28" si="33">(N19+2.5%+0.9%)-(AM4+8.3%+3.4%+0.5%+1.8%)</f>
        <v>1.9950986398019122E-2</v>
      </c>
      <c r="W19" s="24">
        <f t="shared" ref="W19:W28" si="34">(O19+2.5%+0.9%)-(AN4+8.3%+3.4%+0.5%+1.8%)</f>
        <v>-3.0507172404451832E-2</v>
      </c>
      <c r="X19" s="24">
        <f>SUMPRODUCT(S19:W19, D4:H4)/SUM(D4:H4)</f>
        <v>0.13340737883509751</v>
      </c>
      <c r="Y19" s="25"/>
    </row>
    <row r="20" spans="1:71" x14ac:dyDescent="0.25">
      <c r="A20" s="7"/>
      <c r="B20" s="3" t="s">
        <v>17</v>
      </c>
      <c r="C20" s="5">
        <v>28.5</v>
      </c>
      <c r="D20" s="5">
        <v>29</v>
      </c>
      <c r="E20" s="5">
        <v>30</v>
      </c>
      <c r="F20" s="5">
        <v>30</v>
      </c>
      <c r="G20" s="5">
        <v>30</v>
      </c>
      <c r="H20" s="22">
        <f t="shared" si="29"/>
        <v>28.812499403479976</v>
      </c>
      <c r="I20" s="7"/>
      <c r="J20" s="5" t="s">
        <v>17</v>
      </c>
      <c r="K20" s="23">
        <f t="shared" ref="K20:K29" si="35">AR5/AZ5</f>
        <v>0.27074999999999999</v>
      </c>
      <c r="L20" s="23">
        <f t="shared" si="30"/>
        <v>0.27549999999999997</v>
      </c>
      <c r="M20" s="23">
        <f t="shared" si="30"/>
        <v>0.28499999999999998</v>
      </c>
      <c r="N20" s="23">
        <f t="shared" si="30"/>
        <v>0.28499999999999998</v>
      </c>
      <c r="O20" s="23">
        <f t="shared" si="30"/>
        <v>0.28499999999999998</v>
      </c>
      <c r="P20" s="23">
        <f t="shared" si="30"/>
        <v>0.27371874433305976</v>
      </c>
      <c r="Q20" s="7"/>
      <c r="R20" s="5" t="s">
        <v>17</v>
      </c>
      <c r="S20" s="24">
        <f t="shared" ref="S20:S28" si="36">(K20+2.5%+0.9%)-(AJ5+8.3%+3.4%+0.5%+1.8%)</f>
        <v>0.13862933277887118</v>
      </c>
      <c r="T20" s="24">
        <f t="shared" si="31"/>
        <v>0.12584586940054515</v>
      </c>
      <c r="U20" s="24">
        <f t="shared" si="32"/>
        <v>9.7112720505365013E-2</v>
      </c>
      <c r="V20" s="24">
        <f t="shared" si="33"/>
        <v>2.8427732557438412E-2</v>
      </c>
      <c r="W20" s="24">
        <f t="shared" si="34"/>
        <v>-6.3026489086151105E-2</v>
      </c>
      <c r="X20" s="24">
        <f t="shared" ref="X20:X28" si="37">SUMPRODUCT(S20:W20, D5:H5)/SUM(D5:H5)</f>
        <v>0.1294388144143066</v>
      </c>
      <c r="Y20" s="25"/>
      <c r="Z20" s="33" t="s">
        <v>39</v>
      </c>
      <c r="AA20" s="33"/>
      <c r="AI20" s="26" t="s">
        <v>31</v>
      </c>
    </row>
    <row r="21" spans="1:71" x14ac:dyDescent="0.25">
      <c r="A21" s="7"/>
      <c r="B21" s="3" t="s">
        <v>18</v>
      </c>
      <c r="C21" s="5">
        <v>25</v>
      </c>
      <c r="D21" s="5">
        <v>25.5</v>
      </c>
      <c r="E21" s="5">
        <v>28.5</v>
      </c>
      <c r="F21" s="5">
        <v>30</v>
      </c>
      <c r="G21" s="5">
        <v>30</v>
      </c>
      <c r="H21" s="22">
        <f t="shared" si="29"/>
        <v>25.899710823175205</v>
      </c>
      <c r="I21" s="7"/>
      <c r="J21" s="5" t="s">
        <v>18</v>
      </c>
      <c r="K21" s="23">
        <f t="shared" si="35"/>
        <v>0.23749999999999999</v>
      </c>
      <c r="L21" s="23">
        <f t="shared" si="30"/>
        <v>0.24224999999999999</v>
      </c>
      <c r="M21" s="23">
        <f t="shared" si="30"/>
        <v>0.27074999999999999</v>
      </c>
      <c r="N21" s="23">
        <f t="shared" si="30"/>
        <v>0.28500000000000003</v>
      </c>
      <c r="O21" s="23">
        <f t="shared" si="30"/>
        <v>0.28500000000000003</v>
      </c>
      <c r="P21" s="23">
        <f t="shared" si="30"/>
        <v>0.24604725282016443</v>
      </c>
      <c r="Q21" s="7"/>
      <c r="R21" s="5" t="s">
        <v>18</v>
      </c>
      <c r="S21" s="24">
        <f t="shared" si="36"/>
        <v>0.1081979261152759</v>
      </c>
      <c r="T21" s="24">
        <f t="shared" si="31"/>
        <v>9.4383313604310459E-2</v>
      </c>
      <c r="U21" s="24">
        <f t="shared" si="32"/>
        <v>8.3931849426451821E-2</v>
      </c>
      <c r="V21" s="24">
        <f t="shared" si="33"/>
        <v>3.3814238528859786E-2</v>
      </c>
      <c r="W21" s="24">
        <f t="shared" si="34"/>
        <v>-5.7444076330757765E-2</v>
      </c>
      <c r="X21" s="24">
        <f t="shared" si="37"/>
        <v>9.8280438890171046E-2</v>
      </c>
      <c r="Y21" s="25"/>
      <c r="Z21" s="34" t="s">
        <v>40</v>
      </c>
      <c r="AA21" s="35"/>
      <c r="AI21" s="27" t="s">
        <v>32</v>
      </c>
      <c r="AJ21" s="28"/>
    </row>
    <row r="22" spans="1:71" x14ac:dyDescent="0.25">
      <c r="A22" s="7"/>
      <c r="B22" s="3" t="s">
        <v>19</v>
      </c>
      <c r="C22" s="5">
        <v>23</v>
      </c>
      <c r="D22" s="5">
        <v>24</v>
      </c>
      <c r="E22" s="5">
        <v>26</v>
      </c>
      <c r="F22" s="5">
        <v>28</v>
      </c>
      <c r="G22" s="5">
        <v>30</v>
      </c>
      <c r="H22" s="22">
        <f t="shared" si="29"/>
        <v>23.868771516392627</v>
      </c>
      <c r="I22" s="7"/>
      <c r="J22" s="5" t="s">
        <v>19</v>
      </c>
      <c r="K22" s="23">
        <f t="shared" si="35"/>
        <v>0.21850000000000003</v>
      </c>
      <c r="L22" s="23">
        <f t="shared" si="30"/>
        <v>0.22799999999999998</v>
      </c>
      <c r="M22" s="23">
        <f t="shared" si="30"/>
        <v>0.24699999999999997</v>
      </c>
      <c r="N22" s="23">
        <f t="shared" si="30"/>
        <v>0.26600000000000001</v>
      </c>
      <c r="O22" s="23">
        <f t="shared" si="30"/>
        <v>0.28499999999999998</v>
      </c>
      <c r="P22" s="23">
        <f t="shared" si="30"/>
        <v>0.22675332940573001</v>
      </c>
      <c r="Q22" s="7"/>
      <c r="R22" s="5" t="s">
        <v>19</v>
      </c>
      <c r="S22" s="24">
        <f t="shared" si="36"/>
        <v>8.9714061095359121E-2</v>
      </c>
      <c r="T22" s="24">
        <f t="shared" si="31"/>
        <v>8.0716030949942175E-2</v>
      </c>
      <c r="U22" s="24">
        <f t="shared" si="32"/>
        <v>6.3374921361710523E-2</v>
      </c>
      <c r="V22" s="24">
        <f t="shared" si="33"/>
        <v>1.3405304635484394E-2</v>
      </c>
      <c r="W22" s="24">
        <f t="shared" si="34"/>
        <v>-6.0102858561254691E-2</v>
      </c>
      <c r="X22" s="24">
        <f t="shared" si="37"/>
        <v>8.1718103016466301E-2</v>
      </c>
      <c r="Y22" s="25"/>
      <c r="AC22" s="28" t="s">
        <v>43</v>
      </c>
      <c r="AD22" s="28" t="s">
        <v>44</v>
      </c>
      <c r="AE22" s="28" t="s">
        <v>45</v>
      </c>
      <c r="AF22" s="28" t="s">
        <v>46</v>
      </c>
      <c r="AI22" s="28" t="s">
        <v>33</v>
      </c>
      <c r="AJ22" s="28">
        <v>1.194788272734125E-2</v>
      </c>
    </row>
    <row r="23" spans="1:71" x14ac:dyDescent="0.25">
      <c r="A23" s="7"/>
      <c r="B23" s="3" t="s">
        <v>20</v>
      </c>
      <c r="C23" s="5">
        <v>21.5</v>
      </c>
      <c r="D23" s="5">
        <v>22.5</v>
      </c>
      <c r="E23" s="5">
        <v>24</v>
      </c>
      <c r="F23" s="5">
        <v>25</v>
      </c>
      <c r="G23" s="5">
        <v>30</v>
      </c>
      <c r="H23" s="22">
        <f t="shared" si="29"/>
        <v>22.187345638833719</v>
      </c>
      <c r="I23" s="7"/>
      <c r="J23" s="5" t="s">
        <v>20</v>
      </c>
      <c r="K23" s="23">
        <f t="shared" si="35"/>
        <v>0.20425000000000001</v>
      </c>
      <c r="L23" s="23">
        <f t="shared" si="30"/>
        <v>0.21374999999999997</v>
      </c>
      <c r="M23" s="23">
        <f t="shared" si="30"/>
        <v>0.22799999999999995</v>
      </c>
      <c r="N23" s="23">
        <f t="shared" si="30"/>
        <v>0.23750000000000002</v>
      </c>
      <c r="O23" s="23">
        <f t="shared" si="30"/>
        <v>0.28499999999999998</v>
      </c>
      <c r="P23" s="23">
        <f t="shared" si="30"/>
        <v>0.21077978356892033</v>
      </c>
      <c r="Q23" s="7"/>
      <c r="R23" s="5" t="s">
        <v>20</v>
      </c>
      <c r="S23" s="24">
        <f t="shared" si="36"/>
        <v>7.6488438918304258E-2</v>
      </c>
      <c r="T23" s="24">
        <f t="shared" si="31"/>
        <v>6.6284303149275414E-2</v>
      </c>
      <c r="U23" s="24">
        <f t="shared" si="32"/>
        <v>4.2036156081534659E-2</v>
      </c>
      <c r="V23" s="24">
        <f t="shared" si="33"/>
        <v>-1.3795630603818332E-2</v>
      </c>
      <c r="W23" s="24">
        <f t="shared" si="34"/>
        <v>-5.4575270376944707E-2</v>
      </c>
      <c r="X23" s="24">
        <f t="shared" si="37"/>
        <v>6.7552005041413843E-2</v>
      </c>
      <c r="Y23" s="25"/>
      <c r="Z23" s="35" t="s">
        <v>41</v>
      </c>
      <c r="AA23" s="35">
        <v>-6.4763124932399607E-3</v>
      </c>
      <c r="AC23" s="36">
        <v>3.6209252841787491</v>
      </c>
      <c r="AD23" s="36">
        <v>3.4435564398340723</v>
      </c>
      <c r="AE23" s="36">
        <v>4.0270058662364665</v>
      </c>
      <c r="AF23" s="36">
        <v>4.1639434268360258</v>
      </c>
      <c r="AI23" s="28" t="s">
        <v>34</v>
      </c>
      <c r="AJ23" s="28">
        <v>1.2976766732846989</v>
      </c>
    </row>
    <row r="24" spans="1:71" x14ac:dyDescent="0.25">
      <c r="A24" s="7"/>
      <c r="B24" s="3" t="s">
        <v>21</v>
      </c>
      <c r="C24" s="5">
        <v>20</v>
      </c>
      <c r="D24" s="5">
        <v>21.5</v>
      </c>
      <c r="E24" s="5">
        <v>22</v>
      </c>
      <c r="F24" s="5">
        <v>24</v>
      </c>
      <c r="G24" s="5">
        <v>30</v>
      </c>
      <c r="H24" s="22">
        <f t="shared" si="29"/>
        <v>20.724877081962859</v>
      </c>
      <c r="I24" s="7"/>
      <c r="J24" s="5" t="s">
        <v>21</v>
      </c>
      <c r="K24" s="23">
        <f t="shared" si="35"/>
        <v>0.19000000000000003</v>
      </c>
      <c r="L24" s="23">
        <f t="shared" si="30"/>
        <v>0.20424999999999999</v>
      </c>
      <c r="M24" s="23">
        <f t="shared" si="30"/>
        <v>0.20899999999999999</v>
      </c>
      <c r="N24" s="23">
        <f t="shared" si="30"/>
        <v>0.22800000000000001</v>
      </c>
      <c r="O24" s="23">
        <f t="shared" si="30"/>
        <v>0.28500000000000003</v>
      </c>
      <c r="P24" s="23">
        <f t="shared" si="30"/>
        <v>0.19688633227864716</v>
      </c>
      <c r="Q24" s="7"/>
      <c r="R24" s="5" t="s">
        <v>21</v>
      </c>
      <c r="S24" s="24">
        <f t="shared" si="36"/>
        <v>6.3296944766631114E-2</v>
      </c>
      <c r="T24" s="24">
        <f t="shared" si="31"/>
        <v>5.7232017738361479E-2</v>
      </c>
      <c r="U24" s="24">
        <f t="shared" si="32"/>
        <v>2.603296196892102E-2</v>
      </c>
      <c r="V24" s="24">
        <f t="shared" si="33"/>
        <v>-2.3123578823946667E-2</v>
      </c>
      <c r="W24" s="24">
        <f t="shared" si="34"/>
        <v>-5.5881683473028687E-2</v>
      </c>
      <c r="X24" s="24">
        <f t="shared" si="37"/>
        <v>5.5017570019913233E-2</v>
      </c>
      <c r="Y24" s="25"/>
      <c r="Z24" s="35" t="s">
        <v>42</v>
      </c>
      <c r="AA24" s="35">
        <v>0.55710031072957067</v>
      </c>
    </row>
    <row r="25" spans="1:71" x14ac:dyDescent="0.25">
      <c r="A25" s="7"/>
      <c r="B25" s="3" t="s">
        <v>22</v>
      </c>
      <c r="C25" s="5">
        <v>20</v>
      </c>
      <c r="D25" s="5">
        <v>21.5</v>
      </c>
      <c r="E25" s="5">
        <v>22</v>
      </c>
      <c r="F25" s="5">
        <v>24</v>
      </c>
      <c r="G25" s="5">
        <v>30</v>
      </c>
      <c r="H25" s="22">
        <f t="shared" si="29"/>
        <v>20.632633775827649</v>
      </c>
      <c r="I25" s="7"/>
      <c r="J25" s="5" t="s">
        <v>22</v>
      </c>
      <c r="K25" s="23">
        <f t="shared" si="35"/>
        <v>0.19</v>
      </c>
      <c r="L25" s="23">
        <f t="shared" si="30"/>
        <v>0.20425000000000001</v>
      </c>
      <c r="M25" s="23">
        <f t="shared" si="30"/>
        <v>0.20899999999999999</v>
      </c>
      <c r="N25" s="23">
        <f t="shared" si="30"/>
        <v>0.22800000000000001</v>
      </c>
      <c r="O25" s="23">
        <f t="shared" si="30"/>
        <v>0.28500000000000003</v>
      </c>
      <c r="P25" s="23">
        <f t="shared" si="30"/>
        <v>0.19601002087036271</v>
      </c>
      <c r="Q25" s="7"/>
      <c r="R25" s="5" t="s">
        <v>22</v>
      </c>
      <c r="S25" s="24">
        <f t="shared" si="36"/>
        <v>6.4596519181214146E-2</v>
      </c>
      <c r="T25" s="24">
        <f t="shared" si="31"/>
        <v>5.849466220455829E-2</v>
      </c>
      <c r="U25" s="24">
        <f t="shared" si="32"/>
        <v>2.9307176137732815E-2</v>
      </c>
      <c r="V25" s="24">
        <f t="shared" si="33"/>
        <v>-1.6316253439335182E-2</v>
      </c>
      <c r="W25" s="24">
        <f t="shared" si="34"/>
        <v>-5.1496921265793194E-2</v>
      </c>
      <c r="X25" s="24">
        <f t="shared" si="37"/>
        <v>5.798587359016575E-2</v>
      </c>
      <c r="Y25" s="25"/>
      <c r="AI25" s="27" t="s">
        <v>35</v>
      </c>
      <c r="AJ25" s="28"/>
    </row>
    <row r="26" spans="1:71" x14ac:dyDescent="0.25">
      <c r="A26" s="7"/>
      <c r="B26" s="3" t="s">
        <v>23</v>
      </c>
      <c r="C26" s="5">
        <v>19</v>
      </c>
      <c r="D26" s="5">
        <v>20</v>
      </c>
      <c r="E26" s="5">
        <v>20.5</v>
      </c>
      <c r="F26" s="5">
        <v>22</v>
      </c>
      <c r="G26" s="5">
        <v>30</v>
      </c>
      <c r="H26" s="22">
        <f t="shared" si="29"/>
        <v>19.365907745108252</v>
      </c>
      <c r="I26" s="7"/>
      <c r="J26" s="5" t="s">
        <v>23</v>
      </c>
      <c r="K26" s="23">
        <f t="shared" si="35"/>
        <v>0.18049999999999997</v>
      </c>
      <c r="L26" s="23">
        <f t="shared" si="30"/>
        <v>0.19000000000000003</v>
      </c>
      <c r="M26" s="23">
        <f t="shared" si="30"/>
        <v>0.19474999999999998</v>
      </c>
      <c r="N26" s="23">
        <f t="shared" si="30"/>
        <v>0.20899999999999999</v>
      </c>
      <c r="O26" s="23">
        <f t="shared" si="30"/>
        <v>0.28500000000000003</v>
      </c>
      <c r="P26" s="23">
        <f t="shared" si="30"/>
        <v>0.18397612357852841</v>
      </c>
      <c r="Q26" s="7"/>
      <c r="R26" s="5" t="s">
        <v>23</v>
      </c>
      <c r="S26" s="24">
        <f t="shared" si="36"/>
        <v>5.5307527931195311E-2</v>
      </c>
      <c r="T26" s="24">
        <f t="shared" si="31"/>
        <v>4.3364256425896808E-2</v>
      </c>
      <c r="U26" s="24">
        <f t="shared" si="32"/>
        <v>1.5793098399206923E-2</v>
      </c>
      <c r="V26" s="24">
        <f t="shared" si="33"/>
        <v>-3.5595681243504096E-2</v>
      </c>
      <c r="W26" s="24">
        <f t="shared" si="34"/>
        <v>-4.5595280636710367E-2</v>
      </c>
      <c r="X26" s="24">
        <f t="shared" si="37"/>
        <v>4.8441382986321585E-2</v>
      </c>
      <c r="Y26" s="25"/>
      <c r="AC26" s="50" t="s">
        <v>59</v>
      </c>
      <c r="AD26" s="50" t="s">
        <v>60</v>
      </c>
      <c r="AE26" s="51" t="s">
        <v>61</v>
      </c>
      <c r="AF26" s="51" t="s">
        <v>62</v>
      </c>
      <c r="AG26" s="51" t="s">
        <v>63</v>
      </c>
      <c r="AI26" s="28" t="s">
        <v>33</v>
      </c>
      <c r="AJ26" s="28">
        <v>1.7999999999999999E-2</v>
      </c>
    </row>
    <row r="27" spans="1:71" x14ac:dyDescent="0.25">
      <c r="A27" s="7"/>
      <c r="B27" s="3" t="s">
        <v>24</v>
      </c>
      <c r="C27" s="5">
        <v>18</v>
      </c>
      <c r="D27" s="5">
        <v>18</v>
      </c>
      <c r="E27" s="5">
        <v>18</v>
      </c>
      <c r="F27" s="5">
        <v>19</v>
      </c>
      <c r="G27" s="5">
        <v>30</v>
      </c>
      <c r="H27" s="22">
        <f t="shared" si="29"/>
        <v>18.016291791267676</v>
      </c>
      <c r="I27" s="7"/>
      <c r="J27" s="5" t="s">
        <v>24</v>
      </c>
      <c r="K27" s="23">
        <f t="shared" si="35"/>
        <v>0.17100000000000001</v>
      </c>
      <c r="L27" s="23">
        <f t="shared" si="30"/>
        <v>0.17099999999999999</v>
      </c>
      <c r="M27" s="23">
        <f t="shared" si="30"/>
        <v>0.17099999999999999</v>
      </c>
      <c r="N27" s="23">
        <f t="shared" si="30"/>
        <v>0.18049999999999999</v>
      </c>
      <c r="O27" s="23">
        <f t="shared" si="30"/>
        <v>0.28500000000000003</v>
      </c>
      <c r="P27" s="23">
        <f t="shared" si="30"/>
        <v>0.17115477201704293</v>
      </c>
      <c r="Q27" s="7"/>
      <c r="R27" s="5" t="s">
        <v>24</v>
      </c>
      <c r="S27" s="24">
        <f t="shared" si="36"/>
        <v>4.7776312808160859E-2</v>
      </c>
      <c r="T27" s="24">
        <f t="shared" si="31"/>
        <v>2.626076836757088E-2</v>
      </c>
      <c r="U27" s="31">
        <f t="shared" si="32"/>
        <v>-6.1669985477185441E-3</v>
      </c>
      <c r="V27" s="24">
        <f t="shared" si="33"/>
        <v>-5.8930738173876313E-2</v>
      </c>
      <c r="W27" s="24">
        <f t="shared" si="34"/>
        <v>-5.0020086396681873E-2</v>
      </c>
      <c r="X27" s="24">
        <f t="shared" si="37"/>
        <v>3.8606537479087454E-2</v>
      </c>
      <c r="Y27" s="25"/>
      <c r="AC27" s="32">
        <v>0.91062202205279785</v>
      </c>
      <c r="AD27" s="32">
        <v>0.58862569610956372</v>
      </c>
      <c r="AE27" s="32">
        <v>0.32916285075249524</v>
      </c>
      <c r="AF27" s="32">
        <v>0.1492444955219652</v>
      </c>
      <c r="AG27" s="32">
        <v>3.9458551094249388E-2</v>
      </c>
      <c r="AI27" s="28" t="s">
        <v>36</v>
      </c>
      <c r="AJ27" s="28">
        <v>0.3009</v>
      </c>
    </row>
    <row r="28" spans="1:71" x14ac:dyDescent="0.25">
      <c r="A28" s="15"/>
      <c r="B28" s="3" t="s">
        <v>25</v>
      </c>
      <c r="C28" s="5">
        <v>17.5</v>
      </c>
      <c r="D28" s="5">
        <v>17.5</v>
      </c>
      <c r="E28" s="5">
        <v>17.5</v>
      </c>
      <c r="F28" s="5">
        <v>18</v>
      </c>
      <c r="G28" s="5">
        <v>30</v>
      </c>
      <c r="H28" s="22">
        <f t="shared" si="29"/>
        <v>17.513012493443306</v>
      </c>
      <c r="I28" s="15"/>
      <c r="J28" s="12" t="s">
        <v>25</v>
      </c>
      <c r="K28" s="23">
        <f t="shared" si="35"/>
        <v>0.16625000000000001</v>
      </c>
      <c r="L28" s="23">
        <f t="shared" si="30"/>
        <v>0.16624999999999998</v>
      </c>
      <c r="M28" s="23">
        <f t="shared" si="30"/>
        <v>0.16624999999999998</v>
      </c>
      <c r="N28" s="23">
        <f t="shared" si="30"/>
        <v>0.17099999999999999</v>
      </c>
      <c r="O28" s="23">
        <f t="shared" si="30"/>
        <v>0.28499999999999998</v>
      </c>
      <c r="P28" s="23">
        <f t="shared" si="30"/>
        <v>0.16637361868771139</v>
      </c>
      <c r="Q28" s="15"/>
      <c r="R28" s="12" t="s">
        <v>25</v>
      </c>
      <c r="S28" s="24">
        <f t="shared" si="36"/>
        <v>4.5797358026823248E-2</v>
      </c>
      <c r="T28" s="55">
        <f t="shared" si="31"/>
        <v>2.3038239602193311E-2</v>
      </c>
      <c r="U28" s="31">
        <f t="shared" si="32"/>
        <v>-1.1436165111702701E-2</v>
      </c>
      <c r="V28" s="24">
        <f t="shared" si="33"/>
        <v>-7.053169714215532E-2</v>
      </c>
      <c r="W28" s="24">
        <f t="shared" si="34"/>
        <v>-4.596443147036583E-2</v>
      </c>
      <c r="X28" s="24">
        <f t="shared" si="37"/>
        <v>3.7782045366461361E-2</v>
      </c>
      <c r="Y28" s="25"/>
    </row>
    <row r="29" spans="1:71" x14ac:dyDescent="0.25">
      <c r="B29" s="10" t="s">
        <v>15</v>
      </c>
      <c r="C29" s="12">
        <f t="shared" ref="C29:H29" si="38">SUMPRODUCT(C19:C28, D4:D13, BP4:BP13)/SUMPRODUCT(BP4:BP13, D4:D13)</f>
        <v>20.241193545988761</v>
      </c>
      <c r="D29" s="12">
        <f t="shared" si="38"/>
        <v>21.934580607040655</v>
      </c>
      <c r="E29" s="12">
        <f t="shared" si="38"/>
        <v>23.06267944924355</v>
      </c>
      <c r="F29" s="12">
        <f t="shared" si="38"/>
        <v>24.894728791145273</v>
      </c>
      <c r="G29" s="12">
        <f t="shared" si="38"/>
        <v>29.999999999999996</v>
      </c>
      <c r="H29" s="13">
        <f t="shared" si="38"/>
        <v>21.039316121502647</v>
      </c>
      <c r="J29" s="5" t="s">
        <v>15</v>
      </c>
      <c r="K29" s="23">
        <f t="shared" si="35"/>
        <v>0.19229133868689324</v>
      </c>
      <c r="L29" s="23">
        <f t="shared" si="30"/>
        <v>0.20837851576688621</v>
      </c>
      <c r="M29" s="23">
        <f t="shared" si="30"/>
        <v>0.21909545476781372</v>
      </c>
      <c r="N29" s="23">
        <f t="shared" si="30"/>
        <v>0.23649992351588012</v>
      </c>
      <c r="O29" s="23">
        <f t="shared" si="30"/>
        <v>0.28499999999999998</v>
      </c>
      <c r="P29" s="16">
        <f t="shared" si="30"/>
        <v>0.19987350315427516</v>
      </c>
      <c r="R29" s="5" t="s">
        <v>15</v>
      </c>
      <c r="S29" s="24">
        <f>SUMPRODUCT(S19:S28, D4:D13)/SUM(D4:D13)</f>
        <v>7.5945563073408162E-2</v>
      </c>
      <c r="T29" s="24">
        <f t="shared" ref="T29:X29" si="39">SUMPRODUCT(T19:T28, E4:E13)/SUM(E4:E13)</f>
        <v>6.9676771420099204E-2</v>
      </c>
      <c r="U29" s="24">
        <f t="shared" si="39"/>
        <v>4.7201804180621219E-2</v>
      </c>
      <c r="V29" s="24">
        <f t="shared" si="39"/>
        <v>-2.6259463348377015E-3</v>
      </c>
      <c r="W29" s="24">
        <f t="shared" si="39"/>
        <v>-5.5382458192592778E-2</v>
      </c>
      <c r="X29" s="54">
        <f t="shared" si="39"/>
        <v>6.9407146355031923E-2</v>
      </c>
      <c r="Y29" s="25"/>
    </row>
    <row r="32" spans="1:7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24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24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S34" s="32"/>
      <c r="T34" s="32"/>
      <c r="U34" s="32"/>
      <c r="V34" s="32"/>
      <c r="W34" s="32"/>
      <c r="X34" s="32"/>
    </row>
    <row r="35" spans="1:24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S35" s="32"/>
      <c r="T35" s="32"/>
      <c r="U35" s="32"/>
      <c r="V35" s="32"/>
      <c r="W35" s="32"/>
      <c r="X35" s="32"/>
    </row>
    <row r="36" spans="1:24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S36" s="32"/>
      <c r="T36" s="32"/>
      <c r="U36" s="32"/>
      <c r="V36" s="32"/>
      <c r="W36" s="32"/>
      <c r="X36" s="32"/>
    </row>
    <row r="37" spans="1:24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S37" s="32"/>
      <c r="T37" s="32"/>
      <c r="U37" s="32"/>
      <c r="V37" s="32"/>
      <c r="W37" s="32"/>
      <c r="X37" s="32"/>
    </row>
    <row r="38" spans="1:24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S38" s="32"/>
      <c r="T38" s="32"/>
      <c r="U38" s="32"/>
      <c r="V38" s="32"/>
      <c r="W38" s="32"/>
      <c r="X38" s="32"/>
    </row>
    <row r="39" spans="1:24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S39" s="32"/>
      <c r="T39" s="32"/>
      <c r="U39" s="32"/>
      <c r="V39" s="32"/>
      <c r="W39" s="32"/>
      <c r="X39" s="32"/>
    </row>
    <row r="40" spans="1:24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S40" s="32"/>
      <c r="T40" s="32"/>
      <c r="U40" s="32"/>
      <c r="V40" s="32"/>
      <c r="W40" s="32"/>
      <c r="X40" s="32"/>
    </row>
    <row r="41" spans="1:24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S41" s="32"/>
      <c r="T41" s="32"/>
      <c r="U41" s="32"/>
      <c r="V41" s="32"/>
      <c r="W41" s="32"/>
      <c r="X41" s="32"/>
    </row>
    <row r="42" spans="1:24" x14ac:dyDescent="0.25">
      <c r="S42" s="32"/>
      <c r="T42" s="32"/>
      <c r="U42" s="32"/>
      <c r="V42" s="32"/>
      <c r="W42" s="32"/>
      <c r="X42" s="32"/>
    </row>
    <row r="43" spans="1:24" x14ac:dyDescent="0.25">
      <c r="S43" s="32"/>
      <c r="T43" s="32"/>
      <c r="U43" s="32"/>
      <c r="V43" s="32"/>
      <c r="W43" s="32"/>
      <c r="X43" s="32"/>
    </row>
    <row r="44" spans="1:2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32"/>
      <c r="T44" s="32"/>
      <c r="U44" s="32"/>
      <c r="V44" s="32"/>
      <c r="W44" s="32"/>
      <c r="X44" s="32"/>
    </row>
    <row r="45" spans="1:24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24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24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24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</sheetData>
  <mergeCells count="13">
    <mergeCell ref="BG2:BM2"/>
    <mergeCell ref="BO2:BU2"/>
    <mergeCell ref="B3:B14"/>
    <mergeCell ref="B17:H17"/>
    <mergeCell ref="J17:P17"/>
    <mergeCell ref="R17:X17"/>
    <mergeCell ref="AA2:AG2"/>
    <mergeCell ref="C2:I2"/>
    <mergeCell ref="K2:Q2"/>
    <mergeCell ref="S2:Y2"/>
    <mergeCell ref="AI2:AO2"/>
    <mergeCell ref="AQ2:AW2"/>
    <mergeCell ref="AY2:BE2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55"/>
  <sheetViews>
    <sheetView topLeftCell="K10" workbookViewId="0">
      <selection activeCell="U29" sqref="U29"/>
    </sheetView>
  </sheetViews>
  <sheetFormatPr defaultRowHeight="15" x14ac:dyDescent="0.25"/>
  <cols>
    <col min="2" max="2" width="11" customWidth="1"/>
    <col min="4" max="6" width="9.5703125" bestFit="1" customWidth="1"/>
    <col min="7" max="8" width="9.28515625" bestFit="1" customWidth="1"/>
    <col min="16" max="16" width="11.140625" bestFit="1" customWidth="1"/>
    <col min="24" max="24" width="11.140625" bestFit="1" customWidth="1"/>
    <col min="36" max="39" width="12.42578125" bestFit="1" customWidth="1"/>
    <col min="40" max="40" width="11.42578125" bestFit="1" customWidth="1"/>
    <col min="41" max="41" width="13.42578125" bestFit="1" customWidth="1"/>
    <col min="44" max="44" width="13" bestFit="1" customWidth="1"/>
    <col min="45" max="47" width="12.5703125" bestFit="1" customWidth="1"/>
    <col min="48" max="48" width="11.140625" bestFit="1" customWidth="1"/>
    <col min="49" max="49" width="12.5703125" bestFit="1" customWidth="1"/>
    <col min="50" max="50" width="10.5703125" customWidth="1"/>
    <col min="51" max="58" width="0" hidden="1" customWidth="1"/>
    <col min="60" max="63" width="12.5703125" bestFit="1" customWidth="1"/>
    <col min="64" max="64" width="11.140625" bestFit="1" customWidth="1"/>
    <col min="65" max="65" width="12.5703125" bestFit="1" customWidth="1"/>
  </cols>
  <sheetData>
    <row r="2" spans="2:65" x14ac:dyDescent="0.25">
      <c r="C2" s="178" t="s">
        <v>0</v>
      </c>
      <c r="D2" s="178"/>
      <c r="E2" s="178"/>
      <c r="F2" s="178"/>
      <c r="G2" s="178"/>
      <c r="H2" s="178"/>
      <c r="I2" s="178"/>
      <c r="K2" s="178" t="s">
        <v>1</v>
      </c>
      <c r="L2" s="178"/>
      <c r="M2" s="178"/>
      <c r="N2" s="178"/>
      <c r="O2" s="178"/>
      <c r="P2" s="178"/>
      <c r="Q2" s="178"/>
      <c r="S2" s="178" t="s">
        <v>2</v>
      </c>
      <c r="T2" s="178"/>
      <c r="U2" s="178"/>
      <c r="V2" s="178"/>
      <c r="W2" s="178"/>
      <c r="X2" s="178"/>
      <c r="Y2" s="178"/>
      <c r="AA2" s="178" t="s">
        <v>3</v>
      </c>
      <c r="AB2" s="178"/>
      <c r="AC2" s="178"/>
      <c r="AD2" s="178"/>
      <c r="AE2" s="178"/>
      <c r="AF2" s="178"/>
      <c r="AG2" s="178"/>
      <c r="AI2" s="178" t="s">
        <v>4</v>
      </c>
      <c r="AJ2" s="178"/>
      <c r="AK2" s="178"/>
      <c r="AL2" s="178"/>
      <c r="AM2" s="178"/>
      <c r="AN2" s="178"/>
      <c r="AO2" s="178"/>
      <c r="AQ2" s="178" t="s">
        <v>5</v>
      </c>
      <c r="AR2" s="178"/>
      <c r="AS2" s="178"/>
      <c r="AT2" s="178"/>
      <c r="AU2" s="178"/>
      <c r="AV2" s="178"/>
      <c r="AW2" s="178"/>
      <c r="AY2" s="178" t="s">
        <v>6</v>
      </c>
      <c r="AZ2" s="178"/>
      <c r="BA2" s="178"/>
      <c r="BB2" s="178"/>
      <c r="BC2" s="178"/>
      <c r="BD2" s="178"/>
      <c r="BE2" s="178"/>
      <c r="BG2" s="178" t="s">
        <v>7</v>
      </c>
      <c r="BH2" s="178"/>
      <c r="BI2" s="178"/>
      <c r="BJ2" s="178"/>
      <c r="BK2" s="178"/>
      <c r="BL2" s="178"/>
      <c r="BM2" s="178"/>
    </row>
    <row r="3" spans="2:65" x14ac:dyDescent="0.25">
      <c r="B3" s="179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2"/>
      <c r="AA3" s="1" t="s">
        <v>9</v>
      </c>
      <c r="AB3" s="1" t="s">
        <v>10</v>
      </c>
      <c r="AC3" s="1" t="s">
        <v>11</v>
      </c>
      <c r="AD3" s="1" t="s">
        <v>12</v>
      </c>
      <c r="AE3" s="1" t="s">
        <v>13</v>
      </c>
      <c r="AF3" s="1" t="s">
        <v>14</v>
      </c>
      <c r="AG3" s="1" t="s">
        <v>15</v>
      </c>
      <c r="AH3" s="2"/>
      <c r="AI3" s="1" t="s">
        <v>9</v>
      </c>
      <c r="AJ3" s="1" t="s">
        <v>10</v>
      </c>
      <c r="AK3" s="1" t="s">
        <v>11</v>
      </c>
      <c r="AL3" s="1" t="s">
        <v>12</v>
      </c>
      <c r="AM3" s="1" t="s">
        <v>13</v>
      </c>
      <c r="AN3" s="1" t="s">
        <v>14</v>
      </c>
      <c r="AO3" s="1" t="s">
        <v>15</v>
      </c>
      <c r="AP3" s="2"/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2"/>
      <c r="AY3" s="1" t="s">
        <v>9</v>
      </c>
      <c r="AZ3" s="1" t="s">
        <v>10</v>
      </c>
      <c r="BA3" s="1" t="s">
        <v>11</v>
      </c>
      <c r="BB3" s="1" t="s">
        <v>12</v>
      </c>
      <c r="BC3" s="1" t="s">
        <v>13</v>
      </c>
      <c r="BD3" s="1" t="s">
        <v>14</v>
      </c>
      <c r="BE3" s="1" t="s">
        <v>15</v>
      </c>
      <c r="BG3" s="1" t="s">
        <v>9</v>
      </c>
      <c r="BH3" s="1" t="s">
        <v>10</v>
      </c>
      <c r="BI3" s="1" t="s">
        <v>11</v>
      </c>
      <c r="BJ3" s="1" t="s">
        <v>12</v>
      </c>
      <c r="BK3" s="1" t="s">
        <v>13</v>
      </c>
      <c r="BL3" s="1" t="s">
        <v>14</v>
      </c>
      <c r="BM3" s="1" t="s">
        <v>15</v>
      </c>
    </row>
    <row r="4" spans="2:65" x14ac:dyDescent="0.25">
      <c r="B4" s="179"/>
      <c r="C4" s="3" t="s">
        <v>16</v>
      </c>
      <c r="D4" s="4">
        <v>7.0509338086312221</v>
      </c>
      <c r="E4" s="4">
        <v>6.0160008948115413</v>
      </c>
      <c r="F4" s="4">
        <v>2.6902022037747342</v>
      </c>
      <c r="G4" s="4">
        <v>5.8680536694008363E-2</v>
      </c>
      <c r="H4" s="4">
        <v>4.2492802433592262E-2</v>
      </c>
      <c r="I4" s="4">
        <f>SUM(D4:H4)</f>
        <v>15.858310246345098</v>
      </c>
      <c r="K4" s="3" t="s">
        <v>16</v>
      </c>
      <c r="L4" s="5">
        <v>30</v>
      </c>
      <c r="M4" s="5">
        <v>30</v>
      </c>
      <c r="N4" s="5">
        <v>30</v>
      </c>
      <c r="O4" s="5">
        <v>30</v>
      </c>
      <c r="P4" s="5">
        <v>30</v>
      </c>
      <c r="Q4" s="5">
        <f>SUMPRODUCT(D4:H4,L4:P4,BH4:BL4)/SUMPRODUCT(D4:H4,BH4:BL4)</f>
        <v>30</v>
      </c>
      <c r="S4" s="3" t="s">
        <v>16</v>
      </c>
      <c r="T4" s="6">
        <v>4.9590826601050186E-2</v>
      </c>
      <c r="U4" s="6">
        <v>7.8231251435699811E-2</v>
      </c>
      <c r="V4" s="6">
        <v>0.13562796936027208</v>
      </c>
      <c r="W4" s="6">
        <v>0.23774402091614394</v>
      </c>
      <c r="X4" s="6">
        <v>0.30948006800449396</v>
      </c>
      <c r="Y4" s="6">
        <f>SUMPRODUCT(T4:X4, D4:H4)/SUM(D4:H4)</f>
        <v>7.6443781202641128E-2</v>
      </c>
      <c r="Z4" s="7"/>
      <c r="AA4" s="3" t="s">
        <v>16</v>
      </c>
      <c r="AB4" s="8">
        <f>(((T4)*1.297677+0.011948)*0.3009+0.018)*0.8</f>
        <v>3.2767146651946681E-2</v>
      </c>
      <c r="AC4" s="8">
        <f t="shared" ref="AC4:AF13" si="0">(((U4)*1.297677+0.011948)*0.3009+0.018)*0.8</f>
        <v>4.1713751125519831E-2</v>
      </c>
      <c r="AD4" s="8">
        <f t="shared" si="0"/>
        <v>5.9643154628331932E-2</v>
      </c>
      <c r="AE4" s="8">
        <f t="shared" si="0"/>
        <v>9.1541840801733637E-2</v>
      </c>
      <c r="AF4" s="8">
        <f t="shared" si="0"/>
        <v>0.11395051816955791</v>
      </c>
      <c r="AG4" s="8">
        <f>SUMPRODUCT(AB4:AF4, D4:H4)/SUM(D4:H4)</f>
        <v>4.115538688072292E-2</v>
      </c>
      <c r="AH4" s="7"/>
      <c r="AI4" s="3" t="s">
        <v>16</v>
      </c>
      <c r="AJ4" s="9">
        <f>AR4*C19%*57/60</f>
        <v>108478.99995000001</v>
      </c>
      <c r="AK4" s="9">
        <f t="shared" ref="AK4:AO14" si="1">AS4*D19%*57/60</f>
        <v>108478.99995000001</v>
      </c>
      <c r="AL4" s="9">
        <f t="shared" si="1"/>
        <v>90551.07899699999</v>
      </c>
      <c r="AM4" s="9">
        <f t="shared" si="1"/>
        <v>110169.04424999999</v>
      </c>
      <c r="AN4" s="9">
        <f t="shared" si="1"/>
        <v>93308.840400000001</v>
      </c>
      <c r="AO4" s="9">
        <f t="shared" si="1"/>
        <v>105403.31397934719</v>
      </c>
      <c r="AP4" s="7"/>
      <c r="AQ4" s="3" t="s">
        <v>16</v>
      </c>
      <c r="AR4" s="9">
        <f>BH4*201.7%</f>
        <v>380628.07</v>
      </c>
      <c r="AS4" s="9">
        <f t="shared" ref="AS4:AV13" si="2">BI4*201.7%</f>
        <v>380628.07</v>
      </c>
      <c r="AT4" s="9">
        <f t="shared" si="2"/>
        <v>317723.08419999998</v>
      </c>
      <c r="AU4" s="9">
        <f t="shared" si="2"/>
        <v>386558.05</v>
      </c>
      <c r="AV4" s="9">
        <f t="shared" si="2"/>
        <v>327399.44</v>
      </c>
      <c r="AW4" s="9">
        <f>SUMPRODUCT(AR4:AV4, D4:H4)/SUM(D4:H4)</f>
        <v>369836.1894012182</v>
      </c>
      <c r="AX4" s="7"/>
      <c r="AY4" s="3" t="s">
        <v>16</v>
      </c>
      <c r="AZ4" s="4">
        <v>61</v>
      </c>
      <c r="BA4" s="4">
        <v>54.75</v>
      </c>
      <c r="BB4" s="4">
        <v>47.777777777777779</v>
      </c>
      <c r="BC4" s="4">
        <v>44.454545454545453</v>
      </c>
      <c r="BD4" s="4">
        <v>55</v>
      </c>
      <c r="BE4" s="4">
        <v>49.322580645161288</v>
      </c>
      <c r="BG4" s="3" t="s">
        <v>16</v>
      </c>
      <c r="BH4" s="9">
        <v>188710</v>
      </c>
      <c r="BI4" s="9">
        <v>188710</v>
      </c>
      <c r="BJ4" s="9">
        <v>157522.6</v>
      </c>
      <c r="BK4" s="9">
        <v>191650</v>
      </c>
      <c r="BL4" s="9">
        <v>162320</v>
      </c>
      <c r="BM4" s="9">
        <f>SUMPRODUCT(BH4:BL4, D4:H4)/SUM(D4:H4)</f>
        <v>183359.53862231938</v>
      </c>
    </row>
    <row r="5" spans="2:65" x14ac:dyDescent="0.25">
      <c r="B5" s="179"/>
      <c r="C5" s="3" t="s">
        <v>17</v>
      </c>
      <c r="D5" s="4">
        <v>222.10441497188347</v>
      </c>
      <c r="E5" s="4">
        <v>84.612141617349423</v>
      </c>
      <c r="F5" s="4">
        <v>48.100815403492248</v>
      </c>
      <c r="G5" s="4">
        <v>0.66774403824216411</v>
      </c>
      <c r="H5" s="4">
        <v>0.59692270085284371</v>
      </c>
      <c r="I5" s="4">
        <f t="shared" ref="I5:I13" si="3">SUM(D5:H5)</f>
        <v>356.08203873182021</v>
      </c>
      <c r="K5" s="3" t="s">
        <v>17</v>
      </c>
      <c r="L5" s="5">
        <v>28.5</v>
      </c>
      <c r="M5" s="5">
        <v>29</v>
      </c>
      <c r="N5" s="5">
        <v>30</v>
      </c>
      <c r="O5" s="5">
        <v>30</v>
      </c>
      <c r="P5" s="5">
        <v>30</v>
      </c>
      <c r="Q5" s="5">
        <f t="shared" ref="Q5:Q13" si="4">SUMPRODUCT(D5:H5,L5:P5,BH5:BL5)/SUMPRODUCT(D5:H5,BH5:BL5)</f>
        <v>28.812499403479976</v>
      </c>
      <c r="S5" s="3" t="s">
        <v>17</v>
      </c>
      <c r="T5" s="6">
        <v>4.8760626720509528E-2</v>
      </c>
      <c r="U5" s="6">
        <v>7.3687841354981271E-2</v>
      </c>
      <c r="V5" s="6">
        <v>0.12804366872905165</v>
      </c>
      <c r="W5" s="6">
        <v>0.22569268420311453</v>
      </c>
      <c r="X5" s="6">
        <v>0.35571257604926049</v>
      </c>
      <c r="Y5" s="6">
        <f t="shared" ref="Y5:Y13" si="5">SUMPRODUCT(T5:X5, D5:H5)/SUM(D5:H5)</f>
        <v>6.62400141066537E-2</v>
      </c>
      <c r="Z5" s="7"/>
      <c r="AA5" s="3" t="s">
        <v>17</v>
      </c>
      <c r="AB5" s="8">
        <f t="shared" ref="AB5:AB13" si="6">(((T5)*1.297677+0.011948)*0.3009+0.018)*0.8</f>
        <v>3.2507811463726326E-2</v>
      </c>
      <c r="AC5" s="8">
        <f t="shared" si="0"/>
        <v>4.0294495189614254E-2</v>
      </c>
      <c r="AD5" s="8">
        <f t="shared" si="0"/>
        <v>5.7273995010486113E-2</v>
      </c>
      <c r="AE5" s="8">
        <f t="shared" si="0"/>
        <v>8.777728271393305E-2</v>
      </c>
      <c r="AF5" s="8">
        <f t="shared" si="0"/>
        <v>0.12839248143252621</v>
      </c>
      <c r="AG5" s="8">
        <f t="shared" ref="AG5:AG13" si="7">SUMPRODUCT(AB5:AF5, D5:H5)/SUM(D5:H5)</f>
        <v>3.7967966691417047E-2</v>
      </c>
      <c r="AH5" s="7"/>
      <c r="AI5" s="3" t="s">
        <v>17</v>
      </c>
      <c r="AJ5" s="9">
        <f t="shared" ref="AJ5:AJ14" si="8">AR5*C20%*57/60</f>
        <v>111478.68487124999</v>
      </c>
      <c r="AK5" s="9">
        <f t="shared" si="1"/>
        <v>123016.59217197057</v>
      </c>
      <c r="AL5" s="9">
        <f t="shared" si="1"/>
        <v>104192.54174159998</v>
      </c>
      <c r="AM5" s="9">
        <f t="shared" si="1"/>
        <v>119411.83329374998</v>
      </c>
      <c r="AN5" s="9">
        <f t="shared" si="1"/>
        <v>112319.8268175</v>
      </c>
      <c r="AO5" s="9">
        <f t="shared" si="1"/>
        <v>113252.36891425595</v>
      </c>
      <c r="AP5" s="7"/>
      <c r="AQ5" s="3" t="s">
        <v>17</v>
      </c>
      <c r="AR5" s="9">
        <f t="shared" ref="AR5:AR13" si="9">BH5*201.7%</f>
        <v>411740.29499999998</v>
      </c>
      <c r="AS5" s="9">
        <f t="shared" si="2"/>
        <v>446521.20570588234</v>
      </c>
      <c r="AT5" s="9">
        <f t="shared" si="2"/>
        <v>365587.86575999996</v>
      </c>
      <c r="AU5" s="9">
        <f t="shared" si="2"/>
        <v>418988.88874999998</v>
      </c>
      <c r="AV5" s="9">
        <f t="shared" si="2"/>
        <v>394104.65549999999</v>
      </c>
      <c r="AW5" s="9">
        <f t="shared" ref="AW5:AW13" si="10">SUMPRODUCT(AR5:AV5, D5:H5)/SUM(D5:H5)</f>
        <v>413754.52452189743</v>
      </c>
      <c r="AX5" s="7"/>
      <c r="AY5" s="3" t="s">
        <v>17</v>
      </c>
      <c r="AZ5" s="4">
        <v>54.333333333333336</v>
      </c>
      <c r="BA5" s="4">
        <v>51.421052631578945</v>
      </c>
      <c r="BB5" s="4">
        <v>51.359281437125752</v>
      </c>
      <c r="BC5" s="4">
        <v>51.782945736434108</v>
      </c>
      <c r="BD5" s="4">
        <v>53.55263157894737</v>
      </c>
      <c r="BE5" s="4">
        <v>51.836185819070906</v>
      </c>
      <c r="BG5" s="3" t="s">
        <v>17</v>
      </c>
      <c r="BH5" s="9">
        <v>204135</v>
      </c>
      <c r="BI5" s="9">
        <v>221378.88235294117</v>
      </c>
      <c r="BJ5" s="9">
        <v>181253.28</v>
      </c>
      <c r="BK5" s="9">
        <v>207728.75</v>
      </c>
      <c r="BL5" s="9">
        <v>195391.5</v>
      </c>
      <c r="BM5" s="9">
        <f t="shared" ref="BM5:BM13" si="11">SUMPRODUCT(BH5:BL5, D5:H5)/SUM(D5:H5)</f>
        <v>205133.62643624071</v>
      </c>
    </row>
    <row r="6" spans="2:65" x14ac:dyDescent="0.25">
      <c r="B6" s="179"/>
      <c r="C6" s="3" t="s">
        <v>18</v>
      </c>
      <c r="D6" s="4">
        <v>417.41528147096835</v>
      </c>
      <c r="E6" s="4">
        <v>256.94145757195099</v>
      </c>
      <c r="F6" s="4">
        <v>184.00983073819182</v>
      </c>
      <c r="G6" s="4">
        <v>2.4524417404530392</v>
      </c>
      <c r="H6" s="4">
        <v>2.1833206583736215</v>
      </c>
      <c r="I6" s="4">
        <f t="shared" si="3"/>
        <v>863.00233217993787</v>
      </c>
      <c r="K6" s="3" t="s">
        <v>18</v>
      </c>
      <c r="L6" s="5">
        <v>24</v>
      </c>
      <c r="M6" s="5">
        <v>25.5</v>
      </c>
      <c r="N6" s="5">
        <v>27.5</v>
      </c>
      <c r="O6" s="5">
        <v>30</v>
      </c>
      <c r="P6" s="5">
        <v>30</v>
      </c>
      <c r="Q6" s="5">
        <f t="shared" si="4"/>
        <v>25.201578649514005</v>
      </c>
      <c r="S6" s="3" t="s">
        <v>18</v>
      </c>
      <c r="T6" s="6">
        <v>4.4753450297470188E-2</v>
      </c>
      <c r="U6" s="6">
        <v>7.1146643169945109E-2</v>
      </c>
      <c r="V6" s="6">
        <v>0.12652369486462992</v>
      </c>
      <c r="W6" s="6">
        <v>0.21803472253391781</v>
      </c>
      <c r="X6" s="6">
        <v>0.34777609493715372</v>
      </c>
      <c r="Y6" s="6">
        <f t="shared" si="5"/>
        <v>7.1305628987232417E-2</v>
      </c>
      <c r="Z6" s="7"/>
      <c r="AA6" s="3" t="s">
        <v>18</v>
      </c>
      <c r="AB6" s="8">
        <f t="shared" si="6"/>
        <v>3.125606248584846E-2</v>
      </c>
      <c r="AC6" s="8">
        <f t="shared" si="0"/>
        <v>3.9500683813500338E-2</v>
      </c>
      <c r="AD6" s="8">
        <f t="shared" si="0"/>
        <v>5.679919042732582E-2</v>
      </c>
      <c r="AE6" s="8">
        <f t="shared" si="0"/>
        <v>8.5385113096211496E-2</v>
      </c>
      <c r="AF6" s="8">
        <f t="shared" si="0"/>
        <v>0.12591330880041843</v>
      </c>
      <c r="AG6" s="8">
        <f t="shared" si="7"/>
        <v>3.9550347295532778E-2</v>
      </c>
      <c r="AH6" s="7"/>
      <c r="AI6" s="3" t="s">
        <v>18</v>
      </c>
      <c r="AJ6" s="9">
        <f t="shared" si="8"/>
        <v>155206.3263679721</v>
      </c>
      <c r="AK6" s="9">
        <f t="shared" si="1"/>
        <v>155861.45440471551</v>
      </c>
      <c r="AL6" s="9">
        <f t="shared" si="1"/>
        <v>170148.75800520295</v>
      </c>
      <c r="AM6" s="9">
        <f t="shared" si="1"/>
        <v>165139.69427311225</v>
      </c>
      <c r="AN6" s="9">
        <f t="shared" si="1"/>
        <v>158615.00270691176</v>
      </c>
      <c r="AO6" s="9">
        <f t="shared" si="1"/>
        <v>158624.26279594487</v>
      </c>
      <c r="AP6" s="7"/>
      <c r="AQ6" s="3" t="s">
        <v>18</v>
      </c>
      <c r="AR6" s="9">
        <f t="shared" si="9"/>
        <v>653500.32154935622</v>
      </c>
      <c r="AS6" s="9">
        <f t="shared" si="2"/>
        <v>643390.93665517238</v>
      </c>
      <c r="AT6" s="9">
        <f t="shared" si="2"/>
        <v>628434.9326138614</v>
      </c>
      <c r="AU6" s="9">
        <f t="shared" si="2"/>
        <v>579437.5237653061</v>
      </c>
      <c r="AV6" s="9">
        <f t="shared" si="2"/>
        <v>556543.86914705881</v>
      </c>
      <c r="AW6" s="9">
        <f t="shared" si="10"/>
        <v>644690.24131670804</v>
      </c>
      <c r="AX6" s="7"/>
      <c r="AY6" s="3" t="s">
        <v>18</v>
      </c>
      <c r="AZ6" s="4">
        <v>52.566037735849058</v>
      </c>
      <c r="BA6" s="4">
        <v>50.315789473684212</v>
      </c>
      <c r="BB6" s="4">
        <v>52.30859375</v>
      </c>
      <c r="BC6" s="4">
        <v>51.678571428571431</v>
      </c>
      <c r="BD6" s="4">
        <v>48.946666666666665</v>
      </c>
      <c r="BE6" s="4">
        <v>51.474959612277864</v>
      </c>
      <c r="BG6" s="3" t="s">
        <v>18</v>
      </c>
      <c r="BH6" s="9">
        <v>323996.1931330472</v>
      </c>
      <c r="BI6" s="9">
        <v>318984.10344827588</v>
      </c>
      <c r="BJ6" s="9">
        <v>311569.12871287129</v>
      </c>
      <c r="BK6" s="9">
        <v>287276.90816326533</v>
      </c>
      <c r="BL6" s="9">
        <v>275926.5588235294</v>
      </c>
      <c r="BM6" s="9">
        <f t="shared" si="11"/>
        <v>319628.28027600795</v>
      </c>
    </row>
    <row r="7" spans="2:65" x14ac:dyDescent="0.25">
      <c r="B7" s="179"/>
      <c r="C7" s="3" t="s">
        <v>19</v>
      </c>
      <c r="D7" s="4">
        <v>481.1087168756037</v>
      </c>
      <c r="E7" s="4">
        <v>234.4299703526562</v>
      </c>
      <c r="F7" s="4">
        <v>174.9707513335087</v>
      </c>
      <c r="G7" s="4">
        <v>2.1489217230702375</v>
      </c>
      <c r="H7" s="4">
        <v>1.8029089032538432</v>
      </c>
      <c r="I7" s="4">
        <f t="shared" si="3"/>
        <v>894.46126918809273</v>
      </c>
      <c r="K7" s="3" t="s">
        <v>19</v>
      </c>
      <c r="L7" s="5">
        <v>23</v>
      </c>
      <c r="M7" s="5">
        <v>24</v>
      </c>
      <c r="N7" s="5">
        <v>25</v>
      </c>
      <c r="O7" s="5">
        <v>28</v>
      </c>
      <c r="P7" s="5">
        <v>30</v>
      </c>
      <c r="Q7" s="5">
        <f t="shared" si="4"/>
        <v>23.672532071824897</v>
      </c>
      <c r="S7" s="3" t="s">
        <v>19</v>
      </c>
      <c r="T7" s="6">
        <v>4.4019664441744794E-2</v>
      </c>
      <c r="U7" s="6">
        <v>7.0318197583789724E-2</v>
      </c>
      <c r="V7" s="6">
        <v>0.12198412457232272</v>
      </c>
      <c r="W7" s="6">
        <v>0.22003779499074719</v>
      </c>
      <c r="X7" s="6">
        <v>0.35155606891581687</v>
      </c>
      <c r="Y7" s="6">
        <f t="shared" si="5"/>
        <v>6.7206105858133594E-2</v>
      </c>
      <c r="Z7" s="7"/>
      <c r="AA7" s="3" t="s">
        <v>19</v>
      </c>
      <c r="AB7" s="8">
        <f t="shared" si="6"/>
        <v>3.102684480289233E-2</v>
      </c>
      <c r="AC7" s="8">
        <f t="shared" si="0"/>
        <v>3.9241896626159359E-2</v>
      </c>
      <c r="AD7" s="8">
        <f t="shared" si="0"/>
        <v>5.5381133952265432E-2</v>
      </c>
      <c r="AE7" s="8">
        <f t="shared" si="0"/>
        <v>8.6010826475346844E-2</v>
      </c>
      <c r="AF7" s="8">
        <f t="shared" si="0"/>
        <v>0.12709408500407948</v>
      </c>
      <c r="AG7" s="8">
        <f t="shared" si="7"/>
        <v>3.8269751348438456E-2</v>
      </c>
      <c r="AH7" s="7"/>
      <c r="AI7" s="3" t="s">
        <v>19</v>
      </c>
      <c r="AJ7" s="9">
        <f t="shared" si="8"/>
        <v>177253.38470718233</v>
      </c>
      <c r="AK7" s="9">
        <f t="shared" si="1"/>
        <v>180030.22308233511</v>
      </c>
      <c r="AL7" s="9">
        <f t="shared" si="1"/>
        <v>199275.64746385781</v>
      </c>
      <c r="AM7" s="9">
        <f t="shared" si="1"/>
        <v>194260.10805715068</v>
      </c>
      <c r="AN7" s="9">
        <f t="shared" si="1"/>
        <v>191958.8432063793</v>
      </c>
      <c r="AO7" s="9">
        <f t="shared" si="1"/>
        <v>182359.56970947544</v>
      </c>
      <c r="AP7" s="7"/>
      <c r="AQ7" s="3" t="s">
        <v>19</v>
      </c>
      <c r="AR7" s="9">
        <f t="shared" si="9"/>
        <v>811228.30529602885</v>
      </c>
      <c r="AS7" s="9">
        <f t="shared" si="2"/>
        <v>789606.24158918916</v>
      </c>
      <c r="AT7" s="9">
        <f t="shared" si="2"/>
        <v>806783.99782938394</v>
      </c>
      <c r="AU7" s="9">
        <f t="shared" si="2"/>
        <v>730301.15810958901</v>
      </c>
      <c r="AV7" s="9">
        <f t="shared" si="2"/>
        <v>673539.80072413792</v>
      </c>
      <c r="AW7" s="9">
        <f t="shared" si="10"/>
        <v>804220.03146502539</v>
      </c>
      <c r="AX7" s="7"/>
      <c r="AY7" s="3" t="s">
        <v>19</v>
      </c>
      <c r="AZ7" s="4">
        <v>52.598802395209582</v>
      </c>
      <c r="BA7" s="4">
        <v>51.958974358974359</v>
      </c>
      <c r="BB7" s="4">
        <v>50.920792079207921</v>
      </c>
      <c r="BC7" s="4">
        <v>51.75925925925926</v>
      </c>
      <c r="BD7" s="4">
        <v>53.103448275862071</v>
      </c>
      <c r="BE7" s="4">
        <v>51.714463840399006</v>
      </c>
      <c r="BG7" s="3" t="s">
        <v>19</v>
      </c>
      <c r="BH7" s="9">
        <v>402195.49097472924</v>
      </c>
      <c r="BI7" s="9">
        <v>391475.57837837836</v>
      </c>
      <c r="BJ7" s="9">
        <v>399992.06635071093</v>
      </c>
      <c r="BK7" s="9">
        <v>362072.9589041096</v>
      </c>
      <c r="BL7" s="9">
        <v>333931.4827586207</v>
      </c>
      <c r="BM7" s="9">
        <f t="shared" si="11"/>
        <v>398720.8881829576</v>
      </c>
    </row>
    <row r="8" spans="2:65" x14ac:dyDescent="0.25">
      <c r="B8" s="179"/>
      <c r="C8" s="3" t="s">
        <v>20</v>
      </c>
      <c r="D8" s="4">
        <v>426.11143316828014</v>
      </c>
      <c r="E8" s="4">
        <v>203.57370769862283</v>
      </c>
      <c r="F8" s="4">
        <v>127.19276019446943</v>
      </c>
      <c r="G8" s="4">
        <v>1.7037590309087947</v>
      </c>
      <c r="H8" s="4">
        <v>1.3577462110924003</v>
      </c>
      <c r="I8" s="4">
        <f t="shared" si="3"/>
        <v>759.93940630337363</v>
      </c>
      <c r="K8" s="3" t="s">
        <v>20</v>
      </c>
      <c r="L8" s="5">
        <v>21.5</v>
      </c>
      <c r="M8" s="5">
        <v>22</v>
      </c>
      <c r="N8" s="5">
        <v>23.5</v>
      </c>
      <c r="O8" s="5">
        <v>25</v>
      </c>
      <c r="P8" s="5">
        <v>30</v>
      </c>
      <c r="Q8" s="5">
        <f t="shared" si="4"/>
        <v>21.975701924521051</v>
      </c>
      <c r="S8" s="3" t="s">
        <v>20</v>
      </c>
      <c r="T8" s="6">
        <v>4.2563312932155956E-2</v>
      </c>
      <c r="U8" s="6">
        <v>7.0576558855292404E-2</v>
      </c>
      <c r="V8" s="6">
        <v>0.12530913246498249</v>
      </c>
      <c r="W8" s="6">
        <v>0.21819092278898877</v>
      </c>
      <c r="X8" s="6">
        <v>0.34369753155168187</v>
      </c>
      <c r="Y8" s="6">
        <f t="shared" si="5"/>
        <v>6.4848669301938042E-2</v>
      </c>
      <c r="Z8" s="7"/>
      <c r="AA8" s="3" t="s">
        <v>20</v>
      </c>
      <c r="AB8" s="8">
        <f t="shared" si="6"/>
        <v>3.0571914367816547E-2</v>
      </c>
      <c r="AC8" s="8">
        <f t="shared" si="0"/>
        <v>3.9322602695317503E-2</v>
      </c>
      <c r="AD8" s="8">
        <f t="shared" si="0"/>
        <v>5.641978930248729E-2</v>
      </c>
      <c r="AE8" s="8">
        <f t="shared" si="0"/>
        <v>8.5433906433211859E-2</v>
      </c>
      <c r="AF8" s="8">
        <f t="shared" si="0"/>
        <v>0.12463926019112304</v>
      </c>
      <c r="AG8" s="8">
        <f t="shared" si="7"/>
        <v>3.7533342843271741E-2</v>
      </c>
      <c r="AH8" s="7"/>
      <c r="AI8" s="3" t="s">
        <v>20</v>
      </c>
      <c r="AJ8" s="9">
        <f t="shared" si="8"/>
        <v>190843.95601337025</v>
      </c>
      <c r="AK8" s="9">
        <f t="shared" si="1"/>
        <v>190750.05686935427</v>
      </c>
      <c r="AL8" s="9">
        <f t="shared" si="1"/>
        <v>201605.20135463731</v>
      </c>
      <c r="AM8" s="9">
        <f t="shared" si="1"/>
        <v>205389.17932076272</v>
      </c>
      <c r="AN8" s="9">
        <f t="shared" si="1"/>
        <v>237849.47676599998</v>
      </c>
      <c r="AO8" s="9">
        <f t="shared" si="1"/>
        <v>192736.52825337762</v>
      </c>
      <c r="AP8" s="7"/>
      <c r="AQ8" s="3" t="s">
        <v>20</v>
      </c>
      <c r="AR8" s="9">
        <f t="shared" si="9"/>
        <v>934364.53372519091</v>
      </c>
      <c r="AS8" s="9">
        <f t="shared" si="2"/>
        <v>892397.92687417218</v>
      </c>
      <c r="AT8" s="9">
        <f t="shared" si="2"/>
        <v>884233.33927472518</v>
      </c>
      <c r="AU8" s="9">
        <f t="shared" si="2"/>
        <v>864796.54450847453</v>
      </c>
      <c r="AV8" s="9">
        <f t="shared" si="2"/>
        <v>834559.56759999995</v>
      </c>
      <c r="AW8" s="9">
        <f t="shared" si="10"/>
        <v>914397.60013965971</v>
      </c>
      <c r="AX8" s="7"/>
      <c r="AY8" s="3" t="s">
        <v>20</v>
      </c>
      <c r="AZ8" s="4">
        <v>51.245714285714286</v>
      </c>
      <c r="BA8" s="4">
        <v>51.026041666666664</v>
      </c>
      <c r="BB8" s="4">
        <v>50.468852459016396</v>
      </c>
      <c r="BC8" s="4">
        <v>51.022222222222226</v>
      </c>
      <c r="BD8" s="4">
        <v>51.307692307692307</v>
      </c>
      <c r="BE8" s="4">
        <v>50.876350540216087</v>
      </c>
      <c r="BG8" s="3" t="s">
        <v>20</v>
      </c>
      <c r="BH8" s="9">
        <v>463244.68702290079</v>
      </c>
      <c r="BI8" s="9">
        <v>442438.23841059604</v>
      </c>
      <c r="BJ8" s="9">
        <v>438390.35164835164</v>
      </c>
      <c r="BK8" s="9">
        <v>428753.86440677964</v>
      </c>
      <c r="BL8" s="9">
        <v>413762.8</v>
      </c>
      <c r="BM8" s="9">
        <f t="shared" si="11"/>
        <v>453345.36447181931</v>
      </c>
    </row>
    <row r="9" spans="2:65" x14ac:dyDescent="0.25">
      <c r="B9" s="179"/>
      <c r="C9" s="3" t="s">
        <v>21</v>
      </c>
      <c r="D9" s="4">
        <v>667.48840055042228</v>
      </c>
      <c r="E9" s="4">
        <v>307.39823927037037</v>
      </c>
      <c r="F9" s="4">
        <v>199.2901792556323</v>
      </c>
      <c r="G9" s="4">
        <v>2.4483948068879351</v>
      </c>
      <c r="H9" s="4">
        <v>2.1590390569829974</v>
      </c>
      <c r="I9" s="4">
        <f t="shared" si="3"/>
        <v>1178.7842529402958</v>
      </c>
      <c r="K9" s="3" t="s">
        <v>21</v>
      </c>
      <c r="L9" s="5">
        <v>19.5</v>
      </c>
      <c r="M9" s="5">
        <v>21</v>
      </c>
      <c r="N9" s="5">
        <v>22</v>
      </c>
      <c r="O9" s="5">
        <v>24</v>
      </c>
      <c r="P9" s="5">
        <v>30</v>
      </c>
      <c r="Q9" s="5">
        <f t="shared" si="4"/>
        <v>20.30800730716782</v>
      </c>
      <c r="S9" s="3" t="s">
        <v>21</v>
      </c>
      <c r="T9" s="6">
        <v>4.1058441823479078E-2</v>
      </c>
      <c r="U9" s="6">
        <v>6.9940045839220089E-2</v>
      </c>
      <c r="V9" s="6">
        <v>0.12104859237881388</v>
      </c>
      <c r="W9" s="6">
        <v>0.21794631785540738</v>
      </c>
      <c r="X9" s="6">
        <v>0.34555485083565324</v>
      </c>
      <c r="Y9" s="6">
        <f t="shared" si="5"/>
        <v>6.3038644389655701E-2</v>
      </c>
      <c r="Z9" s="7"/>
      <c r="AA9" s="3" t="s">
        <v>21</v>
      </c>
      <c r="AB9" s="8">
        <f t="shared" si="6"/>
        <v>3.0101827535279371E-2</v>
      </c>
      <c r="AC9" s="8">
        <f t="shared" si="0"/>
        <v>3.9123770791462835E-2</v>
      </c>
      <c r="AD9" s="8">
        <f t="shared" si="0"/>
        <v>5.5088895392399799E-2</v>
      </c>
      <c r="AE9" s="8">
        <f t="shared" si="0"/>
        <v>8.5357497524975637E-2</v>
      </c>
      <c r="AF9" s="8">
        <f t="shared" si="0"/>
        <v>0.12521944365944679</v>
      </c>
      <c r="AG9" s="8">
        <f t="shared" si="7"/>
        <v>3.696793303978612E-2</v>
      </c>
      <c r="AH9" s="7"/>
      <c r="AI9" s="3" t="s">
        <v>21</v>
      </c>
      <c r="AJ9" s="9">
        <f t="shared" si="8"/>
        <v>210598.58065067834</v>
      </c>
      <c r="AK9" s="9">
        <f t="shared" si="1"/>
        <v>210383.86285318999</v>
      </c>
      <c r="AL9" s="9">
        <f t="shared" si="1"/>
        <v>216009.75992237643</v>
      </c>
      <c r="AM9" s="9">
        <f t="shared" si="1"/>
        <v>239058.31317560974</v>
      </c>
      <c r="AN9" s="9">
        <f t="shared" si="1"/>
        <v>282154.46712799999</v>
      </c>
      <c r="AO9" s="9">
        <f t="shared" si="1"/>
        <v>211647.59672469675</v>
      </c>
      <c r="AP9" s="7"/>
      <c r="AQ9" s="3" t="s">
        <v>21</v>
      </c>
      <c r="AR9" s="9">
        <f t="shared" si="9"/>
        <v>1108413.5823719911</v>
      </c>
      <c r="AS9" s="9">
        <f t="shared" si="2"/>
        <v>1030031.15228</v>
      </c>
      <c r="AT9" s="9">
        <f t="shared" si="2"/>
        <v>1033539.5211596958</v>
      </c>
      <c r="AU9" s="9">
        <f t="shared" si="2"/>
        <v>1048501.3735772357</v>
      </c>
      <c r="AV9" s="9">
        <f t="shared" si="2"/>
        <v>990015.67413333326</v>
      </c>
      <c r="AW9" s="9">
        <f t="shared" si="10"/>
        <v>1074973.5356193157</v>
      </c>
      <c r="AX9" s="7"/>
      <c r="AY9" s="3" t="s">
        <v>21</v>
      </c>
      <c r="AZ9" s="4">
        <v>50.396850393700788</v>
      </c>
      <c r="BA9" s="4">
        <v>51.339113680154142</v>
      </c>
      <c r="BB9" s="4">
        <v>51.788888888888891</v>
      </c>
      <c r="BC9" s="4">
        <v>51.833333333333336</v>
      </c>
      <c r="BD9" s="4">
        <v>58</v>
      </c>
      <c r="BE9" s="4">
        <v>51.116219667943803</v>
      </c>
      <c r="BG9" s="3" t="s">
        <v>21</v>
      </c>
      <c r="BH9" s="9">
        <v>549535.73741794308</v>
      </c>
      <c r="BI9" s="9">
        <v>510674.84</v>
      </c>
      <c r="BJ9" s="9">
        <v>512414.23954372626</v>
      </c>
      <c r="BK9" s="9">
        <v>519832.11382113822</v>
      </c>
      <c r="BL9" s="9">
        <v>490835.73333333334</v>
      </c>
      <c r="BM9" s="9">
        <f t="shared" si="11"/>
        <v>532956.63640025572</v>
      </c>
    </row>
    <row r="10" spans="2:65" x14ac:dyDescent="0.25">
      <c r="B10" s="179"/>
      <c r="C10" s="3" t="s">
        <v>22</v>
      </c>
      <c r="D10" s="4">
        <v>832.01018941848417</v>
      </c>
      <c r="E10" s="4">
        <v>320.01243469497524</v>
      </c>
      <c r="F10" s="4">
        <v>184.87069544339974</v>
      </c>
      <c r="G10" s="4">
        <v>2.1853441251561736</v>
      </c>
      <c r="H10" s="4">
        <v>1.8150497039491553</v>
      </c>
      <c r="I10" s="4">
        <f t="shared" si="3"/>
        <v>1340.8937133859645</v>
      </c>
      <c r="K10" s="3" t="s">
        <v>22</v>
      </c>
      <c r="L10" s="5">
        <v>18</v>
      </c>
      <c r="M10" s="5">
        <v>19.5</v>
      </c>
      <c r="N10" s="5">
        <v>20</v>
      </c>
      <c r="O10" s="5">
        <v>24</v>
      </c>
      <c r="P10" s="5">
        <v>30</v>
      </c>
      <c r="Q10" s="5">
        <f t="shared" si="4"/>
        <v>18.638270274282178</v>
      </c>
      <c r="S10" s="3" t="s">
        <v>22</v>
      </c>
      <c r="T10" s="6">
        <v>3.9210845049995974E-2</v>
      </c>
      <c r="U10" s="6">
        <v>6.8144952141141996E-2</v>
      </c>
      <c r="V10" s="6">
        <v>0.11639366268328709</v>
      </c>
      <c r="W10" s="6">
        <v>0.20826838616059715</v>
      </c>
      <c r="X10" s="6">
        <v>0.33932106197703055</v>
      </c>
      <c r="Y10" s="6">
        <f t="shared" si="5"/>
        <v>5.7439194432778007E-2</v>
      </c>
      <c r="Z10" s="7"/>
      <c r="AA10" s="3" t="s">
        <v>22</v>
      </c>
      <c r="AB10" s="8">
        <f t="shared" si="6"/>
        <v>2.9524681153742273E-2</v>
      </c>
      <c r="AC10" s="8">
        <f t="shared" si="0"/>
        <v>3.8563025153001529E-2</v>
      </c>
      <c r="AD10" s="8">
        <f t="shared" si="0"/>
        <v>5.3634803315253492E-2</v>
      </c>
      <c r="AE10" s="8">
        <f t="shared" si="0"/>
        <v>8.2334336119528437E-2</v>
      </c>
      <c r="AF10" s="8">
        <f t="shared" si="0"/>
        <v>0.12327215259753517</v>
      </c>
      <c r="AG10" s="8">
        <f t="shared" si="7"/>
        <v>3.5218794738836615E-2</v>
      </c>
      <c r="AH10" s="7"/>
      <c r="AI10" s="3" t="s">
        <v>22</v>
      </c>
      <c r="AJ10" s="9">
        <f t="shared" si="8"/>
        <v>268324.1683087952</v>
      </c>
      <c r="AK10" s="9">
        <f t="shared" si="1"/>
        <v>269171.49822259112</v>
      </c>
      <c r="AL10" s="9">
        <f t="shared" si="1"/>
        <v>284941.73638557584</v>
      </c>
      <c r="AM10" s="9">
        <f t="shared" si="1"/>
        <v>278852.28152239998</v>
      </c>
      <c r="AN10" s="9">
        <f t="shared" si="1"/>
        <v>400756.12345949997</v>
      </c>
      <c r="AO10" s="9">
        <f t="shared" si="1"/>
        <v>271013.89350549172</v>
      </c>
      <c r="AP10" s="7"/>
      <c r="AQ10" s="3" t="s">
        <v>22</v>
      </c>
      <c r="AR10" s="9">
        <f t="shared" si="9"/>
        <v>1412232.4647831325</v>
      </c>
      <c r="AS10" s="9">
        <f t="shared" si="2"/>
        <v>1317853.1124729062</v>
      </c>
      <c r="AT10" s="9">
        <f t="shared" si="2"/>
        <v>1363357.590361607</v>
      </c>
      <c r="AU10" s="9">
        <f t="shared" si="2"/>
        <v>1223036.3224666666</v>
      </c>
      <c r="AV10" s="9">
        <f t="shared" si="2"/>
        <v>1406161.8366999999</v>
      </c>
      <c r="AW10" s="9">
        <f t="shared" si="10"/>
        <v>1382653.2556962236</v>
      </c>
      <c r="AX10" s="7"/>
      <c r="AY10" s="3" t="s">
        <v>22</v>
      </c>
      <c r="AZ10" s="4">
        <v>51.853161843515544</v>
      </c>
      <c r="BA10" s="4">
        <v>51.114035087719301</v>
      </c>
      <c r="BB10" s="4">
        <v>51.241237113402065</v>
      </c>
      <c r="BC10" s="4">
        <v>49.512195121951223</v>
      </c>
      <c r="BD10" s="4">
        <v>53</v>
      </c>
      <c r="BE10" s="4">
        <v>51.45423228346457</v>
      </c>
      <c r="BG10" s="3" t="s">
        <v>22</v>
      </c>
      <c r="BH10" s="9">
        <v>700164.8313253012</v>
      </c>
      <c r="BI10" s="9">
        <v>653372.88669950736</v>
      </c>
      <c r="BJ10" s="9">
        <v>675933.36160714284</v>
      </c>
      <c r="BK10" s="9">
        <v>606364.06666666665</v>
      </c>
      <c r="BL10" s="9">
        <v>697155.1</v>
      </c>
      <c r="BM10" s="9">
        <f t="shared" si="11"/>
        <v>685499.87887765176</v>
      </c>
    </row>
    <row r="11" spans="2:65" x14ac:dyDescent="0.25">
      <c r="B11" s="179"/>
      <c r="C11" s="3" t="s">
        <v>23</v>
      </c>
      <c r="D11" s="4">
        <v>311.8863054684544</v>
      </c>
      <c r="E11" s="4">
        <v>91.598465237130569</v>
      </c>
      <c r="F11" s="4">
        <v>48.316031579794227</v>
      </c>
      <c r="G11" s="4">
        <v>0.51193709598565917</v>
      </c>
      <c r="H11" s="4">
        <v>0.59489923407029166</v>
      </c>
      <c r="I11" s="4">
        <f t="shared" si="3"/>
        <v>452.90763861543519</v>
      </c>
      <c r="K11" s="3" t="s">
        <v>23</v>
      </c>
      <c r="L11" s="5">
        <v>16.5</v>
      </c>
      <c r="M11" s="5">
        <v>18</v>
      </c>
      <c r="N11" s="5">
        <v>18.5</v>
      </c>
      <c r="O11" s="5">
        <v>22</v>
      </c>
      <c r="P11" s="5">
        <v>30</v>
      </c>
      <c r="Q11" s="5">
        <f t="shared" si="4"/>
        <v>17.02011129620934</v>
      </c>
      <c r="S11" s="3" t="s">
        <v>23</v>
      </c>
      <c r="T11" s="6">
        <v>3.8910855236971589E-2</v>
      </c>
      <c r="U11" s="6">
        <v>6.9396619500669707E-2</v>
      </c>
      <c r="V11" s="6">
        <v>0.11534740663163179</v>
      </c>
      <c r="W11" s="6">
        <v>0.20866564691274084</v>
      </c>
      <c r="X11" s="6">
        <v>0.33093073660420552</v>
      </c>
      <c r="Y11" s="6">
        <f t="shared" si="5"/>
        <v>5.3806135538785362E-2</v>
      </c>
      <c r="Z11" s="7"/>
      <c r="AA11" s="3" t="s">
        <v>23</v>
      </c>
      <c r="AB11" s="8">
        <f t="shared" si="6"/>
        <v>2.9430971293685187E-2</v>
      </c>
      <c r="AC11" s="8">
        <f t="shared" si="0"/>
        <v>3.8954017006747652E-2</v>
      </c>
      <c r="AD11" s="8">
        <f t="shared" si="0"/>
        <v>5.3307977190072624E-2</v>
      </c>
      <c r="AE11" s="8">
        <f t="shared" si="0"/>
        <v>8.2458431165004287E-2</v>
      </c>
      <c r="AF11" s="8">
        <f t="shared" si="0"/>
        <v>0.12065120954418927</v>
      </c>
      <c r="AG11" s="8">
        <f t="shared" si="7"/>
        <v>3.4083911400289692E-2</v>
      </c>
      <c r="AH11" s="7"/>
      <c r="AI11" s="3" t="s">
        <v>23</v>
      </c>
      <c r="AJ11" s="9">
        <f t="shared" si="8"/>
        <v>361902.00077872846</v>
      </c>
      <c r="AK11" s="9">
        <f t="shared" si="1"/>
        <v>359574.20849800005</v>
      </c>
      <c r="AL11" s="9">
        <f t="shared" si="1"/>
        <v>378381.71306790336</v>
      </c>
      <c r="AM11" s="9">
        <f t="shared" si="1"/>
        <v>296322.25028999994</v>
      </c>
      <c r="AN11" s="9">
        <f t="shared" si="1"/>
        <v>473954.19075088232</v>
      </c>
      <c r="AO11" s="9">
        <f t="shared" si="1"/>
        <v>363262.32041462004</v>
      </c>
      <c r="AP11" s="7"/>
      <c r="AQ11" s="3" t="s">
        <v>23</v>
      </c>
      <c r="AR11" s="9">
        <f t="shared" si="9"/>
        <v>2004997.2342311828</v>
      </c>
      <c r="AS11" s="9">
        <f t="shared" si="2"/>
        <v>1892495.8341999999</v>
      </c>
      <c r="AT11" s="9">
        <f t="shared" si="2"/>
        <v>1942909.9515681819</v>
      </c>
      <c r="AU11" s="9">
        <f t="shared" si="2"/>
        <v>1417809.8099999998</v>
      </c>
      <c r="AV11" s="9">
        <f t="shared" si="2"/>
        <v>1662997.1605294116</v>
      </c>
      <c r="AW11" s="9">
        <f t="shared" si="10"/>
        <v>1974507.9597764493</v>
      </c>
      <c r="AX11" s="7"/>
      <c r="AY11" s="3" t="s">
        <v>23</v>
      </c>
      <c r="AZ11" s="4">
        <v>50.517156862745097</v>
      </c>
      <c r="BA11" s="4">
        <v>51.9375</v>
      </c>
      <c r="BB11" s="4">
        <v>50.127118644067799</v>
      </c>
      <c r="BC11" s="4">
        <v>47.285714285714285</v>
      </c>
      <c r="BD11" s="4">
        <v>43</v>
      </c>
      <c r="BE11" s="4">
        <v>50.733333333333334</v>
      </c>
      <c r="BG11" s="3" t="s">
        <v>23</v>
      </c>
      <c r="BH11" s="9">
        <v>994049.19892473123</v>
      </c>
      <c r="BI11" s="9">
        <v>938272.6</v>
      </c>
      <c r="BJ11" s="9">
        <v>963267.20454545459</v>
      </c>
      <c r="BK11" s="9">
        <v>702930</v>
      </c>
      <c r="BL11" s="9">
        <v>824490.4117647059</v>
      </c>
      <c r="BM11" s="9">
        <f t="shared" si="11"/>
        <v>978933.04897196277</v>
      </c>
    </row>
    <row r="12" spans="2:65" x14ac:dyDescent="0.25">
      <c r="B12" s="179"/>
      <c r="C12" s="3" t="s">
        <v>24</v>
      </c>
      <c r="D12" s="4">
        <v>230.09547328833222</v>
      </c>
      <c r="E12" s="4">
        <v>55.308395323267398</v>
      </c>
      <c r="F12" s="4">
        <v>30.453088946729991</v>
      </c>
      <c r="G12" s="4">
        <v>0.31566081807811397</v>
      </c>
      <c r="H12" s="4">
        <v>0.37029442120701828</v>
      </c>
      <c r="I12" s="4">
        <f t="shared" si="3"/>
        <v>316.54291279761469</v>
      </c>
      <c r="K12" s="3" t="s">
        <v>24</v>
      </c>
      <c r="L12" s="5">
        <v>16</v>
      </c>
      <c r="M12" s="5">
        <v>16.5</v>
      </c>
      <c r="N12" s="5">
        <v>17.5</v>
      </c>
      <c r="O12" s="5">
        <v>20</v>
      </c>
      <c r="P12" s="5">
        <v>30</v>
      </c>
      <c r="Q12" s="5">
        <f t="shared" si="4"/>
        <v>16.225716097481133</v>
      </c>
      <c r="S12" s="3" t="s">
        <v>24</v>
      </c>
      <c r="T12" s="6">
        <v>3.6111846157117711E-2</v>
      </c>
      <c r="U12" s="6">
        <v>6.6700360398466968E-2</v>
      </c>
      <c r="V12" s="6">
        <v>0.11280271271599389</v>
      </c>
      <c r="W12" s="6">
        <v>0.20132267982783567</v>
      </c>
      <c r="X12" s="6">
        <v>0.3372214551299591</v>
      </c>
      <c r="Y12" s="6">
        <f t="shared" si="5"/>
        <v>4.9351520920258116E-2</v>
      </c>
      <c r="Z12" s="7"/>
      <c r="AA12" s="3" t="s">
        <v>24</v>
      </c>
      <c r="AB12" s="8">
        <f t="shared" si="6"/>
        <v>2.8556625773324865E-2</v>
      </c>
      <c r="AC12" s="8">
        <f t="shared" si="0"/>
        <v>3.8111768196370521E-2</v>
      </c>
      <c r="AD12" s="8">
        <f t="shared" si="0"/>
        <v>5.2513073828793659E-2</v>
      </c>
      <c r="AE12" s="8">
        <f t="shared" si="0"/>
        <v>8.016465854988461E-2</v>
      </c>
      <c r="AF12" s="8">
        <f t="shared" si="0"/>
        <v>0.12261628411376782</v>
      </c>
      <c r="AG12" s="8">
        <f t="shared" si="7"/>
        <v>3.2692393107378599E-2</v>
      </c>
      <c r="AH12" s="7"/>
      <c r="AI12" s="3" t="s">
        <v>24</v>
      </c>
      <c r="AJ12" s="9">
        <f t="shared" si="8"/>
        <v>433492.36678613798</v>
      </c>
      <c r="AK12" s="9">
        <f t="shared" si="1"/>
        <v>338075.08214399999</v>
      </c>
      <c r="AL12" s="9">
        <f t="shared" si="1"/>
        <v>377999.18834174989</v>
      </c>
      <c r="AM12" s="9">
        <f t="shared" si="1"/>
        <v>358198.96163810708</v>
      </c>
      <c r="AN12" s="9">
        <f t="shared" si="1"/>
        <v>755611.04612249997</v>
      </c>
      <c r="AO12" s="9">
        <f t="shared" si="1"/>
        <v>411783.44913585566</v>
      </c>
      <c r="AP12" s="7"/>
      <c r="AQ12" s="3" t="s">
        <v>24</v>
      </c>
      <c r="AR12" s="9">
        <f t="shared" si="9"/>
        <v>2535043.0806206898</v>
      </c>
      <c r="AS12" s="9">
        <f t="shared" si="2"/>
        <v>1977047.264</v>
      </c>
      <c r="AT12" s="9">
        <f t="shared" si="2"/>
        <v>2210521.5692499997</v>
      </c>
      <c r="AU12" s="9">
        <f t="shared" si="2"/>
        <v>1984481.7819285712</v>
      </c>
      <c r="AV12" s="9">
        <f t="shared" si="2"/>
        <v>2651266.8284999998</v>
      </c>
      <c r="AW12" s="9">
        <f t="shared" si="10"/>
        <v>2405912.7553560226</v>
      </c>
      <c r="AX12" s="7"/>
      <c r="AY12" s="3" t="s">
        <v>24</v>
      </c>
      <c r="AZ12" s="4">
        <v>50.851145038167942</v>
      </c>
      <c r="BA12" s="4">
        <v>52.758620689655174</v>
      </c>
      <c r="BB12" s="4">
        <v>51.604651162790695</v>
      </c>
      <c r="BC12" s="4"/>
      <c r="BD12" s="4"/>
      <c r="BE12" s="4">
        <v>51.357142857142854</v>
      </c>
      <c r="BG12" s="3" t="s">
        <v>24</v>
      </c>
      <c r="BH12" s="9">
        <v>1256838.4137931035</v>
      </c>
      <c r="BI12" s="9">
        <v>980192</v>
      </c>
      <c r="BJ12" s="9">
        <v>1095945.25</v>
      </c>
      <c r="BK12" s="9">
        <v>983877.92857142852</v>
      </c>
      <c r="BL12" s="9">
        <v>1314460.5</v>
      </c>
      <c r="BM12" s="9">
        <f t="shared" si="11"/>
        <v>1192817.429527032</v>
      </c>
    </row>
    <row r="13" spans="2:65" x14ac:dyDescent="0.25">
      <c r="B13" s="179"/>
      <c r="C13" s="3" t="s">
        <v>25</v>
      </c>
      <c r="D13" s="4">
        <v>131.85246222140384</v>
      </c>
      <c r="E13" s="4">
        <v>24.84026175922185</v>
      </c>
      <c r="F13" s="4">
        <v>13.34340293072268</v>
      </c>
      <c r="G13" s="4">
        <v>0.17806507686457712</v>
      </c>
      <c r="H13" s="4">
        <v>0.17401814329947307</v>
      </c>
      <c r="I13" s="4">
        <f t="shared" si="3"/>
        <v>170.38821013151241</v>
      </c>
      <c r="K13" s="3" t="s">
        <v>25</v>
      </c>
      <c r="L13" s="5">
        <v>15</v>
      </c>
      <c r="M13" s="5">
        <v>16</v>
      </c>
      <c r="N13" s="5">
        <v>16.5</v>
      </c>
      <c r="O13" s="5">
        <v>20</v>
      </c>
      <c r="P13" s="5">
        <v>30</v>
      </c>
      <c r="Q13" s="5">
        <f t="shared" si="4"/>
        <v>15.252918387845412</v>
      </c>
      <c r="S13" s="3" t="s">
        <v>25</v>
      </c>
      <c r="T13" s="6">
        <v>3.2172268594089767E-2</v>
      </c>
      <c r="U13" s="6">
        <v>6.4528764148950063E-2</v>
      </c>
      <c r="V13" s="6">
        <v>0.11354080855548854</v>
      </c>
      <c r="W13" s="6">
        <v>0.20430959998219866</v>
      </c>
      <c r="X13" s="6">
        <v>0.33145555602319143</v>
      </c>
      <c r="Y13" s="6">
        <f t="shared" si="5"/>
        <v>4.3747068290647485E-2</v>
      </c>
      <c r="Z13" s="7"/>
      <c r="AA13" s="3" t="s">
        <v>25</v>
      </c>
      <c r="AB13" s="8">
        <f t="shared" si="6"/>
        <v>2.7325993111523939E-2</v>
      </c>
      <c r="AC13" s="8">
        <f t="shared" si="0"/>
        <v>3.7433411892897749E-2</v>
      </c>
      <c r="AD13" s="8">
        <f t="shared" si="0"/>
        <v>5.2743637850719755E-2</v>
      </c>
      <c r="AE13" s="8">
        <f t="shared" si="0"/>
        <v>8.1097703131782717E-2</v>
      </c>
      <c r="AF13" s="8">
        <f t="shared" si="0"/>
        <v>0.1208151509587746</v>
      </c>
      <c r="AG13" s="8">
        <f t="shared" si="7"/>
        <v>3.0941692087492124E-2</v>
      </c>
      <c r="AH13" s="7"/>
      <c r="AI13" s="3" t="s">
        <v>25</v>
      </c>
      <c r="AJ13" s="9">
        <f t="shared" si="8"/>
        <v>511576.45088092313</v>
      </c>
      <c r="AK13" s="9">
        <f t="shared" si="1"/>
        <v>412610.78085818182</v>
      </c>
      <c r="AL13" s="9">
        <f t="shared" si="1"/>
        <v>467325.20677609369</v>
      </c>
      <c r="AM13" s="9">
        <f t="shared" si="1"/>
        <v>465953.17290230765</v>
      </c>
      <c r="AN13" s="9">
        <f t="shared" si="1"/>
        <v>830693.94675999996</v>
      </c>
      <c r="AO13" s="9">
        <f t="shared" si="1"/>
        <v>493961.45859434188</v>
      </c>
      <c r="AP13" s="7"/>
      <c r="AQ13" s="3" t="s">
        <v>25</v>
      </c>
      <c r="AR13" s="9">
        <f t="shared" si="9"/>
        <v>3077151.5842461539</v>
      </c>
      <c r="AS13" s="9">
        <f t="shared" si="2"/>
        <v>2481869.3585454547</v>
      </c>
      <c r="AT13" s="9">
        <f t="shared" si="2"/>
        <v>2810978.6873749997</v>
      </c>
      <c r="AU13" s="9">
        <f t="shared" si="2"/>
        <v>2724872.3561538463</v>
      </c>
      <c r="AV13" s="9">
        <f t="shared" si="2"/>
        <v>2914715.6026666667</v>
      </c>
      <c r="AW13" s="9">
        <f t="shared" si="10"/>
        <v>2968989.0890786196</v>
      </c>
      <c r="AX13" s="7"/>
      <c r="AY13" s="3" t="s">
        <v>25</v>
      </c>
      <c r="AZ13" s="4">
        <v>50.128440366972477</v>
      </c>
      <c r="BA13" s="4">
        <v>49.794117647058826</v>
      </c>
      <c r="BB13" s="4">
        <v>49</v>
      </c>
      <c r="BC13" s="4">
        <v>40</v>
      </c>
      <c r="BD13" s="4"/>
      <c r="BE13" s="4">
        <v>49.903846153846153</v>
      </c>
      <c r="BG13" s="3" t="s">
        <v>25</v>
      </c>
      <c r="BH13" s="9">
        <v>1525608.1230769232</v>
      </c>
      <c r="BI13" s="9">
        <v>1230475.6363636365</v>
      </c>
      <c r="BJ13" s="9">
        <v>1393643.375</v>
      </c>
      <c r="BK13" s="9">
        <v>1350953.076923077</v>
      </c>
      <c r="BL13" s="9">
        <v>1445074.6666666667</v>
      </c>
      <c r="BM13" s="9">
        <f t="shared" si="11"/>
        <v>1471982.6916601979</v>
      </c>
    </row>
    <row r="14" spans="2:65" x14ac:dyDescent="0.25">
      <c r="B14" s="179"/>
      <c r="C14" s="10" t="s">
        <v>15</v>
      </c>
      <c r="D14" s="11">
        <f>SUM(D4:D13)</f>
        <v>3727.123611242464</v>
      </c>
      <c r="E14" s="11">
        <f t="shared" ref="E14:I14" si="12">SUM(E4:E13)</f>
        <v>1584.7310744203564</v>
      </c>
      <c r="F14" s="11">
        <f t="shared" si="12"/>
        <v>1013.2377580297159</v>
      </c>
      <c r="G14" s="11">
        <f t="shared" si="12"/>
        <v>12.670948992340705</v>
      </c>
      <c r="H14" s="11">
        <f t="shared" si="12"/>
        <v>11.096691835515237</v>
      </c>
      <c r="I14" s="11">
        <f t="shared" si="12"/>
        <v>6348.8600845203928</v>
      </c>
      <c r="K14" s="10" t="s">
        <v>15</v>
      </c>
      <c r="L14" s="12">
        <f>SUMPRODUCT(D4:D13,L4:L13,BH4:BH13)/SUMPRODUCT(D4:D13,BH4:BH13)</f>
        <v>18.803074340782892</v>
      </c>
      <c r="M14" s="12">
        <f t="shared" ref="M14:Q14" si="13">SUMPRODUCT(E4:E13,M4:M13,BI4:BI13)/SUMPRODUCT(E4:E13,BI4:BI13)</f>
        <v>20.909843585642758</v>
      </c>
      <c r="N14" s="12">
        <f t="shared" si="13"/>
        <v>22.032412320659567</v>
      </c>
      <c r="O14" s="12">
        <f t="shared" si="13"/>
        <v>25.029555163764389</v>
      </c>
      <c r="P14" s="12">
        <f t="shared" si="13"/>
        <v>29.999999999999996</v>
      </c>
      <c r="Q14" s="13">
        <f t="shared" si="13"/>
        <v>19.755717608040552</v>
      </c>
      <c r="S14" s="10" t="s">
        <v>15</v>
      </c>
      <c r="T14" s="14">
        <f>SUMPRODUCT(T4:T13, D4:D13)/SUM(D4:D13)</f>
        <v>4.1289784049672137E-2</v>
      </c>
      <c r="U14" s="14">
        <f t="shared" ref="U14:X14" si="14">SUMPRODUCT(U4:U13, E4:E13)/SUM(E4:E13)</f>
        <v>6.9913172143242483E-2</v>
      </c>
      <c r="V14" s="14">
        <f t="shared" si="14"/>
        <v>0.12164218751223195</v>
      </c>
      <c r="W14" s="14">
        <f t="shared" si="14"/>
        <v>0.21620105949412219</v>
      </c>
      <c r="X14" s="14">
        <f t="shared" si="14"/>
        <v>0.34484510539358826</v>
      </c>
      <c r="Y14" s="14">
        <f>SUMPRODUCT(I4:I13, Y4:Y13)/SUM(I4:I13)</f>
        <v>6.2137812144010394E-2</v>
      </c>
      <c r="Z14" s="15"/>
      <c r="AA14" s="10" t="s">
        <v>15</v>
      </c>
      <c r="AB14" s="8">
        <f>SUMPRODUCT(AB4:AB13, D4:D13)/SUM(D4:D13)</f>
        <v>3.0174093481323615E-2</v>
      </c>
      <c r="AC14" s="8">
        <f t="shared" ref="AC14:AF14" si="15">SUMPRODUCT(AC4:AC13, E4:E13)/SUM(E4:E13)</f>
        <v>3.9115376072109236E-2</v>
      </c>
      <c r="AD14" s="8">
        <f t="shared" si="15"/>
        <v>5.527432074508886E-2</v>
      </c>
      <c r="AE14" s="8">
        <f t="shared" si="15"/>
        <v>8.4812319289919405E-2</v>
      </c>
      <c r="AF14" s="8">
        <f t="shared" si="15"/>
        <v>0.12499773564415945</v>
      </c>
      <c r="AG14" s="16">
        <f>SUMPRODUCT(AB14:AF14, D14:H14)/SUM(D14:H14)</f>
        <v>3.6686533938852441E-2</v>
      </c>
      <c r="AH14" s="15"/>
      <c r="AI14" s="10" t="s">
        <v>15</v>
      </c>
      <c r="AJ14" s="9">
        <f t="shared" si="8"/>
        <v>241687.52866070453</v>
      </c>
      <c r="AK14" s="9">
        <f t="shared" si="1"/>
        <v>217600.8341975428</v>
      </c>
      <c r="AL14" s="9">
        <f t="shared" si="1"/>
        <v>225839.76568551728</v>
      </c>
      <c r="AM14" s="9">
        <f t="shared" si="1"/>
        <v>221058.05014611516</v>
      </c>
      <c r="AN14" s="9">
        <f t="shared" si="1"/>
        <v>281996.32436150155</v>
      </c>
      <c r="AO14" s="9">
        <f t="shared" si="1"/>
        <v>233175.35717023246</v>
      </c>
      <c r="AP14" s="15"/>
      <c r="AQ14" s="10" t="s">
        <v>15</v>
      </c>
      <c r="AR14" s="9">
        <f>SUMPRODUCT(AR4:AR13,D4:D13)/SUM(D4:D13)</f>
        <v>1256882.0328108631</v>
      </c>
      <c r="AS14" s="9">
        <f t="shared" ref="AS14:AW14" si="16">SUMPRODUCT(AS4:AS13,E4:E13)/SUM(E4:E13)</f>
        <v>1044257.5300851726</v>
      </c>
      <c r="AT14" s="9">
        <f t="shared" si="16"/>
        <v>1030782.5231922353</v>
      </c>
      <c r="AU14" s="9">
        <f t="shared" si="16"/>
        <v>934706.64539674541</v>
      </c>
      <c r="AV14" s="9">
        <f t="shared" si="16"/>
        <v>989460.78723333892</v>
      </c>
      <c r="AW14" s="9">
        <f t="shared" si="16"/>
        <v>1166614.6512189403</v>
      </c>
      <c r="AX14" s="15"/>
      <c r="AY14" s="10" t="s">
        <v>15</v>
      </c>
      <c r="AZ14" s="11">
        <v>51.197392249185079</v>
      </c>
      <c r="BA14" s="11">
        <v>51.359383033419022</v>
      </c>
      <c r="BB14" s="11">
        <v>51.233236151603499</v>
      </c>
      <c r="BC14" s="11">
        <v>51.193236714975846</v>
      </c>
      <c r="BD14" s="11">
        <v>51.463157894736845</v>
      </c>
      <c r="BE14" s="17">
        <v>51.255049504950492</v>
      </c>
      <c r="BG14" s="10" t="s">
        <v>15</v>
      </c>
      <c r="BH14" s="18">
        <f>SUMPRODUCT(BH4:BH13, D4:D13)/SUM(D4:D13)</f>
        <v>623144.2899409337</v>
      </c>
      <c r="BI14" s="18">
        <f t="shared" ref="BI14:BM14" si="17">SUMPRODUCT(BI4:BI13, E4:E13)/SUM(E4:E13)</f>
        <v>517728.07639324386</v>
      </c>
      <c r="BJ14" s="18">
        <f t="shared" si="17"/>
        <v>511047.35904424166</v>
      </c>
      <c r="BK14" s="18">
        <f t="shared" si="17"/>
        <v>463414.30113869382</v>
      </c>
      <c r="BL14" s="18">
        <f t="shared" si="17"/>
        <v>490560.6282763207</v>
      </c>
      <c r="BM14" s="19">
        <f t="shared" si="17"/>
        <v>578391.00209169078</v>
      </c>
    </row>
    <row r="15" spans="2:65" x14ac:dyDescent="0.25">
      <c r="AA15" s="20" t="s">
        <v>26</v>
      </c>
    </row>
    <row r="16" spans="2:65" x14ac:dyDescent="0.25">
      <c r="B16">
        <f>(((1.6%)*3.464239+0.033447)*0.3009+0.018)*0.8*1.219</f>
        <v>4.3632822164968318E-2</v>
      </c>
    </row>
    <row r="17" spans="1:28" x14ac:dyDescent="0.25">
      <c r="A17" s="2"/>
      <c r="B17" s="178" t="s">
        <v>27</v>
      </c>
      <c r="C17" s="178"/>
      <c r="D17" s="178"/>
      <c r="E17" s="178"/>
      <c r="F17" s="178"/>
      <c r="G17" s="178"/>
      <c r="H17" s="178"/>
      <c r="I17" s="2"/>
      <c r="J17" s="180" t="s">
        <v>28</v>
      </c>
      <c r="K17" s="180"/>
      <c r="L17" s="180"/>
      <c r="M17" s="180"/>
      <c r="N17" s="180"/>
      <c r="O17" s="180"/>
      <c r="P17" s="180"/>
      <c r="Q17" s="2"/>
      <c r="R17" s="178" t="s">
        <v>29</v>
      </c>
      <c r="S17" s="178"/>
      <c r="T17" s="178"/>
      <c r="U17" s="178"/>
      <c r="V17" s="178"/>
      <c r="W17" s="178"/>
      <c r="X17" s="178"/>
      <c r="Y17" s="2" t="s">
        <v>30</v>
      </c>
      <c r="Z17" s="21">
        <f>(P29+2.5%+0.9%)-(AG14+8.3%+3.4%+0.5%+1.8%)</f>
        <v>5.7186969215422684E-2</v>
      </c>
      <c r="AB17" s="30" t="s">
        <v>37</v>
      </c>
    </row>
    <row r="18" spans="1:28" x14ac:dyDescent="0.25">
      <c r="A18" s="7"/>
      <c r="B18" s="1" t="s">
        <v>9</v>
      </c>
      <c r="C18" s="1" t="s">
        <v>10</v>
      </c>
      <c r="D18" s="1" t="s">
        <v>11</v>
      </c>
      <c r="E18" s="1" t="s">
        <v>12</v>
      </c>
      <c r="F18" s="1" t="s">
        <v>13</v>
      </c>
      <c r="G18" s="1" t="s">
        <v>14</v>
      </c>
      <c r="H18" s="1" t="s">
        <v>15</v>
      </c>
      <c r="I18" s="7"/>
      <c r="J18" s="5" t="s">
        <v>9</v>
      </c>
      <c r="K18" s="5" t="s">
        <v>10</v>
      </c>
      <c r="L18" s="5" t="s">
        <v>11</v>
      </c>
      <c r="M18" s="5" t="s">
        <v>12</v>
      </c>
      <c r="N18" s="5" t="s">
        <v>13</v>
      </c>
      <c r="O18" s="5" t="s">
        <v>14</v>
      </c>
      <c r="P18" s="5" t="s">
        <v>15</v>
      </c>
      <c r="Q18" s="7"/>
      <c r="R18" s="5" t="s">
        <v>9</v>
      </c>
      <c r="S18" s="5" t="s">
        <v>10</v>
      </c>
      <c r="T18" s="5" t="s">
        <v>11</v>
      </c>
      <c r="U18" s="5" t="s">
        <v>12</v>
      </c>
      <c r="V18" s="5" t="s">
        <v>13</v>
      </c>
      <c r="W18" s="5" t="s">
        <v>14</v>
      </c>
      <c r="X18" s="5" t="s">
        <v>15</v>
      </c>
    </row>
    <row r="19" spans="1:28" x14ac:dyDescent="0.25">
      <c r="A19" s="7"/>
      <c r="B19" s="3" t="s">
        <v>16</v>
      </c>
      <c r="C19" s="5">
        <v>30</v>
      </c>
      <c r="D19" s="5">
        <v>30</v>
      </c>
      <c r="E19" s="5">
        <v>30</v>
      </c>
      <c r="F19" s="5">
        <v>30</v>
      </c>
      <c r="G19" s="5">
        <v>30</v>
      </c>
      <c r="H19" s="22">
        <f>SUMPRODUCT(C19:G19, D4:H4, BH4:BL4)/SUMPRODUCT(D4:H4, BH4:BL4)</f>
        <v>30</v>
      </c>
      <c r="I19" s="7"/>
      <c r="J19" s="5" t="s">
        <v>16</v>
      </c>
      <c r="K19" s="23">
        <f>AJ4/AR4</f>
        <v>0.28500000000000003</v>
      </c>
      <c r="L19" s="23">
        <f t="shared" ref="L19:P29" si="18">AK4/AS4</f>
        <v>0.28500000000000003</v>
      </c>
      <c r="M19" s="23">
        <f t="shared" si="18"/>
        <v>0.28499999999999998</v>
      </c>
      <c r="N19" s="23">
        <f t="shared" si="18"/>
        <v>0.28499999999999998</v>
      </c>
      <c r="O19" s="23">
        <f t="shared" si="18"/>
        <v>0.28499999999999998</v>
      </c>
      <c r="P19" s="23">
        <f t="shared" si="18"/>
        <v>0.28500000000000003</v>
      </c>
      <c r="Q19" s="7"/>
      <c r="R19" s="5" t="s">
        <v>16</v>
      </c>
      <c r="S19" s="24">
        <f>(K19+2.5%+0.9%)-(AB4+8.3%+3.4%+0.5%+1.8%)</f>
        <v>0.14623285334805336</v>
      </c>
      <c r="T19" s="24">
        <f t="shared" ref="T19:X28" si="19">(L19+2.5%+0.9%)-(AC4+8.3%+3.4%+0.5%+1.8%)</f>
        <v>0.13728624887448021</v>
      </c>
      <c r="U19" s="24">
        <f t="shared" si="19"/>
        <v>0.11935684537166807</v>
      </c>
      <c r="V19" s="24">
        <f t="shared" si="19"/>
        <v>8.7458159198266383E-2</v>
      </c>
      <c r="W19" s="24">
        <f t="shared" si="19"/>
        <v>6.5049481830442069E-2</v>
      </c>
      <c r="X19" s="24">
        <f t="shared" si="19"/>
        <v>0.13784461311927715</v>
      </c>
      <c r="Y19" s="25"/>
    </row>
    <row r="20" spans="1:28" x14ac:dyDescent="0.25">
      <c r="A20" s="7"/>
      <c r="B20" s="3" t="s">
        <v>17</v>
      </c>
      <c r="C20" s="5">
        <v>28.5</v>
      </c>
      <c r="D20" s="5">
        <v>29</v>
      </c>
      <c r="E20" s="5">
        <v>30</v>
      </c>
      <c r="F20" s="5">
        <v>30</v>
      </c>
      <c r="G20" s="5">
        <v>30</v>
      </c>
      <c r="H20" s="22">
        <f t="shared" ref="H20:H28" si="20">SUMPRODUCT(C20:G20, D5:H5, BH5:BL5)/SUMPRODUCT(D5:H5, BH5:BL5)</f>
        <v>28.812499403479976</v>
      </c>
      <c r="I20" s="7"/>
      <c r="J20" s="5" t="s">
        <v>17</v>
      </c>
      <c r="K20" s="23">
        <f t="shared" ref="K20:K29" si="21">AJ5/AR5</f>
        <v>0.27074999999999999</v>
      </c>
      <c r="L20" s="23">
        <f t="shared" si="18"/>
        <v>0.27549999999999997</v>
      </c>
      <c r="M20" s="23">
        <f t="shared" si="18"/>
        <v>0.28499999999999998</v>
      </c>
      <c r="N20" s="23">
        <f t="shared" si="18"/>
        <v>0.28499999999999998</v>
      </c>
      <c r="O20" s="23">
        <f t="shared" si="18"/>
        <v>0.28499999999999998</v>
      </c>
      <c r="P20" s="23">
        <f t="shared" si="18"/>
        <v>0.27371874433305976</v>
      </c>
      <c r="Q20" s="7"/>
      <c r="R20" s="5" t="s">
        <v>17</v>
      </c>
      <c r="S20" s="24">
        <f t="shared" ref="S20:S28" si="22">(K20+2.5%+0.9%)-(AB5+8.3%+3.4%+0.5%+1.8%)</f>
        <v>0.13224218853627367</v>
      </c>
      <c r="T20" s="24">
        <f t="shared" ref="T20:T28" si="23">(L20+2.5%+0.9%)-(AC5+8.3%+3.4%+0.5%+1.8%)</f>
        <v>0.12920550481038573</v>
      </c>
      <c r="U20" s="24">
        <f t="shared" ref="U20:U28" si="24">(M20+2.5%+0.9%)-(AD5+8.3%+3.4%+0.5%+1.8%)</f>
        <v>0.12172600498951386</v>
      </c>
      <c r="V20" s="24">
        <f t="shared" ref="V20:V28" si="25">(N20+2.5%+0.9%)-(AE5+8.3%+3.4%+0.5%+1.8%)</f>
        <v>9.1222717286066957E-2</v>
      </c>
      <c r="W20" s="24">
        <f t="shared" ref="W20:W28" si="26">(O20+2.5%+0.9%)-(AF5+8.3%+3.4%+0.5%+1.8%)</f>
        <v>5.0607518567473808E-2</v>
      </c>
      <c r="X20" s="24">
        <f t="shared" si="19"/>
        <v>0.12975077764164272</v>
      </c>
      <c r="Y20" s="25"/>
      <c r="AA20" s="26" t="s">
        <v>31</v>
      </c>
    </row>
    <row r="21" spans="1:28" x14ac:dyDescent="0.25">
      <c r="A21" s="7"/>
      <c r="B21" s="3" t="s">
        <v>18</v>
      </c>
      <c r="C21" s="5">
        <v>25</v>
      </c>
      <c r="D21" s="5">
        <v>25.5</v>
      </c>
      <c r="E21" s="5">
        <v>28.5</v>
      </c>
      <c r="F21" s="5">
        <v>30</v>
      </c>
      <c r="G21" s="5">
        <v>30</v>
      </c>
      <c r="H21" s="22">
        <f t="shared" si="20"/>
        <v>25.899710823175205</v>
      </c>
      <c r="I21" s="7"/>
      <c r="J21" s="5" t="s">
        <v>18</v>
      </c>
      <c r="K21" s="23">
        <f t="shared" si="21"/>
        <v>0.23749999999999999</v>
      </c>
      <c r="L21" s="23">
        <f t="shared" si="18"/>
        <v>0.24224999999999999</v>
      </c>
      <c r="M21" s="23">
        <f t="shared" si="18"/>
        <v>0.27074999999999999</v>
      </c>
      <c r="N21" s="23">
        <f t="shared" si="18"/>
        <v>0.28500000000000003</v>
      </c>
      <c r="O21" s="23">
        <f t="shared" si="18"/>
        <v>0.28500000000000003</v>
      </c>
      <c r="P21" s="23">
        <f t="shared" si="18"/>
        <v>0.24604725282016443</v>
      </c>
      <c r="Q21" s="7"/>
      <c r="R21" s="5" t="s">
        <v>18</v>
      </c>
      <c r="S21" s="24">
        <f t="shared" si="22"/>
        <v>0.10024393751415156</v>
      </c>
      <c r="T21" s="24">
        <f t="shared" si="23"/>
        <v>9.6749316186499623E-2</v>
      </c>
      <c r="U21" s="24">
        <f t="shared" si="24"/>
        <v>0.10795080957267417</v>
      </c>
      <c r="V21" s="24">
        <f t="shared" si="25"/>
        <v>9.3614886903788552E-2</v>
      </c>
      <c r="W21" s="24">
        <f t="shared" si="26"/>
        <v>5.3086691199581648E-2</v>
      </c>
      <c r="X21" s="24">
        <f t="shared" si="19"/>
        <v>0.10049690552463164</v>
      </c>
      <c r="Y21" s="25"/>
      <c r="AA21" s="27" t="s">
        <v>32</v>
      </c>
      <c r="AB21" s="28"/>
    </row>
    <row r="22" spans="1:28" x14ac:dyDescent="0.25">
      <c r="A22" s="7"/>
      <c r="B22" s="3" t="s">
        <v>19</v>
      </c>
      <c r="C22" s="5">
        <v>23</v>
      </c>
      <c r="D22" s="5">
        <v>24</v>
      </c>
      <c r="E22" s="5">
        <v>26</v>
      </c>
      <c r="F22" s="5">
        <v>28</v>
      </c>
      <c r="G22" s="5">
        <v>30</v>
      </c>
      <c r="H22" s="22">
        <f t="shared" si="20"/>
        <v>23.868771516392627</v>
      </c>
      <c r="I22" s="7"/>
      <c r="J22" s="5" t="s">
        <v>19</v>
      </c>
      <c r="K22" s="23">
        <f t="shared" si="21"/>
        <v>0.21850000000000003</v>
      </c>
      <c r="L22" s="23">
        <f t="shared" si="18"/>
        <v>0.22799999999999998</v>
      </c>
      <c r="M22" s="23">
        <f t="shared" si="18"/>
        <v>0.24699999999999997</v>
      </c>
      <c r="N22" s="23">
        <f t="shared" si="18"/>
        <v>0.26600000000000001</v>
      </c>
      <c r="O22" s="23">
        <f t="shared" si="18"/>
        <v>0.28499999999999998</v>
      </c>
      <c r="P22" s="23">
        <f t="shared" si="18"/>
        <v>0.22675332940573001</v>
      </c>
      <c r="Q22" s="7"/>
      <c r="R22" s="5" t="s">
        <v>19</v>
      </c>
      <c r="S22" s="24">
        <f t="shared" si="22"/>
        <v>8.1473155197107627E-2</v>
      </c>
      <c r="T22" s="24">
        <f t="shared" si="23"/>
        <v>8.2758103373840652E-2</v>
      </c>
      <c r="U22" s="24">
        <f t="shared" si="24"/>
        <v>8.5618866047734554E-2</v>
      </c>
      <c r="V22" s="24">
        <f t="shared" si="25"/>
        <v>7.3989173524653173E-2</v>
      </c>
      <c r="W22" s="24">
        <f t="shared" si="26"/>
        <v>5.190591499592051E-2</v>
      </c>
      <c r="X22" s="24">
        <f t="shared" si="19"/>
        <v>8.2483578057291562E-2</v>
      </c>
      <c r="Y22" s="25"/>
      <c r="AA22" s="28" t="s">
        <v>33</v>
      </c>
      <c r="AB22" s="28">
        <v>1.194788272734125E-2</v>
      </c>
    </row>
    <row r="23" spans="1:28" x14ac:dyDescent="0.25">
      <c r="A23" s="7"/>
      <c r="B23" s="3" t="s">
        <v>20</v>
      </c>
      <c r="C23" s="5">
        <v>21.5</v>
      </c>
      <c r="D23" s="5">
        <v>22.5</v>
      </c>
      <c r="E23" s="5">
        <v>24</v>
      </c>
      <c r="F23" s="5">
        <v>25</v>
      </c>
      <c r="G23" s="5">
        <v>30</v>
      </c>
      <c r="H23" s="22">
        <f t="shared" si="20"/>
        <v>22.187345638833719</v>
      </c>
      <c r="I23" s="7"/>
      <c r="J23" s="5" t="s">
        <v>20</v>
      </c>
      <c r="K23" s="23">
        <f t="shared" si="21"/>
        <v>0.20425000000000001</v>
      </c>
      <c r="L23" s="23">
        <f t="shared" si="18"/>
        <v>0.21374999999999997</v>
      </c>
      <c r="M23" s="23">
        <f t="shared" si="18"/>
        <v>0.22799999999999995</v>
      </c>
      <c r="N23" s="23">
        <f t="shared" si="18"/>
        <v>0.23750000000000002</v>
      </c>
      <c r="O23" s="23">
        <f t="shared" si="18"/>
        <v>0.28499999999999998</v>
      </c>
      <c r="P23" s="23">
        <f t="shared" si="18"/>
        <v>0.21077978356892033</v>
      </c>
      <c r="Q23" s="7"/>
      <c r="R23" s="5" t="s">
        <v>20</v>
      </c>
      <c r="S23" s="24">
        <f t="shared" si="22"/>
        <v>6.7678085632183471E-2</v>
      </c>
      <c r="T23" s="24">
        <f t="shared" si="23"/>
        <v>6.8427397304682447E-2</v>
      </c>
      <c r="U23" s="24">
        <f t="shared" si="24"/>
        <v>6.5580210697512631E-2</v>
      </c>
      <c r="V23" s="24">
        <f t="shared" si="25"/>
        <v>4.6066093566788147E-2</v>
      </c>
      <c r="W23" s="24">
        <f t="shared" si="26"/>
        <v>5.4360739808876957E-2</v>
      </c>
      <c r="X23" s="24">
        <f t="shared" si="19"/>
        <v>6.724644072564856E-2</v>
      </c>
      <c r="Y23" s="25"/>
      <c r="AA23" s="28" t="s">
        <v>34</v>
      </c>
      <c r="AB23" s="28">
        <v>1.2976766732846989</v>
      </c>
    </row>
    <row r="24" spans="1:28" x14ac:dyDescent="0.25">
      <c r="A24" s="7"/>
      <c r="B24" s="3" t="s">
        <v>21</v>
      </c>
      <c r="C24" s="5">
        <v>20</v>
      </c>
      <c r="D24" s="5">
        <v>21.5</v>
      </c>
      <c r="E24" s="5">
        <v>22</v>
      </c>
      <c r="F24" s="5">
        <v>24</v>
      </c>
      <c r="G24" s="5">
        <v>30</v>
      </c>
      <c r="H24" s="22">
        <f t="shared" si="20"/>
        <v>20.724877081962859</v>
      </c>
      <c r="I24" s="7"/>
      <c r="J24" s="5" t="s">
        <v>21</v>
      </c>
      <c r="K24" s="23">
        <f t="shared" si="21"/>
        <v>0.19000000000000003</v>
      </c>
      <c r="L24" s="23">
        <f t="shared" si="18"/>
        <v>0.20424999999999999</v>
      </c>
      <c r="M24" s="23">
        <f t="shared" si="18"/>
        <v>0.20899999999999999</v>
      </c>
      <c r="N24" s="23">
        <f t="shared" si="18"/>
        <v>0.22800000000000001</v>
      </c>
      <c r="O24" s="23">
        <f t="shared" si="18"/>
        <v>0.28500000000000003</v>
      </c>
      <c r="P24" s="23">
        <f t="shared" si="18"/>
        <v>0.19688633227864716</v>
      </c>
      <c r="Q24" s="7"/>
      <c r="R24" s="5" t="s">
        <v>21</v>
      </c>
      <c r="S24" s="24">
        <f t="shared" si="22"/>
        <v>5.3898172464720617E-2</v>
      </c>
      <c r="T24" s="24">
        <f t="shared" si="23"/>
        <v>5.9126229208537134E-2</v>
      </c>
      <c r="U24" s="24">
        <f t="shared" si="24"/>
        <v>4.7911104607600175E-2</v>
      </c>
      <c r="V24" s="24">
        <f t="shared" si="25"/>
        <v>3.6642502475024374E-2</v>
      </c>
      <c r="W24" s="24">
        <f t="shared" si="26"/>
        <v>5.3780556340553287E-2</v>
      </c>
      <c r="X24" s="24">
        <f t="shared" si="19"/>
        <v>5.391839923886102E-2</v>
      </c>
      <c r="Y24" s="25"/>
    </row>
    <row r="25" spans="1:28" x14ac:dyDescent="0.25">
      <c r="A25" s="7"/>
      <c r="B25" s="3" t="s">
        <v>22</v>
      </c>
      <c r="C25" s="5">
        <v>20</v>
      </c>
      <c r="D25" s="5">
        <v>21.5</v>
      </c>
      <c r="E25" s="5">
        <v>22</v>
      </c>
      <c r="F25" s="5">
        <v>24</v>
      </c>
      <c r="G25" s="5">
        <v>30</v>
      </c>
      <c r="H25" s="22">
        <f t="shared" si="20"/>
        <v>20.632633775827649</v>
      </c>
      <c r="I25" s="7"/>
      <c r="J25" s="5" t="s">
        <v>22</v>
      </c>
      <c r="K25" s="23">
        <f t="shared" si="21"/>
        <v>0.19</v>
      </c>
      <c r="L25" s="23">
        <f t="shared" si="18"/>
        <v>0.20425000000000001</v>
      </c>
      <c r="M25" s="23">
        <f t="shared" si="18"/>
        <v>0.20899999999999999</v>
      </c>
      <c r="N25" s="23">
        <f t="shared" si="18"/>
        <v>0.22800000000000001</v>
      </c>
      <c r="O25" s="23">
        <f t="shared" si="18"/>
        <v>0.28500000000000003</v>
      </c>
      <c r="P25" s="23">
        <f t="shared" si="18"/>
        <v>0.19601002087036271</v>
      </c>
      <c r="Q25" s="7"/>
      <c r="R25" s="5" t="s">
        <v>22</v>
      </c>
      <c r="S25" s="24">
        <f t="shared" si="22"/>
        <v>5.4475318846257698E-2</v>
      </c>
      <c r="T25" s="24">
        <f t="shared" si="23"/>
        <v>5.9686974846998475E-2</v>
      </c>
      <c r="U25" s="24">
        <f t="shared" si="24"/>
        <v>4.9365196684746482E-2</v>
      </c>
      <c r="V25" s="24">
        <f t="shared" si="25"/>
        <v>3.9665663880471547E-2</v>
      </c>
      <c r="W25" s="24">
        <f t="shared" si="26"/>
        <v>5.5727847402464892E-2</v>
      </c>
      <c r="X25" s="24">
        <f t="shared" si="19"/>
        <v>5.4791226131526094E-2</v>
      </c>
      <c r="Y25" s="25"/>
      <c r="AA25" s="27" t="s">
        <v>35</v>
      </c>
      <c r="AB25" s="28"/>
    </row>
    <row r="26" spans="1:28" x14ac:dyDescent="0.25">
      <c r="A26" s="7"/>
      <c r="B26" s="3" t="s">
        <v>23</v>
      </c>
      <c r="C26" s="5">
        <v>19</v>
      </c>
      <c r="D26" s="5">
        <v>20</v>
      </c>
      <c r="E26" s="5">
        <v>20.5</v>
      </c>
      <c r="F26" s="5">
        <v>22</v>
      </c>
      <c r="G26" s="5">
        <v>30</v>
      </c>
      <c r="H26" s="22">
        <f t="shared" si="20"/>
        <v>19.365907745108252</v>
      </c>
      <c r="I26" s="7"/>
      <c r="J26" s="5" t="s">
        <v>23</v>
      </c>
      <c r="K26" s="23">
        <f t="shared" si="21"/>
        <v>0.18049999999999997</v>
      </c>
      <c r="L26" s="23">
        <f t="shared" si="18"/>
        <v>0.19000000000000003</v>
      </c>
      <c r="M26" s="23">
        <f t="shared" si="18"/>
        <v>0.19474999999999998</v>
      </c>
      <c r="N26" s="23">
        <f t="shared" si="18"/>
        <v>0.20899999999999999</v>
      </c>
      <c r="O26" s="23">
        <f t="shared" si="18"/>
        <v>0.28500000000000003</v>
      </c>
      <c r="P26" s="23">
        <f t="shared" si="18"/>
        <v>0.18397612357852841</v>
      </c>
      <c r="Q26" s="7"/>
      <c r="R26" s="5" t="s">
        <v>23</v>
      </c>
      <c r="S26" s="24">
        <f t="shared" si="22"/>
        <v>4.506902870631474E-2</v>
      </c>
      <c r="T26" s="24">
        <f t="shared" si="23"/>
        <v>4.5045982993252354E-2</v>
      </c>
      <c r="U26" s="24">
        <f t="shared" si="24"/>
        <v>3.5442022809927337E-2</v>
      </c>
      <c r="V26" s="24">
        <f t="shared" si="25"/>
        <v>2.0541568834995694E-2</v>
      </c>
      <c r="W26" s="24">
        <f t="shared" si="26"/>
        <v>5.8348790455810762E-2</v>
      </c>
      <c r="X26" s="24">
        <f t="shared" si="19"/>
        <v>4.3892212178238688E-2</v>
      </c>
      <c r="Y26" s="25"/>
      <c r="AA26" s="28" t="s">
        <v>33</v>
      </c>
      <c r="AB26" s="28">
        <v>1.7999999999999999E-2</v>
      </c>
    </row>
    <row r="27" spans="1:28" x14ac:dyDescent="0.25">
      <c r="A27" s="7"/>
      <c r="B27" s="3" t="s">
        <v>24</v>
      </c>
      <c r="C27" s="5">
        <v>18</v>
      </c>
      <c r="D27" s="5">
        <v>18</v>
      </c>
      <c r="E27" s="5">
        <v>18</v>
      </c>
      <c r="F27" s="5">
        <v>19</v>
      </c>
      <c r="G27" s="5">
        <v>30</v>
      </c>
      <c r="H27" s="22">
        <f t="shared" si="20"/>
        <v>18.016291791267676</v>
      </c>
      <c r="I27" s="7"/>
      <c r="J27" s="5" t="s">
        <v>24</v>
      </c>
      <c r="K27" s="23">
        <f t="shared" si="21"/>
        <v>0.17100000000000001</v>
      </c>
      <c r="L27" s="23">
        <f t="shared" si="18"/>
        <v>0.17099999999999999</v>
      </c>
      <c r="M27" s="23">
        <f t="shared" si="18"/>
        <v>0.17099999999999999</v>
      </c>
      <c r="N27" s="23">
        <f t="shared" si="18"/>
        <v>0.18049999999999999</v>
      </c>
      <c r="O27" s="23">
        <f t="shared" si="18"/>
        <v>0.28500000000000003</v>
      </c>
      <c r="P27" s="23">
        <f t="shared" si="18"/>
        <v>0.17115477201704293</v>
      </c>
      <c r="Q27" s="7"/>
      <c r="R27" s="5" t="s">
        <v>24</v>
      </c>
      <c r="S27" s="24">
        <f t="shared" si="22"/>
        <v>3.6443374226675151E-2</v>
      </c>
      <c r="T27" s="24">
        <f t="shared" si="23"/>
        <v>2.6888231803629453E-2</v>
      </c>
      <c r="U27" s="31">
        <f t="shared" si="24"/>
        <v>1.2486926171206308E-2</v>
      </c>
      <c r="V27" s="24">
        <f t="shared" si="25"/>
        <v>-5.6646585498845992E-3</v>
      </c>
      <c r="W27" s="24">
        <f t="shared" si="26"/>
        <v>5.6383715886232255E-2</v>
      </c>
      <c r="X27" s="24">
        <f t="shared" si="19"/>
        <v>3.246237890966433E-2</v>
      </c>
      <c r="Y27" s="25"/>
      <c r="AA27" s="28" t="s">
        <v>36</v>
      </c>
      <c r="AB27" s="28">
        <v>0.3009</v>
      </c>
    </row>
    <row r="28" spans="1:28" x14ac:dyDescent="0.25">
      <c r="A28" s="15"/>
      <c r="B28" s="3" t="s">
        <v>25</v>
      </c>
      <c r="C28" s="5">
        <v>17.5</v>
      </c>
      <c r="D28" s="5">
        <v>17.5</v>
      </c>
      <c r="E28" s="5">
        <v>17.5</v>
      </c>
      <c r="F28" s="5">
        <v>18</v>
      </c>
      <c r="G28" s="5">
        <v>30</v>
      </c>
      <c r="H28" s="22">
        <f t="shared" si="20"/>
        <v>17.513012493443306</v>
      </c>
      <c r="I28" s="15"/>
      <c r="J28" s="12" t="s">
        <v>25</v>
      </c>
      <c r="K28" s="23">
        <f t="shared" si="21"/>
        <v>0.16625000000000001</v>
      </c>
      <c r="L28" s="23">
        <f t="shared" si="18"/>
        <v>0.16624999999999998</v>
      </c>
      <c r="M28" s="23">
        <f t="shared" si="18"/>
        <v>0.16624999999999998</v>
      </c>
      <c r="N28" s="23">
        <f t="shared" si="18"/>
        <v>0.17099999999999999</v>
      </c>
      <c r="O28" s="23">
        <f t="shared" si="18"/>
        <v>0.28499999999999998</v>
      </c>
      <c r="P28" s="23">
        <f t="shared" si="18"/>
        <v>0.16637361868771139</v>
      </c>
      <c r="Q28" s="15"/>
      <c r="R28" s="12" t="s">
        <v>25</v>
      </c>
      <c r="S28" s="24">
        <f t="shared" si="22"/>
        <v>3.2924006888476048E-2</v>
      </c>
      <c r="T28" s="31">
        <f t="shared" si="23"/>
        <v>2.2816588107102242E-2</v>
      </c>
      <c r="U28" s="31">
        <f t="shared" si="24"/>
        <v>7.5063621492802435E-3</v>
      </c>
      <c r="V28" s="24">
        <f t="shared" si="25"/>
        <v>-1.6097703131782742E-2</v>
      </c>
      <c r="W28" s="24">
        <f t="shared" si="26"/>
        <v>5.8184849041225395E-2</v>
      </c>
      <c r="X28" s="24">
        <f t="shared" si="19"/>
        <v>2.9431926600219233E-2</v>
      </c>
      <c r="Y28" s="25"/>
    </row>
    <row r="29" spans="1:28" x14ac:dyDescent="0.25">
      <c r="B29" s="10" t="s">
        <v>15</v>
      </c>
      <c r="C29" s="12">
        <f>SUMPRODUCT(C19:C28, D4:D13, BH4:BH13)/SUMPRODUCT(BH4:BH13, D4:D13)</f>
        <v>20.241193545988761</v>
      </c>
      <c r="D29" s="12">
        <f t="shared" ref="D29:H29" si="27">SUMPRODUCT(D19:D28, E4:E13, BI4:BI13)/SUMPRODUCT(BI4:BI13, E4:E13)</f>
        <v>21.934580607040655</v>
      </c>
      <c r="E29" s="12">
        <f t="shared" si="27"/>
        <v>23.06267944924355</v>
      </c>
      <c r="F29" s="12">
        <f t="shared" si="27"/>
        <v>24.894728791145273</v>
      </c>
      <c r="G29" s="12">
        <f t="shared" si="27"/>
        <v>29.999999999999996</v>
      </c>
      <c r="H29" s="13">
        <f t="shared" si="27"/>
        <v>21.039316121502647</v>
      </c>
      <c r="J29" s="5" t="s">
        <v>15</v>
      </c>
      <c r="K29" s="23">
        <f t="shared" si="21"/>
        <v>0.19229133868689324</v>
      </c>
      <c r="L29" s="23">
        <f t="shared" si="18"/>
        <v>0.20837851576688621</v>
      </c>
      <c r="M29" s="23">
        <f t="shared" si="18"/>
        <v>0.21909545476781372</v>
      </c>
      <c r="N29" s="23">
        <f t="shared" si="18"/>
        <v>0.23649992351588012</v>
      </c>
      <c r="O29" s="23">
        <f t="shared" si="18"/>
        <v>0.28499999999999998</v>
      </c>
      <c r="P29" s="16">
        <f t="shared" si="18"/>
        <v>0.19987350315427516</v>
      </c>
      <c r="R29" s="5" t="s">
        <v>15</v>
      </c>
      <c r="S29" s="24">
        <f>SUMPRODUCT(S19:S28, D4:D13)/SUM(D4:D13)</f>
        <v>6.6637247797526153E-2</v>
      </c>
      <c r="T29" s="24">
        <f t="shared" ref="T29:X29" si="28">SUMPRODUCT(T19:T28, E4:E13)/SUM(E4:E13)</f>
        <v>7.1560475017775627E-2</v>
      </c>
      <c r="U29" s="24">
        <f t="shared" si="28"/>
        <v>6.9312048201385201E-2</v>
      </c>
      <c r="V29" s="24">
        <f t="shared" si="28"/>
        <v>5.6457722230361648E-2</v>
      </c>
      <c r="W29" s="24">
        <f t="shared" si="28"/>
        <v>5.4002264355840594E-2</v>
      </c>
      <c r="X29" s="29">
        <f t="shared" si="28"/>
        <v>6.8074524622592503E-2</v>
      </c>
      <c r="Y29" s="25"/>
    </row>
    <row r="31" spans="1:2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28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24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24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S34" s="32"/>
      <c r="T34" s="32"/>
      <c r="U34" s="32"/>
      <c r="V34" s="32"/>
      <c r="W34" s="32"/>
      <c r="X34" s="32"/>
    </row>
    <row r="35" spans="1:24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S35" s="32"/>
      <c r="T35" s="32"/>
      <c r="U35" s="32"/>
      <c r="V35" s="32"/>
      <c r="W35" s="32"/>
      <c r="X35" s="32"/>
    </row>
    <row r="36" spans="1:24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S36" s="32"/>
      <c r="T36" s="32"/>
      <c r="U36" s="32"/>
      <c r="V36" s="32"/>
      <c r="W36" s="32"/>
      <c r="X36" s="32"/>
    </row>
    <row r="37" spans="1:24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S37" s="32"/>
      <c r="T37" s="32"/>
      <c r="U37" s="32"/>
      <c r="V37" s="32"/>
      <c r="W37" s="32"/>
      <c r="X37" s="32"/>
    </row>
    <row r="38" spans="1:24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S38" s="32"/>
      <c r="T38" s="32"/>
      <c r="U38" s="32"/>
      <c r="V38" s="32"/>
      <c r="W38" s="32"/>
      <c r="X38" s="32"/>
    </row>
    <row r="39" spans="1:24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S39" s="32"/>
      <c r="T39" s="32"/>
      <c r="U39" s="32"/>
      <c r="V39" s="32"/>
      <c r="W39" s="32"/>
      <c r="X39" s="32"/>
    </row>
    <row r="40" spans="1:24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S40" s="32"/>
      <c r="T40" s="32"/>
      <c r="U40" s="32"/>
      <c r="V40" s="32"/>
      <c r="W40" s="32"/>
      <c r="X40" s="32"/>
    </row>
    <row r="41" spans="1:24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S41" s="32"/>
      <c r="T41" s="32"/>
      <c r="U41" s="32"/>
      <c r="V41" s="32"/>
      <c r="W41" s="32"/>
      <c r="X41" s="32"/>
    </row>
    <row r="42" spans="1:24" x14ac:dyDescent="0.25">
      <c r="S42" s="32"/>
      <c r="T42" s="32"/>
      <c r="U42" s="32"/>
      <c r="V42" s="32"/>
      <c r="W42" s="32"/>
      <c r="X42" s="32"/>
    </row>
    <row r="43" spans="1:24" x14ac:dyDescent="0.25">
      <c r="S43" s="32"/>
      <c r="T43" s="32"/>
      <c r="U43" s="32"/>
      <c r="V43" s="32"/>
      <c r="W43" s="32"/>
      <c r="X43" s="32"/>
    </row>
    <row r="44" spans="1:2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32"/>
      <c r="T44" s="32"/>
      <c r="U44" s="32"/>
      <c r="V44" s="32"/>
      <c r="W44" s="32"/>
      <c r="X44" s="32"/>
    </row>
    <row r="45" spans="1:24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24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24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24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</sheetData>
  <mergeCells count="12">
    <mergeCell ref="AY2:BE2"/>
    <mergeCell ref="BG2:BM2"/>
    <mergeCell ref="B3:B14"/>
    <mergeCell ref="B17:H17"/>
    <mergeCell ref="J17:P17"/>
    <mergeCell ref="R17:X17"/>
    <mergeCell ref="C2:I2"/>
    <mergeCell ref="K2:Q2"/>
    <mergeCell ref="S2:Y2"/>
    <mergeCell ref="AA2:AG2"/>
    <mergeCell ref="AI2:AO2"/>
    <mergeCell ref="AQ2:AW2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L10" sqref="L10"/>
    </sheetView>
  </sheetViews>
  <sheetFormatPr defaultRowHeight="15" x14ac:dyDescent="0.25"/>
  <cols>
    <col min="2" max="2" width="11.5703125" bestFit="1" customWidth="1"/>
  </cols>
  <sheetData>
    <row r="1" spans="1:14" x14ac:dyDescent="0.25">
      <c r="A1" s="37"/>
      <c r="B1" s="38" t="s">
        <v>47</v>
      </c>
      <c r="C1" s="39">
        <v>0.68763508274148211</v>
      </c>
      <c r="D1" s="37"/>
      <c r="E1" s="37"/>
      <c r="F1" s="37"/>
      <c r="G1" s="37"/>
      <c r="H1" s="37"/>
      <c r="I1" s="40" t="s">
        <v>48</v>
      </c>
      <c r="J1" s="28" t="s">
        <v>43</v>
      </c>
      <c r="K1" s="28" t="s">
        <v>44</v>
      </c>
      <c r="L1" s="28" t="s">
        <v>45</v>
      </c>
      <c r="M1" s="28" t="s">
        <v>46</v>
      </c>
      <c r="N1" s="37"/>
    </row>
    <row r="2" spans="1:14" x14ac:dyDescent="0.25">
      <c r="A2" s="37"/>
      <c r="B2" s="38" t="s">
        <v>49</v>
      </c>
      <c r="C2" s="39">
        <v>0.89580324831206626</v>
      </c>
      <c r="D2" s="37"/>
      <c r="E2" s="37"/>
      <c r="F2" s="37"/>
      <c r="G2" s="37"/>
      <c r="H2" s="37"/>
      <c r="J2" s="36">
        <v>3.6209252841787491</v>
      </c>
      <c r="K2" s="36">
        <v>3.4435564398340723</v>
      </c>
      <c r="L2" s="36">
        <v>4.0270058662364665</v>
      </c>
      <c r="M2" s="36">
        <v>4.1639434268360258</v>
      </c>
      <c r="N2" s="37"/>
    </row>
    <row r="3" spans="1:14" x14ac:dyDescent="0.25">
      <c r="A3" s="37"/>
      <c r="B3" s="38" t="s">
        <v>50</v>
      </c>
      <c r="C3" s="39">
        <v>0.88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1:14" ht="25.5" x14ac:dyDescent="0.25">
      <c r="A4" s="37"/>
      <c r="B4" s="38" t="s">
        <v>51</v>
      </c>
      <c r="C4" s="39">
        <v>0.91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</row>
    <row r="5" spans="1:14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</row>
    <row r="6" spans="1:14" ht="15.75" x14ac:dyDescent="0.25">
      <c r="A6" s="37"/>
      <c r="B6" s="219" t="s">
        <v>52</v>
      </c>
      <c r="C6" s="219"/>
      <c r="D6" s="219"/>
      <c r="E6" s="219"/>
      <c r="F6" s="219"/>
      <c r="G6" s="219"/>
      <c r="H6" s="37"/>
      <c r="I6" s="37"/>
      <c r="J6" s="37"/>
      <c r="K6" s="37"/>
      <c r="L6" s="37"/>
      <c r="M6" s="37"/>
      <c r="N6" s="37"/>
    </row>
    <row r="7" spans="1:14" x14ac:dyDescent="0.25">
      <c r="A7" s="37"/>
      <c r="B7" s="41" t="s">
        <v>53</v>
      </c>
      <c r="C7" s="42" t="s">
        <v>54</v>
      </c>
      <c r="D7" s="42" t="s">
        <v>55</v>
      </c>
      <c r="E7" s="42" t="s">
        <v>56</v>
      </c>
      <c r="F7" s="42" t="s">
        <v>57</v>
      </c>
      <c r="G7" s="42" t="s">
        <v>58</v>
      </c>
      <c r="H7" s="37"/>
      <c r="I7" s="37"/>
      <c r="J7" s="37"/>
      <c r="K7" s="37"/>
      <c r="L7" s="37"/>
      <c r="M7" s="37"/>
      <c r="N7" s="37"/>
    </row>
    <row r="8" spans="1:14" x14ac:dyDescent="0.25">
      <c r="A8" s="37"/>
      <c r="B8" s="43" t="str">
        <f>'[2]PD calculation'!A63</f>
        <v>10.325-HIGH</v>
      </c>
      <c r="C8" s="44">
        <v>3.8025865968549979E-3</v>
      </c>
      <c r="D8" s="44">
        <f>C8*$J$2</f>
        <v>1.3768881953831486E-2</v>
      </c>
      <c r="E8" s="44">
        <f>C8*$K$2</f>
        <v>1.3094421563626757E-2</v>
      </c>
      <c r="F8" s="44">
        <f>C8*$L$2</f>
        <v>1.5313038532407237E-2</v>
      </c>
      <c r="G8" s="44">
        <f>C8*$M$2</f>
        <v>1.583375546494914E-2</v>
      </c>
      <c r="H8" s="45">
        <f>C9/C8</f>
        <v>3.3334013412571464</v>
      </c>
      <c r="I8" s="37"/>
      <c r="J8" s="37"/>
      <c r="K8" s="37"/>
      <c r="L8" s="37"/>
      <c r="M8" s="37"/>
      <c r="N8" s="37"/>
    </row>
    <row r="9" spans="1:14" x14ac:dyDescent="0.25">
      <c r="A9" s="37"/>
      <c r="B9" s="43" t="str">
        <f>'[2]PD calculation'!A62</f>
        <v>09.313-&lt;325</v>
      </c>
      <c r="C9" s="44">
        <v>1.2675547262202897E-2</v>
      </c>
      <c r="D9" s="44">
        <f t="shared" ref="D9:D17" si="0">C9*$J$2</f>
        <v>4.5897209572513191E-2</v>
      </c>
      <c r="E9" s="44">
        <f t="shared" ref="E9:E18" si="1">C9*$K$2</f>
        <v>4.3648962403179933E-2</v>
      </c>
      <c r="F9" s="44">
        <f t="shared" ref="F9:F18" si="2">C9*$L$2</f>
        <v>5.1044503182648651E-2</v>
      </c>
      <c r="G9" s="44">
        <f t="shared" ref="G9:G17" si="3">C9*$M$2</f>
        <v>5.2780261703999139E-2</v>
      </c>
      <c r="H9" s="45">
        <f t="shared" ref="H9:H17" si="4">C10/C9</f>
        <v>1.4184665614648255</v>
      </c>
      <c r="I9" s="37"/>
      <c r="J9" s="37"/>
      <c r="K9" s="37"/>
      <c r="L9" s="37"/>
      <c r="M9" s="37"/>
      <c r="N9" s="37"/>
    </row>
    <row r="10" spans="1:14" x14ac:dyDescent="0.25">
      <c r="A10" s="37"/>
      <c r="B10" s="43" t="str">
        <f>'[2]PD calculation'!A61</f>
        <v>08.304-&lt;313</v>
      </c>
      <c r="C10" s="44">
        <v>1.7979839939701828E-2</v>
      </c>
      <c r="D10" s="44">
        <f t="shared" si="0"/>
        <v>6.5103657043153268E-2</v>
      </c>
      <c r="E10" s="44">
        <f t="shared" si="1"/>
        <v>6.1914593611546088E-2</v>
      </c>
      <c r="F10" s="44">
        <f t="shared" si="2"/>
        <v>7.2404920911171983E-2</v>
      </c>
      <c r="G10" s="44">
        <f t="shared" si="3"/>
        <v>7.4867036332485273E-2</v>
      </c>
      <c r="H10" s="46">
        <f>C11/C10</f>
        <v>1.2021474601820483</v>
      </c>
      <c r="I10" s="37"/>
      <c r="J10" s="37"/>
      <c r="K10" s="37"/>
      <c r="L10" s="37"/>
      <c r="M10" s="37"/>
      <c r="N10" s="37"/>
    </row>
    <row r="11" spans="1:14" x14ac:dyDescent="0.25">
      <c r="A11" s="37"/>
      <c r="B11" s="43" t="str">
        <f>'[2]PD calculation'!A60</f>
        <v>07.297-&lt;304</v>
      </c>
      <c r="C11" s="44">
        <v>2.1614418917992307E-2</v>
      </c>
      <c r="D11" s="44">
        <f t="shared" si="0"/>
        <v>7.8264195962989822E-2</v>
      </c>
      <c r="E11" s="44">
        <f t="shared" si="1"/>
        <v>7.4430471458323808E-2</v>
      </c>
      <c r="F11" s="44">
        <f t="shared" si="2"/>
        <v>8.7041391778047483E-2</v>
      </c>
      <c r="G11" s="44">
        <f t="shared" si="3"/>
        <v>9.0001217578454307E-2</v>
      </c>
      <c r="H11" s="45">
        <f t="shared" si="4"/>
        <v>1.355720210753804</v>
      </c>
      <c r="I11" s="47"/>
      <c r="J11" s="37"/>
      <c r="K11" s="37"/>
      <c r="L11" s="37"/>
      <c r="M11" s="37"/>
      <c r="N11" s="37"/>
    </row>
    <row r="12" spans="1:14" x14ac:dyDescent="0.25">
      <c r="A12" s="37"/>
      <c r="B12" s="43" t="str">
        <f>'[2]PD calculation'!A59</f>
        <v>06.290-&lt;297</v>
      </c>
      <c r="C12" s="44">
        <v>2.9303104570821539E-2</v>
      </c>
      <c r="D12" s="44">
        <f t="shared" si="0"/>
        <v>0.10610435224542158</v>
      </c>
      <c r="E12" s="44">
        <f t="shared" si="1"/>
        <v>0.10090689445198375</v>
      </c>
      <c r="F12" s="44">
        <f t="shared" si="2"/>
        <v>0.11800377400563895</v>
      </c>
      <c r="G12" s="44">
        <f t="shared" si="3"/>
        <v>0.12201646966356106</v>
      </c>
      <c r="H12" s="45">
        <f t="shared" si="4"/>
        <v>1.3647532841628625</v>
      </c>
      <c r="I12" s="47"/>
      <c r="J12" s="37"/>
      <c r="K12" s="37"/>
      <c r="L12" s="37"/>
      <c r="M12" s="37"/>
      <c r="N12" s="37"/>
    </row>
    <row r="13" spans="1:14" x14ac:dyDescent="0.25">
      <c r="A13" s="37"/>
      <c r="B13" s="43" t="str">
        <f>'[2]PD calculation'!A58</f>
        <v>05.283-&lt;290</v>
      </c>
      <c r="C13" s="44">
        <v>3.9991508199196481E-2</v>
      </c>
      <c r="D13" s="44">
        <f t="shared" si="0"/>
        <v>0.1448062631909123</v>
      </c>
      <c r="E13" s="44">
        <f t="shared" si="1"/>
        <v>0.13771301559802016</v>
      </c>
      <c r="F13" s="44">
        <f t="shared" si="2"/>
        <v>0.16104603811780799</v>
      </c>
      <c r="G13" s="44">
        <f t="shared" si="3"/>
        <v>0.16652237769530323</v>
      </c>
      <c r="H13" s="46">
        <f>C14/C13</f>
        <v>1.3212992941165889</v>
      </c>
      <c r="I13" s="47"/>
      <c r="J13" s="37"/>
      <c r="K13" s="37"/>
      <c r="L13" s="37"/>
      <c r="M13" s="37"/>
      <c r="N13" s="37"/>
    </row>
    <row r="14" spans="1:14" x14ac:dyDescent="0.25">
      <c r="A14" s="37"/>
      <c r="B14" s="43" t="str">
        <f>'[2]PD calculation'!A57</f>
        <v>04.275-&lt;283</v>
      </c>
      <c r="C14" s="44">
        <v>5.2840751554256084E-2</v>
      </c>
      <c r="D14" s="44">
        <f t="shared" si="0"/>
        <v>0.1913324133378134</v>
      </c>
      <c r="E14" s="44">
        <f t="shared" si="1"/>
        <v>0.1819601103003308</v>
      </c>
      <c r="F14" s="44">
        <f t="shared" si="2"/>
        <v>0.21279001648533294</v>
      </c>
      <c r="G14" s="44">
        <f t="shared" si="3"/>
        <v>0.22002590010342013</v>
      </c>
      <c r="H14" s="45">
        <f t="shared" si="4"/>
        <v>1.3655673564690534</v>
      </c>
      <c r="I14" s="47"/>
      <c r="J14" s="37"/>
      <c r="K14" s="37"/>
      <c r="L14" s="37"/>
      <c r="M14" s="37"/>
      <c r="N14" s="37"/>
    </row>
    <row r="15" spans="1:14" x14ac:dyDescent="0.25">
      <c r="A15" s="37"/>
      <c r="B15" s="43" t="str">
        <f>'[2]PD calculation'!A56</f>
        <v>03.266-&lt;275</v>
      </c>
      <c r="C15" s="44">
        <v>7.2157605413783507E-2</v>
      </c>
      <c r="D15" s="44">
        <f t="shared" si="0"/>
        <v>0.26127729788856208</v>
      </c>
      <c r="E15" s="44">
        <f t="shared" si="1"/>
        <v>0.24847878680564012</v>
      </c>
      <c r="F15" s="44">
        <f t="shared" si="2"/>
        <v>0.29057910029488238</v>
      </c>
      <c r="G15" s="44">
        <f t="shared" si="3"/>
        <v>0.30046018675895148</v>
      </c>
      <c r="H15" s="46">
        <f>C16/C15</f>
        <v>1.2520693820319064</v>
      </c>
      <c r="I15" s="47"/>
      <c r="J15" s="37"/>
      <c r="K15" s="37"/>
      <c r="L15" s="37"/>
      <c r="M15" s="37"/>
      <c r="N15" s="37"/>
    </row>
    <row r="16" spans="1:14" x14ac:dyDescent="0.25">
      <c r="A16" s="37"/>
      <c r="B16" s="43" t="str">
        <f>'[2]PD calculation'!A55</f>
        <v>02.253-&lt;266</v>
      </c>
      <c r="C16" s="44">
        <v>9.0346328419338068E-2</v>
      </c>
      <c r="D16" s="44">
        <f t="shared" si="0"/>
        <v>0.32713730490629828</v>
      </c>
      <c r="E16" s="44">
        <f t="shared" si="1"/>
        <v>0.31111268104377565</v>
      </c>
      <c r="F16" s="44">
        <f t="shared" si="2"/>
        <v>0.36382519453760076</v>
      </c>
      <c r="G16" s="44">
        <f t="shared" si="3"/>
        <v>0.3761970003604716</v>
      </c>
      <c r="H16" s="46">
        <f>C17/C16</f>
        <v>1.6494433742434242</v>
      </c>
      <c r="I16" s="47"/>
      <c r="J16" s="37"/>
      <c r="K16" s="37"/>
      <c r="L16" s="37"/>
      <c r="M16" s="37"/>
      <c r="N16" s="37"/>
    </row>
    <row r="17" spans="1:14" x14ac:dyDescent="0.25">
      <c r="A17" s="37"/>
      <c r="B17" s="43" t="str">
        <f>'[2]PD calculation'!A54</f>
        <v>01.LOW-&lt;253</v>
      </c>
      <c r="C17" s="44">
        <v>0.14902115279849756</v>
      </c>
      <c r="D17" s="44">
        <f t="shared" si="0"/>
        <v>0.53959446004554457</v>
      </c>
      <c r="E17" s="44">
        <f t="shared" si="1"/>
        <v>0.51316275039076353</v>
      </c>
      <c r="F17" s="44">
        <f t="shared" si="2"/>
        <v>0.6001090565128705</v>
      </c>
      <c r="G17" s="44">
        <f t="shared" si="3"/>
        <v>0.62051564965483097</v>
      </c>
      <c r="H17" s="45">
        <f t="shared" si="4"/>
        <v>0.27865635868938254</v>
      </c>
      <c r="I17" s="47"/>
      <c r="J17" s="37"/>
      <c r="K17" s="37"/>
      <c r="L17" s="37"/>
      <c r="M17" s="37"/>
      <c r="N17" s="37"/>
    </row>
    <row r="18" spans="1:14" x14ac:dyDescent="0.25">
      <c r="A18" s="37"/>
      <c r="B18" s="10" t="s">
        <v>15</v>
      </c>
      <c r="C18" s="48">
        <v>4.1525691806523421E-2</v>
      </c>
      <c r="D18" s="48">
        <f>C18*$J$2</f>
        <v>0.15036142740525496</v>
      </c>
      <c r="E18" s="48">
        <f t="shared" si="1"/>
        <v>0.14299606343891869</v>
      </c>
      <c r="F18" s="48">
        <f t="shared" si="2"/>
        <v>0.1672242045043974</v>
      </c>
      <c r="G18" s="48">
        <f>C18*$M$2</f>
        <v>0.17291063144259181</v>
      </c>
      <c r="H18" s="49"/>
      <c r="I18" s="47"/>
      <c r="J18" s="37"/>
      <c r="K18" s="37"/>
      <c r="L18" s="37"/>
      <c r="M18" s="37"/>
      <c r="N18" s="37"/>
    </row>
  </sheetData>
  <mergeCells count="1">
    <mergeCell ref="B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BU55"/>
  <sheetViews>
    <sheetView topLeftCell="X1" workbookViewId="0">
      <selection activeCell="AE18" sqref="AE18"/>
    </sheetView>
  </sheetViews>
  <sheetFormatPr defaultRowHeight="15" x14ac:dyDescent="0.25"/>
  <cols>
    <col min="2" max="2" width="11" customWidth="1"/>
    <col min="4" max="6" width="9.5703125" bestFit="1" customWidth="1"/>
    <col min="7" max="8" width="9.28515625" bestFit="1" customWidth="1"/>
    <col min="10" max="15" width="0" hidden="1" customWidth="1"/>
    <col min="16" max="16" width="11.140625" hidden="1" customWidth="1"/>
    <col min="17" max="17" width="0" hidden="1" customWidth="1"/>
    <col min="24" max="24" width="11.140625" bestFit="1" customWidth="1"/>
    <col min="36" max="36" width="20.42578125" bestFit="1" customWidth="1"/>
    <col min="41" max="41" width="11.28515625" bestFit="1" customWidth="1"/>
    <col min="43" max="43" width="12.140625" bestFit="1" customWidth="1"/>
    <col min="44" max="47" width="12.42578125" bestFit="1" customWidth="1"/>
    <col min="48" max="48" width="11.42578125" bestFit="1" customWidth="1"/>
    <col min="49" max="49" width="13.42578125" bestFit="1" customWidth="1"/>
    <col min="52" max="52" width="13" bestFit="1" customWidth="1"/>
    <col min="53" max="55" width="12.5703125" bestFit="1" customWidth="1"/>
    <col min="56" max="56" width="11.140625" bestFit="1" customWidth="1"/>
    <col min="57" max="57" width="12.5703125" bestFit="1" customWidth="1"/>
    <col min="58" max="58" width="10.5703125" customWidth="1"/>
    <col min="59" max="66" width="0" hidden="1" customWidth="1"/>
    <col min="68" max="71" width="12.5703125" bestFit="1" customWidth="1"/>
    <col min="72" max="72" width="11.140625" bestFit="1" customWidth="1"/>
    <col min="73" max="73" width="12.5703125" bestFit="1" customWidth="1"/>
  </cols>
  <sheetData>
    <row r="2" spans="2:73" x14ac:dyDescent="0.25">
      <c r="C2" s="178" t="s">
        <v>0</v>
      </c>
      <c r="D2" s="178"/>
      <c r="E2" s="178"/>
      <c r="F2" s="178"/>
      <c r="G2" s="178"/>
      <c r="H2" s="178"/>
      <c r="I2" s="178"/>
      <c r="K2" s="178" t="s">
        <v>1</v>
      </c>
      <c r="L2" s="178"/>
      <c r="M2" s="178"/>
      <c r="N2" s="178"/>
      <c r="O2" s="178"/>
      <c r="P2" s="178"/>
      <c r="Q2" s="178"/>
      <c r="S2" s="178" t="s">
        <v>2</v>
      </c>
      <c r="T2" s="178"/>
      <c r="U2" s="178"/>
      <c r="V2" s="178"/>
      <c r="W2" s="178"/>
      <c r="X2" s="178"/>
      <c r="Y2" s="178"/>
      <c r="AA2" s="178" t="s">
        <v>38</v>
      </c>
      <c r="AB2" s="178"/>
      <c r="AC2" s="178"/>
      <c r="AD2" s="178"/>
      <c r="AE2" s="178"/>
      <c r="AF2" s="178"/>
      <c r="AG2" s="178"/>
      <c r="AI2" s="178" t="s">
        <v>3</v>
      </c>
      <c r="AJ2" s="178"/>
      <c r="AK2" s="178"/>
      <c r="AL2" s="178"/>
      <c r="AM2" s="178"/>
      <c r="AN2" s="178"/>
      <c r="AO2" s="178"/>
      <c r="AQ2" s="178" t="s">
        <v>4</v>
      </c>
      <c r="AR2" s="178"/>
      <c r="AS2" s="178"/>
      <c r="AT2" s="178"/>
      <c r="AU2" s="178"/>
      <c r="AV2" s="178"/>
      <c r="AW2" s="178"/>
      <c r="AY2" s="178" t="s">
        <v>5</v>
      </c>
      <c r="AZ2" s="178"/>
      <c r="BA2" s="178"/>
      <c r="BB2" s="178"/>
      <c r="BC2" s="178"/>
      <c r="BD2" s="178"/>
      <c r="BE2" s="178"/>
      <c r="BG2" s="178" t="s">
        <v>6</v>
      </c>
      <c r="BH2" s="178"/>
      <c r="BI2" s="178"/>
      <c r="BJ2" s="178"/>
      <c r="BK2" s="178"/>
      <c r="BL2" s="178"/>
      <c r="BM2" s="178"/>
      <c r="BO2" s="178" t="s">
        <v>7</v>
      </c>
      <c r="BP2" s="178"/>
      <c r="BQ2" s="178"/>
      <c r="BR2" s="178"/>
      <c r="BS2" s="178"/>
      <c r="BT2" s="178"/>
      <c r="BU2" s="178"/>
    </row>
    <row r="3" spans="2:73" x14ac:dyDescent="0.25">
      <c r="B3" s="179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2"/>
      <c r="AA3" s="1" t="s">
        <v>9</v>
      </c>
      <c r="AB3" s="1" t="s">
        <v>10</v>
      </c>
      <c r="AC3" s="1" t="s">
        <v>11</v>
      </c>
      <c r="AD3" s="1" t="s">
        <v>12</v>
      </c>
      <c r="AE3" s="1" t="s">
        <v>13</v>
      </c>
      <c r="AF3" s="1" t="s">
        <v>14</v>
      </c>
      <c r="AG3" s="1" t="s">
        <v>15</v>
      </c>
      <c r="AI3" s="1" t="s">
        <v>9</v>
      </c>
      <c r="AJ3" s="1" t="s">
        <v>10</v>
      </c>
      <c r="AK3" s="1" t="s">
        <v>11</v>
      </c>
      <c r="AL3" s="1" t="s">
        <v>12</v>
      </c>
      <c r="AM3" s="1" t="s">
        <v>13</v>
      </c>
      <c r="AN3" s="1" t="s">
        <v>14</v>
      </c>
      <c r="AO3" s="1" t="s">
        <v>15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2"/>
      <c r="AY3" s="1" t="s">
        <v>9</v>
      </c>
      <c r="AZ3" s="1" t="s">
        <v>10</v>
      </c>
      <c r="BA3" s="1" t="s">
        <v>11</v>
      </c>
      <c r="BB3" s="1" t="s">
        <v>12</v>
      </c>
      <c r="BC3" s="1" t="s">
        <v>13</v>
      </c>
      <c r="BD3" s="1" t="s">
        <v>14</v>
      </c>
      <c r="BE3" s="1" t="s">
        <v>15</v>
      </c>
      <c r="BF3" s="2"/>
      <c r="BG3" s="1" t="s">
        <v>9</v>
      </c>
      <c r="BH3" s="1" t="s">
        <v>10</v>
      </c>
      <c r="BI3" s="1" t="s">
        <v>11</v>
      </c>
      <c r="BJ3" s="1" t="s">
        <v>12</v>
      </c>
      <c r="BK3" s="1" t="s">
        <v>13</v>
      </c>
      <c r="BL3" s="1" t="s">
        <v>14</v>
      </c>
      <c r="BM3" s="1" t="s">
        <v>15</v>
      </c>
      <c r="BO3" s="1" t="s">
        <v>9</v>
      </c>
      <c r="BP3" s="1" t="s">
        <v>10</v>
      </c>
      <c r="BQ3" s="1" t="s">
        <v>11</v>
      </c>
      <c r="BR3" s="1" t="s">
        <v>12</v>
      </c>
      <c r="BS3" s="1" t="s">
        <v>13</v>
      </c>
      <c r="BT3" s="1" t="s">
        <v>14</v>
      </c>
      <c r="BU3" s="1" t="s">
        <v>15</v>
      </c>
    </row>
    <row r="4" spans="2:73" x14ac:dyDescent="0.25">
      <c r="B4" s="179"/>
      <c r="C4" s="3" t="s">
        <v>16</v>
      </c>
      <c r="D4" s="4">
        <v>7.0509338086312221</v>
      </c>
      <c r="E4" s="4">
        <v>6.0160008948115413</v>
      </c>
      <c r="F4" s="4">
        <v>2.6902022037747342</v>
      </c>
      <c r="G4" s="4">
        <v>5.8680536694008363E-2</v>
      </c>
      <c r="H4" s="4">
        <v>4.2492802433592262E-2</v>
      </c>
      <c r="I4" s="4">
        <f>SUM(D4:H4)</f>
        <v>15.858310246345098</v>
      </c>
      <c r="K4" s="3" t="s">
        <v>16</v>
      </c>
      <c r="L4" s="5">
        <v>30</v>
      </c>
      <c r="M4" s="5">
        <v>30</v>
      </c>
      <c r="N4" s="5">
        <v>30</v>
      </c>
      <c r="O4" s="5">
        <v>30</v>
      </c>
      <c r="P4" s="5">
        <v>30</v>
      </c>
      <c r="Q4" s="5">
        <f t="shared" ref="Q4:Q13" si="0">SUMPRODUCT(D4:H4,L4:P4,BP4:BT4)/SUMPRODUCT(D4:H4,BP4:BT4)</f>
        <v>30</v>
      </c>
      <c r="S4" s="3" t="s">
        <v>16</v>
      </c>
      <c r="T4" s="6">
        <v>4.9004044161353212E-2</v>
      </c>
      <c r="U4" s="6">
        <v>8.1361285817737633E-2</v>
      </c>
      <c r="V4" s="6">
        <v>0.13246836787988239</v>
      </c>
      <c r="W4" s="6">
        <v>0.23627697143344828</v>
      </c>
      <c r="X4" s="6">
        <v>0.3471073016845399</v>
      </c>
      <c r="Y4" s="6">
        <f>SUMPRODUCT(T4:X4, D4:H4)/SUM(D4:H4)</f>
        <v>7.6929694132288173E-2</v>
      </c>
      <c r="Z4" s="7"/>
      <c r="AA4" s="3" t="s">
        <v>16</v>
      </c>
      <c r="AB4" s="6">
        <f>T4*$AA$24+$AA$23</f>
        <v>2.0823855736055517E-2</v>
      </c>
      <c r="AC4" s="6">
        <f t="shared" ref="AC4:AF13" si="1">U4*$AA$24+$AA$23</f>
        <v>3.8850085117179085E-2</v>
      </c>
      <c r="AD4" s="6">
        <f t="shared" si="1"/>
        <v>6.7321856414481601E-2</v>
      </c>
      <c r="AE4" s="6">
        <f t="shared" si="1"/>
        <v>0.12515366171057596</v>
      </c>
      <c r="AF4" s="6">
        <f t="shared" si="1"/>
        <v>0.18689727313172005</v>
      </c>
      <c r="AG4" s="6">
        <f>SUMPRODUCT(AB4:AF4, D4:H4)/SUM(D4:H4)</f>
        <v>3.6381244012188604E-2</v>
      </c>
      <c r="AI4" s="3" t="s">
        <v>16</v>
      </c>
      <c r="AJ4" s="8">
        <f>(AB4*BP4*$AC$27+AB4*BP4*$AD$27*$AC$23+AB4*BP4*$AE$27*$AD$23+AB4*BP4*$AF$27*$AE$23+AB4*BP4*$AG$27*$AF$23)*0.621*0.83/AZ4</f>
        <v>2.6291883734777172E-2</v>
      </c>
      <c r="AK4" s="8">
        <f t="shared" ref="AK4:AN13" si="2">(AC4*BQ4*$AC$27+AC4*BQ4*$AD$27*$AC$23+AC4*BQ4*$AE$27*$AD$23+AC4*BQ4*$AF$27*$AE$23+AC4*BQ4*$AG$27*$AF$23)*0.621*0.83/BA4</f>
        <v>4.9051526957060665E-2</v>
      </c>
      <c r="AL4" s="8">
        <f t="shared" si="2"/>
        <v>8.4999552633003045E-2</v>
      </c>
      <c r="AM4" s="8">
        <f t="shared" si="2"/>
        <v>0.15801711097041016</v>
      </c>
      <c r="AN4" s="8">
        <f t="shared" si="2"/>
        <v>0.23597365626279893</v>
      </c>
      <c r="AO4" s="8">
        <f>SUMPRODUCT(AJ4:AN4, D4:H4)/SUM(D4:H4)</f>
        <v>4.5934405703686877E-2</v>
      </c>
      <c r="AQ4" s="3" t="s">
        <v>16</v>
      </c>
      <c r="AR4" s="9">
        <f t="shared" ref="AR4:AW14" si="3">AZ4*C19%*57/60</f>
        <v>108478.99995000001</v>
      </c>
      <c r="AS4" s="9">
        <f t="shared" si="3"/>
        <v>108478.99995000001</v>
      </c>
      <c r="AT4" s="9">
        <f t="shared" si="3"/>
        <v>90551.07899699999</v>
      </c>
      <c r="AU4" s="9">
        <f t="shared" si="3"/>
        <v>110169.04424999999</v>
      </c>
      <c r="AV4" s="9">
        <f t="shared" si="3"/>
        <v>93308.840400000001</v>
      </c>
      <c r="AW4" s="9">
        <f t="shared" si="3"/>
        <v>105403.31397934719</v>
      </c>
      <c r="AX4" s="7"/>
      <c r="AY4" s="3" t="s">
        <v>16</v>
      </c>
      <c r="AZ4" s="9">
        <f>BP4*201.7%</f>
        <v>380628.07</v>
      </c>
      <c r="BA4" s="9">
        <f t="shared" ref="BA4:BD13" si="4">BQ4*201.7%</f>
        <v>380628.07</v>
      </c>
      <c r="BB4" s="9">
        <f t="shared" si="4"/>
        <v>317723.08419999998</v>
      </c>
      <c r="BC4" s="9">
        <f t="shared" si="4"/>
        <v>386558.05</v>
      </c>
      <c r="BD4" s="9">
        <f t="shared" si="4"/>
        <v>327399.44</v>
      </c>
      <c r="BE4" s="9">
        <f t="shared" ref="BE4:BE13" si="5">SUMPRODUCT(AZ4:BD4, D4:H4)/SUM(D4:H4)</f>
        <v>369836.1894012182</v>
      </c>
      <c r="BF4" s="7"/>
      <c r="BG4" s="3" t="s">
        <v>16</v>
      </c>
      <c r="BH4" s="4">
        <v>61</v>
      </c>
      <c r="BI4" s="4">
        <v>54.75</v>
      </c>
      <c r="BJ4" s="4">
        <v>47.777777777777779</v>
      </c>
      <c r="BK4" s="4">
        <v>44.454545454545453</v>
      </c>
      <c r="BL4" s="4">
        <v>55</v>
      </c>
      <c r="BM4" s="4">
        <v>49.322580645161288</v>
      </c>
      <c r="BO4" s="3" t="s">
        <v>16</v>
      </c>
      <c r="BP4" s="9">
        <v>188710</v>
      </c>
      <c r="BQ4" s="9">
        <v>188710</v>
      </c>
      <c r="BR4" s="9">
        <v>157522.6</v>
      </c>
      <c r="BS4" s="9">
        <v>191650</v>
      </c>
      <c r="BT4" s="9">
        <v>162320</v>
      </c>
      <c r="BU4" s="9">
        <f t="shared" ref="BU4:BU13" si="6">SUMPRODUCT(BP4:BT4, D4:H4)/SUM(D4:H4)</f>
        <v>183359.53862231938</v>
      </c>
    </row>
    <row r="5" spans="2:73" x14ac:dyDescent="0.25">
      <c r="B5" s="179"/>
      <c r="C5" s="3" t="s">
        <v>17</v>
      </c>
      <c r="D5" s="4">
        <v>222.10441497188347</v>
      </c>
      <c r="E5" s="4">
        <v>84.612141617349423</v>
      </c>
      <c r="F5" s="4">
        <v>48.100815403492248</v>
      </c>
      <c r="G5" s="4">
        <v>0.66774403824216411</v>
      </c>
      <c r="H5" s="4">
        <v>0.59692270085284371</v>
      </c>
      <c r="I5" s="4">
        <f t="shared" ref="I5:I13" si="7">SUM(D5:H5)</f>
        <v>356.08203873182021</v>
      </c>
      <c r="K5" s="3" t="s">
        <v>17</v>
      </c>
      <c r="L5" s="5">
        <v>28.5</v>
      </c>
      <c r="M5" s="5">
        <v>29</v>
      </c>
      <c r="N5" s="5">
        <v>30</v>
      </c>
      <c r="O5" s="5">
        <v>30</v>
      </c>
      <c r="P5" s="5">
        <v>30</v>
      </c>
      <c r="Q5" s="5">
        <f t="shared" si="0"/>
        <v>28.812499403479976</v>
      </c>
      <c r="S5" s="3" t="s">
        <v>17</v>
      </c>
      <c r="T5" s="6">
        <v>4.2496326577689349E-2</v>
      </c>
      <c r="U5" s="6">
        <v>7.3963222190142161E-2</v>
      </c>
      <c r="V5" s="6">
        <v>0.12608893793370757</v>
      </c>
      <c r="W5" s="6">
        <v>0.22576521171973593</v>
      </c>
      <c r="X5" s="6">
        <v>0.35588967894199314</v>
      </c>
      <c r="Y5" s="6">
        <f t="shared" ref="Y5:Y13" si="8">SUMPRODUCT(T5:X5, D5:H5)/SUM(D5:H5)</f>
        <v>6.2134504713343613E-2</v>
      </c>
      <c r="Z5" s="7"/>
      <c r="AA5" s="3" t="s">
        <v>17</v>
      </c>
      <c r="AB5" s="6">
        <f t="shared" ref="AB5:AB13" si="9">T5*$AA$24+$AA$23</f>
        <v>1.7198404248056087E-2</v>
      </c>
      <c r="AC5" s="6">
        <f t="shared" si="1"/>
        <v>3.4728621571448515E-2</v>
      </c>
      <c r="AD5" s="6">
        <f t="shared" si="1"/>
        <v>6.3767874009190081E-2</v>
      </c>
      <c r="AE5" s="6">
        <f t="shared" si="1"/>
        <v>0.11929755710775222</v>
      </c>
      <c r="AF5" s="6">
        <f t="shared" si="1"/>
        <v>0.19178993823079155</v>
      </c>
      <c r="AG5" s="6">
        <f t="shared" ref="AG5:AG13" si="10">SUMPRODUCT(AB5:AF5, D5:H5)/SUM(D5:H5)</f>
        <v>2.813883938959174E-2</v>
      </c>
      <c r="AI5" s="3" t="s">
        <v>17</v>
      </c>
      <c r="AJ5" s="8">
        <f t="shared" ref="AJ5:AJ13" si="11">(AB5*BP5*$AC$27+AB5*BP5*$AD$27*$AC$23+AB5*BP5*$AE$27*$AD$23+AB5*BP5*$AF$27*$AE$23+AB5*BP5*$AG$27*$AF$23)*0.621*0.83/AZ5</f>
        <v>2.1714443792014131E-2</v>
      </c>
      <c r="AK5" s="8">
        <f t="shared" si="2"/>
        <v>4.3847829729469497E-2</v>
      </c>
      <c r="AL5" s="8">
        <f t="shared" si="2"/>
        <v>8.0512348467754249E-2</v>
      </c>
      <c r="AM5" s="8">
        <f t="shared" si="2"/>
        <v>0.15062328231025732</v>
      </c>
      <c r="AN5" s="8">
        <f t="shared" si="2"/>
        <v>0.24215106084956142</v>
      </c>
      <c r="AO5" s="8">
        <f t="shared" ref="AO5:AO13" si="12">SUMPRODUCT(AJ5:AN5, D5:H5)/SUM(D5:H5)</f>
        <v>3.5527670909751161E-2</v>
      </c>
      <c r="AQ5" s="3" t="s">
        <v>17</v>
      </c>
      <c r="AR5" s="9">
        <f t="shared" si="3"/>
        <v>111478.68487124999</v>
      </c>
      <c r="AS5" s="9">
        <f t="shared" si="3"/>
        <v>123016.59217197057</v>
      </c>
      <c r="AT5" s="9">
        <f t="shared" si="3"/>
        <v>104192.54174159998</v>
      </c>
      <c r="AU5" s="9">
        <f t="shared" si="3"/>
        <v>119411.83329374998</v>
      </c>
      <c r="AV5" s="9">
        <f t="shared" si="3"/>
        <v>112319.8268175</v>
      </c>
      <c r="AW5" s="9">
        <f t="shared" si="3"/>
        <v>113252.36891425595</v>
      </c>
      <c r="AX5" s="7"/>
      <c r="AY5" s="3" t="s">
        <v>17</v>
      </c>
      <c r="AZ5" s="9">
        <f t="shared" ref="AZ5:AZ13" si="13">BP5*201.7%</f>
        <v>411740.29499999998</v>
      </c>
      <c r="BA5" s="9">
        <f t="shared" si="4"/>
        <v>446521.20570588234</v>
      </c>
      <c r="BB5" s="9">
        <f t="shared" si="4"/>
        <v>365587.86575999996</v>
      </c>
      <c r="BC5" s="9">
        <f t="shared" si="4"/>
        <v>418988.88874999998</v>
      </c>
      <c r="BD5" s="9">
        <f t="shared" si="4"/>
        <v>394104.65549999999</v>
      </c>
      <c r="BE5" s="9">
        <f t="shared" si="5"/>
        <v>413754.52452189743</v>
      </c>
      <c r="BF5" s="7"/>
      <c r="BG5" s="3" t="s">
        <v>17</v>
      </c>
      <c r="BH5" s="4">
        <v>54.333333333333336</v>
      </c>
      <c r="BI5" s="4">
        <v>51.421052631578945</v>
      </c>
      <c r="BJ5" s="4">
        <v>51.359281437125752</v>
      </c>
      <c r="BK5" s="4">
        <v>51.782945736434108</v>
      </c>
      <c r="BL5" s="4">
        <v>53.55263157894737</v>
      </c>
      <c r="BM5" s="4">
        <v>51.836185819070906</v>
      </c>
      <c r="BO5" s="3" t="s">
        <v>17</v>
      </c>
      <c r="BP5" s="9">
        <v>204135</v>
      </c>
      <c r="BQ5" s="9">
        <v>221378.88235294117</v>
      </c>
      <c r="BR5" s="9">
        <v>181253.28</v>
      </c>
      <c r="BS5" s="9">
        <v>207728.75</v>
      </c>
      <c r="BT5" s="9">
        <v>195391.5</v>
      </c>
      <c r="BU5" s="9">
        <f t="shared" si="6"/>
        <v>205133.62643624071</v>
      </c>
    </row>
    <row r="6" spans="2:73" x14ac:dyDescent="0.25">
      <c r="B6" s="179"/>
      <c r="C6" s="3" t="s">
        <v>18</v>
      </c>
      <c r="D6" s="4">
        <v>417.41528147096835</v>
      </c>
      <c r="E6" s="4">
        <v>256.94145757195099</v>
      </c>
      <c r="F6" s="4">
        <v>184.00983073819182</v>
      </c>
      <c r="G6" s="4">
        <v>2.4524417404530392</v>
      </c>
      <c r="H6" s="4">
        <v>2.1833206583736215</v>
      </c>
      <c r="I6" s="4">
        <f t="shared" si="7"/>
        <v>863.00233217993787</v>
      </c>
      <c r="K6" s="3" t="s">
        <v>18</v>
      </c>
      <c r="L6" s="5">
        <v>24</v>
      </c>
      <c r="M6" s="5">
        <v>25.5</v>
      </c>
      <c r="N6" s="5">
        <v>27.5</v>
      </c>
      <c r="O6" s="5">
        <v>30</v>
      </c>
      <c r="P6" s="5">
        <v>30</v>
      </c>
      <c r="Q6" s="5">
        <f t="shared" si="0"/>
        <v>25.201578649514005</v>
      </c>
      <c r="S6" s="3" t="s">
        <v>18</v>
      </c>
      <c r="T6" s="6">
        <v>4.7475556247216708E-2</v>
      </c>
      <c r="U6" s="6">
        <v>7.2845947510694925E-2</v>
      </c>
      <c r="V6" s="6">
        <v>0.13134918717795296</v>
      </c>
      <c r="W6" s="6">
        <v>0.22479830036599982</v>
      </c>
      <c r="X6" s="6">
        <v>0.36239135334353334</v>
      </c>
      <c r="Y6" s="6">
        <f t="shared" si="8"/>
        <v>7.4213275191430603E-2</v>
      </c>
      <c r="Z6" s="7"/>
      <c r="AA6" s="3" t="s">
        <v>18</v>
      </c>
      <c r="AB6" s="6">
        <f t="shared" si="9"/>
        <v>1.9972334644143677E-2</v>
      </c>
      <c r="AC6" s="6">
        <f t="shared" si="1"/>
        <v>3.4106187500358175E-2</v>
      </c>
      <c r="AD6" s="6">
        <f t="shared" si="1"/>
        <v>6.6698360497674178E-2</v>
      </c>
      <c r="AE6" s="6">
        <f t="shared" si="1"/>
        <v>0.11875889049213789</v>
      </c>
      <c r="AF6" s="6">
        <f t="shared" si="1"/>
        <v>0.1954120230601521</v>
      </c>
      <c r="AG6" s="6">
        <f t="shared" si="10"/>
        <v>3.4867926176165166E-2</v>
      </c>
      <c r="AI6" s="3" t="s">
        <v>18</v>
      </c>
      <c r="AJ6" s="8">
        <f t="shared" si="11"/>
        <v>2.5216766147043764E-2</v>
      </c>
      <c r="AK6" s="8">
        <f t="shared" si="2"/>
        <v>4.3061953932158045E-2</v>
      </c>
      <c r="AL6" s="8">
        <f t="shared" si="2"/>
        <v>8.4212336165429016E-2</v>
      </c>
      <c r="AM6" s="8">
        <f t="shared" si="2"/>
        <v>0.14994317002898486</v>
      </c>
      <c r="AN6" s="8">
        <f t="shared" si="2"/>
        <v>0.24672425010029941</v>
      </c>
      <c r="AO6" s="8">
        <f t="shared" si="12"/>
        <v>4.402371360598846E-2</v>
      </c>
      <c r="AQ6" s="3" t="s">
        <v>18</v>
      </c>
      <c r="AR6" s="9">
        <f t="shared" si="3"/>
        <v>155206.3263679721</v>
      </c>
      <c r="AS6" s="9">
        <f t="shared" si="3"/>
        <v>155861.45440471551</v>
      </c>
      <c r="AT6" s="9">
        <f t="shared" si="3"/>
        <v>170148.75800520295</v>
      </c>
      <c r="AU6" s="9">
        <f t="shared" si="3"/>
        <v>165139.69427311225</v>
      </c>
      <c r="AV6" s="9">
        <f t="shared" si="3"/>
        <v>158615.00270691176</v>
      </c>
      <c r="AW6" s="9">
        <f t="shared" si="3"/>
        <v>158624.26279594487</v>
      </c>
      <c r="AX6" s="7"/>
      <c r="AY6" s="3" t="s">
        <v>18</v>
      </c>
      <c r="AZ6" s="9">
        <f t="shared" si="13"/>
        <v>653500.32154935622</v>
      </c>
      <c r="BA6" s="9">
        <f t="shared" si="4"/>
        <v>643390.93665517238</v>
      </c>
      <c r="BB6" s="9">
        <f t="shared" si="4"/>
        <v>628434.9326138614</v>
      </c>
      <c r="BC6" s="9">
        <f t="shared" si="4"/>
        <v>579437.5237653061</v>
      </c>
      <c r="BD6" s="9">
        <f t="shared" si="4"/>
        <v>556543.86914705881</v>
      </c>
      <c r="BE6" s="9">
        <f t="shared" si="5"/>
        <v>644690.24131670804</v>
      </c>
      <c r="BF6" s="7"/>
      <c r="BG6" s="3" t="s">
        <v>18</v>
      </c>
      <c r="BH6" s="4">
        <v>52.566037735849058</v>
      </c>
      <c r="BI6" s="4">
        <v>50.315789473684212</v>
      </c>
      <c r="BJ6" s="4">
        <v>52.30859375</v>
      </c>
      <c r="BK6" s="4">
        <v>51.678571428571431</v>
      </c>
      <c r="BL6" s="4">
        <v>48.946666666666665</v>
      </c>
      <c r="BM6" s="4">
        <v>51.474959612277864</v>
      </c>
      <c r="BO6" s="3" t="s">
        <v>18</v>
      </c>
      <c r="BP6" s="9">
        <v>323996.1931330472</v>
      </c>
      <c r="BQ6" s="9">
        <v>318984.10344827588</v>
      </c>
      <c r="BR6" s="9">
        <v>311569.12871287129</v>
      </c>
      <c r="BS6" s="9">
        <v>287276.90816326533</v>
      </c>
      <c r="BT6" s="9">
        <v>275926.5588235294</v>
      </c>
      <c r="BU6" s="9">
        <f t="shared" si="6"/>
        <v>319628.28027600795</v>
      </c>
    </row>
    <row r="7" spans="2:73" x14ac:dyDescent="0.25">
      <c r="B7" s="179"/>
      <c r="C7" s="3" t="s">
        <v>19</v>
      </c>
      <c r="D7" s="4">
        <v>481.1087168756037</v>
      </c>
      <c r="E7" s="4">
        <v>234.4299703526562</v>
      </c>
      <c r="F7" s="4">
        <v>174.9707513335087</v>
      </c>
      <c r="G7" s="4">
        <v>2.1489217230702375</v>
      </c>
      <c r="H7" s="4">
        <v>1.8029089032538432</v>
      </c>
      <c r="I7" s="4">
        <f t="shared" si="7"/>
        <v>894.46126918809273</v>
      </c>
      <c r="K7" s="3" t="s">
        <v>19</v>
      </c>
      <c r="L7" s="5">
        <v>23</v>
      </c>
      <c r="M7" s="5">
        <v>24</v>
      </c>
      <c r="N7" s="5">
        <v>25</v>
      </c>
      <c r="O7" s="5">
        <v>28</v>
      </c>
      <c r="P7" s="5">
        <v>30</v>
      </c>
      <c r="Q7" s="5">
        <f t="shared" si="0"/>
        <v>23.672532071824897</v>
      </c>
      <c r="S7" s="3" t="s">
        <v>19</v>
      </c>
      <c r="T7" s="6">
        <v>4.4374192482820388E-2</v>
      </c>
      <c r="U7" s="6">
        <v>7.1199452475917191E-2</v>
      </c>
      <c r="V7" s="6">
        <v>0.1242364178613015</v>
      </c>
      <c r="W7" s="6">
        <v>0.22307958814494996</v>
      </c>
      <c r="X7" s="6">
        <v>0.35147199975450583</v>
      </c>
      <c r="Y7" s="6">
        <f t="shared" si="8"/>
        <v>6.8075488995562802E-2</v>
      </c>
      <c r="Z7" s="7"/>
      <c r="AA7" s="3" t="s">
        <v>19</v>
      </c>
      <c r="AB7" s="6">
        <f t="shared" si="9"/>
        <v>1.8244563927313055E-2</v>
      </c>
      <c r="AC7" s="6">
        <f t="shared" si="1"/>
        <v>3.3188924604868809E-2</v>
      </c>
      <c r="AD7" s="6">
        <f t="shared" si="1"/>
        <v>6.2735834501219889E-2</v>
      </c>
      <c r="AE7" s="6">
        <f t="shared" si="1"/>
        <v>0.11780139537973632</v>
      </c>
      <c r="AF7" s="6">
        <f t="shared" si="1"/>
        <v>0.18932884778273881</v>
      </c>
      <c r="AG7" s="6">
        <f t="shared" si="10"/>
        <v>3.1448563579255545E-2</v>
      </c>
      <c r="AI7" s="3" t="s">
        <v>19</v>
      </c>
      <c r="AJ7" s="8">
        <f t="shared" si="11"/>
        <v>2.3035309101670086E-2</v>
      </c>
      <c r="AK7" s="8">
        <f t="shared" si="2"/>
        <v>4.1903831742487151E-2</v>
      </c>
      <c r="AL7" s="8">
        <f t="shared" si="2"/>
        <v>7.9209311071741798E-2</v>
      </c>
      <c r="AM7" s="8">
        <f t="shared" si="2"/>
        <v>0.14873425125376058</v>
      </c>
      <c r="AN7" s="8">
        <f t="shared" si="2"/>
        <v>0.23904372545782909</v>
      </c>
      <c r="AO7" s="8">
        <f t="shared" si="12"/>
        <v>3.9706478364614155E-2</v>
      </c>
      <c r="AQ7" s="3" t="s">
        <v>19</v>
      </c>
      <c r="AR7" s="9">
        <f t="shared" si="3"/>
        <v>177253.38470718233</v>
      </c>
      <c r="AS7" s="9">
        <f t="shared" si="3"/>
        <v>180030.22308233511</v>
      </c>
      <c r="AT7" s="9">
        <f t="shared" si="3"/>
        <v>199275.64746385781</v>
      </c>
      <c r="AU7" s="9">
        <f t="shared" si="3"/>
        <v>194260.10805715068</v>
      </c>
      <c r="AV7" s="9">
        <f t="shared" si="3"/>
        <v>191958.8432063793</v>
      </c>
      <c r="AW7" s="9">
        <f t="shared" si="3"/>
        <v>182359.56970947544</v>
      </c>
      <c r="AX7" s="7"/>
      <c r="AY7" s="3" t="s">
        <v>19</v>
      </c>
      <c r="AZ7" s="9">
        <f t="shared" si="13"/>
        <v>811228.30529602885</v>
      </c>
      <c r="BA7" s="9">
        <f t="shared" si="4"/>
        <v>789606.24158918916</v>
      </c>
      <c r="BB7" s="9">
        <f t="shared" si="4"/>
        <v>806783.99782938394</v>
      </c>
      <c r="BC7" s="9">
        <f t="shared" si="4"/>
        <v>730301.15810958901</v>
      </c>
      <c r="BD7" s="9">
        <f t="shared" si="4"/>
        <v>673539.80072413792</v>
      </c>
      <c r="BE7" s="9">
        <f t="shared" si="5"/>
        <v>804220.03146502539</v>
      </c>
      <c r="BF7" s="7"/>
      <c r="BG7" s="3" t="s">
        <v>19</v>
      </c>
      <c r="BH7" s="4">
        <v>52.598802395209582</v>
      </c>
      <c r="BI7" s="4">
        <v>51.958974358974359</v>
      </c>
      <c r="BJ7" s="4">
        <v>50.920792079207921</v>
      </c>
      <c r="BK7" s="4">
        <v>51.75925925925926</v>
      </c>
      <c r="BL7" s="4">
        <v>53.103448275862071</v>
      </c>
      <c r="BM7" s="4">
        <v>51.714463840399006</v>
      </c>
      <c r="BO7" s="3" t="s">
        <v>19</v>
      </c>
      <c r="BP7" s="9">
        <v>402195.49097472924</v>
      </c>
      <c r="BQ7" s="9">
        <v>391475.57837837836</v>
      </c>
      <c r="BR7" s="9">
        <v>399992.06635071093</v>
      </c>
      <c r="BS7" s="9">
        <v>362072.9589041096</v>
      </c>
      <c r="BT7" s="9">
        <v>333931.4827586207</v>
      </c>
      <c r="BU7" s="9">
        <f t="shared" si="6"/>
        <v>398720.8881829576</v>
      </c>
    </row>
    <row r="8" spans="2:73" x14ac:dyDescent="0.25">
      <c r="B8" s="179"/>
      <c r="C8" s="3" t="s">
        <v>20</v>
      </c>
      <c r="D8" s="4">
        <v>426.11143316828014</v>
      </c>
      <c r="E8" s="4">
        <v>203.57370769862283</v>
      </c>
      <c r="F8" s="4">
        <v>127.19276019446943</v>
      </c>
      <c r="G8" s="4">
        <v>1.7037590309087947</v>
      </c>
      <c r="H8" s="4">
        <v>1.3577462110924003</v>
      </c>
      <c r="I8" s="4">
        <f t="shared" si="7"/>
        <v>759.93940630337363</v>
      </c>
      <c r="K8" s="3" t="s">
        <v>20</v>
      </c>
      <c r="L8" s="5">
        <v>21.5</v>
      </c>
      <c r="M8" s="5">
        <v>22</v>
      </c>
      <c r="N8" s="5">
        <v>23.5</v>
      </c>
      <c r="O8" s="5">
        <v>25</v>
      </c>
      <c r="P8" s="5">
        <v>30</v>
      </c>
      <c r="Q8" s="5">
        <f t="shared" si="0"/>
        <v>21.975701924521051</v>
      </c>
      <c r="S8" s="3" t="s">
        <v>20</v>
      </c>
      <c r="T8" s="6">
        <v>4.2392455788426688E-2</v>
      </c>
      <c r="U8" s="6">
        <v>7.1179436116626263E-2</v>
      </c>
      <c r="V8" s="6">
        <v>0.12179945037975537</v>
      </c>
      <c r="W8" s="6">
        <v>0.22163206333431323</v>
      </c>
      <c r="X8" s="6">
        <v>0.3518501919649038</v>
      </c>
      <c r="Y8" s="6">
        <f t="shared" si="8"/>
        <v>6.4349223880876272E-2</v>
      </c>
      <c r="Z8" s="7"/>
      <c r="AA8" s="3" t="s">
        <v>20</v>
      </c>
      <c r="AB8" s="6">
        <f t="shared" si="9"/>
        <v>1.7140537799082135E-2</v>
      </c>
      <c r="AC8" s="6">
        <f t="shared" si="1"/>
        <v>3.3177773484888158E-2</v>
      </c>
      <c r="AD8" s="6">
        <f t="shared" si="1"/>
        <v>6.1378199160012678E-2</v>
      </c>
      <c r="AE8" s="6">
        <f t="shared" si="1"/>
        <v>0.11699497885794183</v>
      </c>
      <c r="AF8" s="6">
        <f t="shared" si="1"/>
        <v>0.18953953878066704</v>
      </c>
      <c r="AG8" s="6">
        <f t="shared" si="10"/>
        <v>2.9372660126002922E-2</v>
      </c>
      <c r="AI8" s="3" t="s">
        <v>20</v>
      </c>
      <c r="AJ8" s="8">
        <f t="shared" si="11"/>
        <v>2.1641382493095634E-2</v>
      </c>
      <c r="AK8" s="8">
        <f t="shared" si="2"/>
        <v>4.1889752507893903E-2</v>
      </c>
      <c r="AL8" s="8">
        <f t="shared" si="2"/>
        <v>7.7495181325662119E-2</v>
      </c>
      <c r="AM8" s="8">
        <f t="shared" si="2"/>
        <v>0.14771608201067876</v>
      </c>
      <c r="AN8" s="8">
        <f t="shared" si="2"/>
        <v>0.23930974070936115</v>
      </c>
      <c r="AO8" s="8">
        <f t="shared" si="12"/>
        <v>3.7085474217767388E-2</v>
      </c>
      <c r="AQ8" s="3" t="s">
        <v>20</v>
      </c>
      <c r="AR8" s="9">
        <f t="shared" si="3"/>
        <v>190843.95601337025</v>
      </c>
      <c r="AS8" s="9">
        <f t="shared" si="3"/>
        <v>190750.05686935427</v>
      </c>
      <c r="AT8" s="9">
        <f t="shared" si="3"/>
        <v>201605.20135463731</v>
      </c>
      <c r="AU8" s="9">
        <f t="shared" si="3"/>
        <v>205389.17932076272</v>
      </c>
      <c r="AV8" s="9">
        <f t="shared" si="3"/>
        <v>237849.47676599998</v>
      </c>
      <c r="AW8" s="9">
        <f t="shared" si="3"/>
        <v>192736.52825337762</v>
      </c>
      <c r="AX8" s="7"/>
      <c r="AY8" s="3" t="s">
        <v>20</v>
      </c>
      <c r="AZ8" s="9">
        <f t="shared" si="13"/>
        <v>934364.53372519091</v>
      </c>
      <c r="BA8" s="9">
        <f t="shared" si="4"/>
        <v>892397.92687417218</v>
      </c>
      <c r="BB8" s="9">
        <f t="shared" si="4"/>
        <v>884233.33927472518</v>
      </c>
      <c r="BC8" s="9">
        <f t="shared" si="4"/>
        <v>864796.54450847453</v>
      </c>
      <c r="BD8" s="9">
        <f t="shared" si="4"/>
        <v>834559.56759999995</v>
      </c>
      <c r="BE8" s="9">
        <f t="shared" si="5"/>
        <v>914397.60013965971</v>
      </c>
      <c r="BF8" s="7"/>
      <c r="BG8" s="3" t="s">
        <v>20</v>
      </c>
      <c r="BH8" s="4">
        <v>51.245714285714286</v>
      </c>
      <c r="BI8" s="4">
        <v>51.026041666666664</v>
      </c>
      <c r="BJ8" s="4">
        <v>50.468852459016396</v>
      </c>
      <c r="BK8" s="4">
        <v>51.022222222222226</v>
      </c>
      <c r="BL8" s="4">
        <v>51.307692307692307</v>
      </c>
      <c r="BM8" s="4">
        <v>50.876350540216087</v>
      </c>
      <c r="BO8" s="3" t="s">
        <v>20</v>
      </c>
      <c r="BP8" s="9">
        <v>463244.68702290079</v>
      </c>
      <c r="BQ8" s="9">
        <v>442438.23841059604</v>
      </c>
      <c r="BR8" s="9">
        <v>438390.35164835164</v>
      </c>
      <c r="BS8" s="9">
        <v>428753.86440677964</v>
      </c>
      <c r="BT8" s="9">
        <v>413762.8</v>
      </c>
      <c r="BU8" s="9">
        <f t="shared" si="6"/>
        <v>453345.36447181931</v>
      </c>
    </row>
    <row r="9" spans="2:73" x14ac:dyDescent="0.25">
      <c r="B9" s="179"/>
      <c r="C9" s="3" t="s">
        <v>21</v>
      </c>
      <c r="D9" s="4">
        <v>667.48840055042228</v>
      </c>
      <c r="E9" s="4">
        <v>307.39823927037037</v>
      </c>
      <c r="F9" s="4">
        <v>199.2901792556323</v>
      </c>
      <c r="G9" s="4">
        <v>2.4483948068879351</v>
      </c>
      <c r="H9" s="4">
        <v>2.1590390569829974</v>
      </c>
      <c r="I9" s="4">
        <f t="shared" si="7"/>
        <v>1178.7842529402958</v>
      </c>
      <c r="K9" s="3" t="s">
        <v>21</v>
      </c>
      <c r="L9" s="5">
        <v>19.5</v>
      </c>
      <c r="M9" s="5">
        <v>21</v>
      </c>
      <c r="N9" s="5">
        <v>22</v>
      </c>
      <c r="O9" s="5">
        <v>24</v>
      </c>
      <c r="P9" s="5">
        <v>30</v>
      </c>
      <c r="Q9" s="5">
        <f t="shared" si="0"/>
        <v>20.30800730716782</v>
      </c>
      <c r="S9" s="3" t="s">
        <v>21</v>
      </c>
      <c r="T9" s="6">
        <v>4.1572779226860576E-2</v>
      </c>
      <c r="U9" s="6">
        <v>7.0323575222262513E-2</v>
      </c>
      <c r="V9" s="6">
        <v>0.1255292859159001</v>
      </c>
      <c r="W9" s="6">
        <v>0.22240673468658223</v>
      </c>
      <c r="X9" s="6">
        <v>0.33770434609052741</v>
      </c>
      <c r="Y9" s="6">
        <f t="shared" si="8"/>
        <v>6.4182314266190837E-2</v>
      </c>
      <c r="Z9" s="7"/>
      <c r="AA9" s="3" t="s">
        <v>21</v>
      </c>
      <c r="AB9" s="6">
        <f t="shared" si="9"/>
        <v>1.6683895731935908E-2</v>
      </c>
      <c r="AC9" s="6">
        <f t="shared" si="1"/>
        <v>3.2700973114696823E-2</v>
      </c>
      <c r="AD9" s="6">
        <f t="shared" si="1"/>
        <v>6.3456091696169101E-2</v>
      </c>
      <c r="AE9" s="6">
        <f t="shared" si="1"/>
        <v>0.11742654850900418</v>
      </c>
      <c r="AF9" s="6">
        <f t="shared" si="1"/>
        <v>0.18165888364851934</v>
      </c>
      <c r="AG9" s="6">
        <f t="shared" si="10"/>
        <v>2.9279674727797914E-2</v>
      </c>
      <c r="AI9" s="3" t="s">
        <v>21</v>
      </c>
      <c r="AJ9" s="8">
        <f t="shared" si="11"/>
        <v>2.1064833159965695E-2</v>
      </c>
      <c r="AK9" s="8">
        <f t="shared" si="2"/>
        <v>4.1287751607740529E-2</v>
      </c>
      <c r="AL9" s="8">
        <f t="shared" si="2"/>
        <v>8.0118696858349631E-2</v>
      </c>
      <c r="AM9" s="8">
        <f t="shared" si="2"/>
        <v>0.14826097529235588</v>
      </c>
      <c r="AN9" s="8">
        <f t="shared" si="2"/>
        <v>0.22935974532356182</v>
      </c>
      <c r="AO9" s="8">
        <f t="shared" si="12"/>
        <v>3.6968072267349286E-2</v>
      </c>
      <c r="AQ9" s="3" t="s">
        <v>21</v>
      </c>
      <c r="AR9" s="9">
        <f t="shared" si="3"/>
        <v>210598.58065067834</v>
      </c>
      <c r="AS9" s="9">
        <f t="shared" si="3"/>
        <v>210383.86285318999</v>
      </c>
      <c r="AT9" s="9">
        <f t="shared" si="3"/>
        <v>216009.75992237643</v>
      </c>
      <c r="AU9" s="9">
        <f t="shared" si="3"/>
        <v>239058.31317560974</v>
      </c>
      <c r="AV9" s="9">
        <f t="shared" si="3"/>
        <v>282154.46712799999</v>
      </c>
      <c r="AW9" s="9">
        <f t="shared" si="3"/>
        <v>211647.59672469675</v>
      </c>
      <c r="AX9" s="7"/>
      <c r="AY9" s="3" t="s">
        <v>21</v>
      </c>
      <c r="AZ9" s="9">
        <f t="shared" si="13"/>
        <v>1108413.5823719911</v>
      </c>
      <c r="BA9" s="9">
        <f t="shared" si="4"/>
        <v>1030031.15228</v>
      </c>
      <c r="BB9" s="9">
        <f t="shared" si="4"/>
        <v>1033539.5211596958</v>
      </c>
      <c r="BC9" s="9">
        <f t="shared" si="4"/>
        <v>1048501.3735772357</v>
      </c>
      <c r="BD9" s="9">
        <f t="shared" si="4"/>
        <v>990015.67413333326</v>
      </c>
      <c r="BE9" s="9">
        <f t="shared" si="5"/>
        <v>1074973.5356193157</v>
      </c>
      <c r="BF9" s="7"/>
      <c r="BG9" s="3" t="s">
        <v>21</v>
      </c>
      <c r="BH9" s="4">
        <v>50.396850393700788</v>
      </c>
      <c r="BI9" s="4">
        <v>51.339113680154142</v>
      </c>
      <c r="BJ9" s="4">
        <v>51.788888888888891</v>
      </c>
      <c r="BK9" s="4">
        <v>51.833333333333336</v>
      </c>
      <c r="BL9" s="4">
        <v>58</v>
      </c>
      <c r="BM9" s="4">
        <v>51.116219667943803</v>
      </c>
      <c r="BO9" s="3" t="s">
        <v>21</v>
      </c>
      <c r="BP9" s="9">
        <v>549535.73741794308</v>
      </c>
      <c r="BQ9" s="9">
        <v>510674.84</v>
      </c>
      <c r="BR9" s="9">
        <v>512414.23954372626</v>
      </c>
      <c r="BS9" s="9">
        <v>519832.11382113822</v>
      </c>
      <c r="BT9" s="9">
        <v>490835.73333333334</v>
      </c>
      <c r="BU9" s="9">
        <f t="shared" si="6"/>
        <v>532956.63640025572</v>
      </c>
    </row>
    <row r="10" spans="2:73" x14ac:dyDescent="0.25">
      <c r="B10" s="179"/>
      <c r="C10" s="3" t="s">
        <v>22</v>
      </c>
      <c r="D10" s="4">
        <v>832.01018941848417</v>
      </c>
      <c r="E10" s="4">
        <v>320.01243469497524</v>
      </c>
      <c r="F10" s="4">
        <v>184.87069544339974</v>
      </c>
      <c r="G10" s="4">
        <v>2.1853441251561736</v>
      </c>
      <c r="H10" s="4">
        <v>1.8150497039491553</v>
      </c>
      <c r="I10" s="4">
        <f t="shared" si="7"/>
        <v>1340.8937133859645</v>
      </c>
      <c r="K10" s="3" t="s">
        <v>22</v>
      </c>
      <c r="L10" s="5">
        <v>18</v>
      </c>
      <c r="M10" s="5">
        <v>19.5</v>
      </c>
      <c r="N10" s="5">
        <v>20</v>
      </c>
      <c r="O10" s="5">
        <v>24</v>
      </c>
      <c r="P10" s="5">
        <v>30</v>
      </c>
      <c r="Q10" s="5">
        <f t="shared" si="0"/>
        <v>18.638270274282178</v>
      </c>
      <c r="S10" s="3" t="s">
        <v>22</v>
      </c>
      <c r="T10" s="6">
        <v>4.002905352354897E-2</v>
      </c>
      <c r="U10" s="6">
        <v>6.9293863926288543E-2</v>
      </c>
      <c r="V10" s="6">
        <v>0.11856922120941341</v>
      </c>
      <c r="W10" s="6">
        <v>0.21427988454439173</v>
      </c>
      <c r="X10" s="6">
        <v>0.34267260540033628</v>
      </c>
      <c r="Y10" s="6">
        <f t="shared" si="8"/>
        <v>5.8535359817314711E-2</v>
      </c>
      <c r="Z10" s="7"/>
      <c r="AA10" s="3" t="s">
        <v>22</v>
      </c>
      <c r="AB10" s="6">
        <f t="shared" si="9"/>
        <v>1.5823885662939786E-2</v>
      </c>
      <c r="AC10" s="6">
        <f t="shared" si="1"/>
        <v>3.2127320631747974E-2</v>
      </c>
      <c r="AD10" s="6">
        <f t="shared" si="1"/>
        <v>5.9578637485487446E-2</v>
      </c>
      <c r="AE10" s="6">
        <f t="shared" si="1"/>
        <v>0.1128990777695372</v>
      </c>
      <c r="AF10" s="6">
        <f t="shared" si="1"/>
        <v>0.18442670245379894</v>
      </c>
      <c r="AG10" s="6">
        <f t="shared" si="10"/>
        <v>2.6133754649653285E-2</v>
      </c>
      <c r="AI10" s="3" t="s">
        <v>22</v>
      </c>
      <c r="AJ10" s="8">
        <f t="shared" si="11"/>
        <v>1.9978997518796057E-2</v>
      </c>
      <c r="AK10" s="8">
        <f t="shared" si="2"/>
        <v>4.05634667021482E-2</v>
      </c>
      <c r="AL10" s="8">
        <f t="shared" si="2"/>
        <v>7.5223082108308414E-2</v>
      </c>
      <c r="AM10" s="8">
        <f t="shared" si="2"/>
        <v>0.14254465955316417</v>
      </c>
      <c r="AN10" s="8">
        <f t="shared" si="2"/>
        <v>0.23285435127693196</v>
      </c>
      <c r="AO10" s="8">
        <f t="shared" si="12"/>
        <v>3.2996081393907556E-2</v>
      </c>
      <c r="AQ10" s="3" t="s">
        <v>22</v>
      </c>
      <c r="AR10" s="9">
        <f t="shared" si="3"/>
        <v>268324.1683087952</v>
      </c>
      <c r="AS10" s="9">
        <f t="shared" si="3"/>
        <v>269171.49822259112</v>
      </c>
      <c r="AT10" s="9">
        <f t="shared" si="3"/>
        <v>284941.73638557584</v>
      </c>
      <c r="AU10" s="9">
        <f t="shared" si="3"/>
        <v>278852.28152239998</v>
      </c>
      <c r="AV10" s="9">
        <f t="shared" si="3"/>
        <v>400756.12345949997</v>
      </c>
      <c r="AW10" s="9">
        <f t="shared" si="3"/>
        <v>271013.89350549172</v>
      </c>
      <c r="AX10" s="7"/>
      <c r="AY10" s="3" t="s">
        <v>22</v>
      </c>
      <c r="AZ10" s="9">
        <f t="shared" si="13"/>
        <v>1412232.4647831325</v>
      </c>
      <c r="BA10" s="9">
        <f t="shared" si="4"/>
        <v>1317853.1124729062</v>
      </c>
      <c r="BB10" s="9">
        <f t="shared" si="4"/>
        <v>1363357.590361607</v>
      </c>
      <c r="BC10" s="9">
        <f t="shared" si="4"/>
        <v>1223036.3224666666</v>
      </c>
      <c r="BD10" s="9">
        <f t="shared" si="4"/>
        <v>1406161.8366999999</v>
      </c>
      <c r="BE10" s="9">
        <f t="shared" si="5"/>
        <v>1382653.2556962236</v>
      </c>
      <c r="BF10" s="7"/>
      <c r="BG10" s="3" t="s">
        <v>22</v>
      </c>
      <c r="BH10" s="4">
        <v>51.853161843515544</v>
      </c>
      <c r="BI10" s="4">
        <v>51.114035087719301</v>
      </c>
      <c r="BJ10" s="4">
        <v>51.241237113402065</v>
      </c>
      <c r="BK10" s="4">
        <v>49.512195121951223</v>
      </c>
      <c r="BL10" s="4">
        <v>53</v>
      </c>
      <c r="BM10" s="4">
        <v>51.45423228346457</v>
      </c>
      <c r="BO10" s="3" t="s">
        <v>22</v>
      </c>
      <c r="BP10" s="9">
        <v>700164.8313253012</v>
      </c>
      <c r="BQ10" s="9">
        <v>653372.88669950736</v>
      </c>
      <c r="BR10" s="9">
        <v>675933.36160714284</v>
      </c>
      <c r="BS10" s="9">
        <v>606364.06666666665</v>
      </c>
      <c r="BT10" s="9">
        <v>697155.1</v>
      </c>
      <c r="BU10" s="9">
        <f t="shared" si="6"/>
        <v>685499.87887765176</v>
      </c>
    </row>
    <row r="11" spans="2:73" x14ac:dyDescent="0.25">
      <c r="B11" s="179"/>
      <c r="C11" s="3" t="s">
        <v>23</v>
      </c>
      <c r="D11" s="4">
        <v>311.8863054684544</v>
      </c>
      <c r="E11" s="4">
        <v>91.598465237130569</v>
      </c>
      <c r="F11" s="4">
        <v>48.316031579794227</v>
      </c>
      <c r="G11" s="4">
        <v>0.51193709598565917</v>
      </c>
      <c r="H11" s="4">
        <v>0.59489923407029166</v>
      </c>
      <c r="I11" s="4">
        <f t="shared" si="7"/>
        <v>452.90763861543519</v>
      </c>
      <c r="K11" s="3" t="s">
        <v>23</v>
      </c>
      <c r="L11" s="5">
        <v>16.5</v>
      </c>
      <c r="M11" s="5">
        <v>18</v>
      </c>
      <c r="N11" s="5">
        <v>18.5</v>
      </c>
      <c r="O11" s="5">
        <v>22</v>
      </c>
      <c r="P11" s="5">
        <v>30</v>
      </c>
      <c r="Q11" s="5">
        <f t="shared" si="0"/>
        <v>17.02011129620934</v>
      </c>
      <c r="S11" s="3" t="s">
        <v>23</v>
      </c>
      <c r="T11" s="6">
        <v>3.8655781636592237E-2</v>
      </c>
      <c r="U11" s="6">
        <v>6.9271587387687128E-2</v>
      </c>
      <c r="V11" s="6">
        <v>0.11805715352103727</v>
      </c>
      <c r="W11" s="6">
        <v>0.21288537756433032</v>
      </c>
      <c r="X11" s="6">
        <v>0.33406328946009467</v>
      </c>
      <c r="Y11" s="6">
        <f t="shared" si="8"/>
        <v>5.3903155968528953E-2</v>
      </c>
      <c r="Z11" s="7"/>
      <c r="AA11" s="3" t="s">
        <v>23</v>
      </c>
      <c r="AB11" s="6">
        <f t="shared" si="9"/>
        <v>1.5058835468000006E-2</v>
      </c>
      <c r="AC11" s="6">
        <f t="shared" si="1"/>
        <v>3.2114910365171147E-2</v>
      </c>
      <c r="AD11" s="6">
        <f t="shared" si="1"/>
        <v>5.9293364417178529E-2</v>
      </c>
      <c r="AE11" s="6">
        <f t="shared" si="1"/>
        <v>0.11212219749763043</v>
      </c>
      <c r="AF11" s="6">
        <f t="shared" si="1"/>
        <v>0.1796304498683213</v>
      </c>
      <c r="AG11" s="6">
        <f t="shared" si="10"/>
        <v>2.3553152446132028E-2</v>
      </c>
      <c r="AI11" s="3" t="s">
        <v>23</v>
      </c>
      <c r="AJ11" s="8">
        <f t="shared" si="11"/>
        <v>1.9013056771242872E-2</v>
      </c>
      <c r="AK11" s="8">
        <f t="shared" si="2"/>
        <v>4.054779768820134E-2</v>
      </c>
      <c r="AL11" s="8">
        <f t="shared" si="2"/>
        <v>7.4862900668343155E-2</v>
      </c>
      <c r="AM11" s="8">
        <f t="shared" si="2"/>
        <v>0.14156378233024677</v>
      </c>
      <c r="AN11" s="8">
        <f t="shared" si="2"/>
        <v>0.22679867566438633</v>
      </c>
      <c r="AO11" s="8">
        <f t="shared" si="12"/>
        <v>2.9737852276270443E-2</v>
      </c>
      <c r="AQ11" s="3" t="s">
        <v>23</v>
      </c>
      <c r="AR11" s="9">
        <f t="shared" si="3"/>
        <v>361902.00077872846</v>
      </c>
      <c r="AS11" s="9">
        <f t="shared" si="3"/>
        <v>359574.20849800005</v>
      </c>
      <c r="AT11" s="9">
        <f t="shared" si="3"/>
        <v>378381.71306790336</v>
      </c>
      <c r="AU11" s="9">
        <f t="shared" si="3"/>
        <v>296322.25028999994</v>
      </c>
      <c r="AV11" s="9">
        <f t="shared" si="3"/>
        <v>473954.19075088232</v>
      </c>
      <c r="AW11" s="9">
        <f t="shared" si="3"/>
        <v>363262.32041462004</v>
      </c>
      <c r="AX11" s="7"/>
      <c r="AY11" s="3" t="s">
        <v>23</v>
      </c>
      <c r="AZ11" s="9">
        <f t="shared" si="13"/>
        <v>2004997.2342311828</v>
      </c>
      <c r="BA11" s="9">
        <f t="shared" si="4"/>
        <v>1892495.8341999999</v>
      </c>
      <c r="BB11" s="9">
        <f t="shared" si="4"/>
        <v>1942909.9515681819</v>
      </c>
      <c r="BC11" s="9">
        <f t="shared" si="4"/>
        <v>1417809.8099999998</v>
      </c>
      <c r="BD11" s="9">
        <f t="shared" si="4"/>
        <v>1662997.1605294116</v>
      </c>
      <c r="BE11" s="9">
        <f t="shared" si="5"/>
        <v>1974507.9597764493</v>
      </c>
      <c r="BF11" s="7"/>
      <c r="BG11" s="3" t="s">
        <v>23</v>
      </c>
      <c r="BH11" s="4">
        <v>50.517156862745097</v>
      </c>
      <c r="BI11" s="4">
        <v>51.9375</v>
      </c>
      <c r="BJ11" s="4">
        <v>50.127118644067799</v>
      </c>
      <c r="BK11" s="4">
        <v>47.285714285714285</v>
      </c>
      <c r="BL11" s="4">
        <v>43</v>
      </c>
      <c r="BM11" s="4">
        <v>50.733333333333334</v>
      </c>
      <c r="BO11" s="3" t="s">
        <v>23</v>
      </c>
      <c r="BP11" s="9">
        <v>994049.19892473123</v>
      </c>
      <c r="BQ11" s="9">
        <v>938272.6</v>
      </c>
      <c r="BR11" s="9">
        <v>963267.20454545459</v>
      </c>
      <c r="BS11" s="9">
        <v>702930</v>
      </c>
      <c r="BT11" s="9">
        <v>824490.4117647059</v>
      </c>
      <c r="BU11" s="9">
        <f t="shared" si="6"/>
        <v>978933.04897196277</v>
      </c>
    </row>
    <row r="12" spans="2:73" x14ac:dyDescent="0.25">
      <c r="B12" s="179"/>
      <c r="C12" s="3" t="s">
        <v>24</v>
      </c>
      <c r="D12" s="4">
        <v>230.09547328833222</v>
      </c>
      <c r="E12" s="4">
        <v>55.308395323267398</v>
      </c>
      <c r="F12" s="4">
        <v>30.453088946729991</v>
      </c>
      <c r="G12" s="4">
        <v>0.31566081807811397</v>
      </c>
      <c r="H12" s="4">
        <v>0.37029442120701828</v>
      </c>
      <c r="I12" s="4">
        <f t="shared" si="7"/>
        <v>316.54291279761469</v>
      </c>
      <c r="K12" s="3" t="s">
        <v>24</v>
      </c>
      <c r="L12" s="5">
        <v>16</v>
      </c>
      <c r="M12" s="5">
        <v>16.5</v>
      </c>
      <c r="N12" s="5">
        <v>17.5</v>
      </c>
      <c r="O12" s="5">
        <v>20</v>
      </c>
      <c r="P12" s="5">
        <v>30</v>
      </c>
      <c r="Q12" s="5">
        <f t="shared" si="0"/>
        <v>16.225716097481133</v>
      </c>
      <c r="S12" s="3" t="s">
        <v>24</v>
      </c>
      <c r="T12" s="6">
        <v>3.7390727592838076E-2</v>
      </c>
      <c r="U12" s="6">
        <v>6.8600071862385037E-2</v>
      </c>
      <c r="V12" s="6">
        <v>0.12226086170084909</v>
      </c>
      <c r="W12" s="6">
        <v>0.21110820396042393</v>
      </c>
      <c r="X12" s="6">
        <v>0.34017223850015388</v>
      </c>
      <c r="Y12" s="6">
        <f t="shared" si="8"/>
        <v>5.153620492801797E-2</v>
      </c>
      <c r="Z12" s="7"/>
      <c r="AA12" s="3" t="s">
        <v>24</v>
      </c>
      <c r="AB12" s="6">
        <f t="shared" si="9"/>
        <v>1.4354073467134864E-2</v>
      </c>
      <c r="AC12" s="6">
        <f t="shared" si="1"/>
        <v>3.1740808857365618E-2</v>
      </c>
      <c r="AD12" s="6">
        <f t="shared" si="1"/>
        <v>6.1635251550368128E-2</v>
      </c>
      <c r="AE12" s="6">
        <f t="shared" si="1"/>
        <v>0.11113213353067379</v>
      </c>
      <c r="AF12" s="6">
        <f t="shared" si="1"/>
        <v>0.18303374727676938</v>
      </c>
      <c r="AG12" s="6">
        <f t="shared" si="10"/>
        <v>2.2234523285981678E-2</v>
      </c>
      <c r="AI12" s="3" t="s">
        <v>24</v>
      </c>
      <c r="AJ12" s="8">
        <f t="shared" si="11"/>
        <v>1.8123234981162362E-2</v>
      </c>
      <c r="AK12" s="8">
        <f t="shared" si="2"/>
        <v>4.0075462810698459E-2</v>
      </c>
      <c r="AL12" s="8">
        <f t="shared" si="2"/>
        <v>7.7819731766590808E-2</v>
      </c>
      <c r="AM12" s="8">
        <f t="shared" si="2"/>
        <v>0.14031374261429994</v>
      </c>
      <c r="AN12" s="8">
        <f t="shared" si="2"/>
        <v>0.23109562724299595</v>
      </c>
      <c r="AO12" s="8">
        <f t="shared" si="12"/>
        <v>2.8072971141508668E-2</v>
      </c>
      <c r="AQ12" s="3" t="s">
        <v>24</v>
      </c>
      <c r="AR12" s="9">
        <f t="shared" si="3"/>
        <v>433492.36678613798</v>
      </c>
      <c r="AS12" s="9">
        <f t="shared" si="3"/>
        <v>338075.08214399999</v>
      </c>
      <c r="AT12" s="9">
        <f t="shared" si="3"/>
        <v>377999.18834174989</v>
      </c>
      <c r="AU12" s="9">
        <f t="shared" si="3"/>
        <v>358198.96163810708</v>
      </c>
      <c r="AV12" s="9">
        <f t="shared" si="3"/>
        <v>755611.04612249997</v>
      </c>
      <c r="AW12" s="9">
        <f t="shared" si="3"/>
        <v>411783.44913585566</v>
      </c>
      <c r="AX12" s="7"/>
      <c r="AY12" s="3" t="s">
        <v>24</v>
      </c>
      <c r="AZ12" s="9">
        <f t="shared" si="13"/>
        <v>2535043.0806206898</v>
      </c>
      <c r="BA12" s="9">
        <f t="shared" si="4"/>
        <v>1977047.264</v>
      </c>
      <c r="BB12" s="9">
        <f t="shared" si="4"/>
        <v>2210521.5692499997</v>
      </c>
      <c r="BC12" s="9">
        <f t="shared" si="4"/>
        <v>1984481.7819285712</v>
      </c>
      <c r="BD12" s="9">
        <f t="shared" si="4"/>
        <v>2651266.8284999998</v>
      </c>
      <c r="BE12" s="9">
        <f t="shared" si="5"/>
        <v>2405912.7553560226</v>
      </c>
      <c r="BF12" s="7"/>
      <c r="BG12" s="3" t="s">
        <v>24</v>
      </c>
      <c r="BH12" s="4">
        <v>50.851145038167942</v>
      </c>
      <c r="BI12" s="4">
        <v>52.758620689655174</v>
      </c>
      <c r="BJ12" s="4">
        <v>51.604651162790695</v>
      </c>
      <c r="BK12" s="4"/>
      <c r="BL12" s="4"/>
      <c r="BM12" s="4">
        <v>51.357142857142854</v>
      </c>
      <c r="BO12" s="3" t="s">
        <v>24</v>
      </c>
      <c r="BP12" s="9">
        <v>1256838.4137931035</v>
      </c>
      <c r="BQ12" s="9">
        <v>980192</v>
      </c>
      <c r="BR12" s="9">
        <v>1095945.25</v>
      </c>
      <c r="BS12" s="9">
        <v>983877.92857142852</v>
      </c>
      <c r="BT12" s="9">
        <v>1314460.5</v>
      </c>
      <c r="BU12" s="9">
        <f t="shared" si="6"/>
        <v>1192817.429527032</v>
      </c>
    </row>
    <row r="13" spans="2:73" x14ac:dyDescent="0.25">
      <c r="B13" s="179"/>
      <c r="C13" s="3" t="s">
        <v>25</v>
      </c>
      <c r="D13" s="4">
        <v>131.85246222140384</v>
      </c>
      <c r="E13" s="4">
        <v>24.84026175922185</v>
      </c>
      <c r="F13" s="4">
        <v>13.34340293072268</v>
      </c>
      <c r="G13" s="4">
        <v>0.17806507686457712</v>
      </c>
      <c r="H13" s="4">
        <v>0.17401814329947307</v>
      </c>
      <c r="I13" s="4">
        <f t="shared" si="7"/>
        <v>170.38821013151241</v>
      </c>
      <c r="K13" s="3" t="s">
        <v>25</v>
      </c>
      <c r="L13" s="5">
        <v>15</v>
      </c>
      <c r="M13" s="5">
        <v>16</v>
      </c>
      <c r="N13" s="5">
        <v>16.5</v>
      </c>
      <c r="O13" s="5">
        <v>20</v>
      </c>
      <c r="P13" s="5">
        <v>30</v>
      </c>
      <c r="Q13" s="5">
        <f t="shared" si="0"/>
        <v>15.252918387845412</v>
      </c>
      <c r="S13" s="3" t="s">
        <v>25</v>
      </c>
      <c r="T13" s="6">
        <v>3.5217312575935841E-2</v>
      </c>
      <c r="U13" s="6">
        <v>6.8338625919482837E-2</v>
      </c>
      <c r="V13" s="6">
        <v>0.11398616606427442</v>
      </c>
      <c r="W13" s="6">
        <v>0.1999448154077946</v>
      </c>
      <c r="X13" s="6">
        <v>0.33373969319892005</v>
      </c>
      <c r="Y13" s="6">
        <f t="shared" si="8"/>
        <v>4.6691505350792119E-2</v>
      </c>
      <c r="Z13" s="7"/>
      <c r="AA13" s="3" t="s">
        <v>25</v>
      </c>
      <c r="AB13" s="6">
        <f t="shared" si="9"/>
        <v>1.3143263285874313E-2</v>
      </c>
      <c r="AC13" s="6">
        <f t="shared" si="1"/>
        <v>3.1595157241335818E-2</v>
      </c>
      <c r="AD13" s="6">
        <f t="shared" si="1"/>
        <v>5.7025416040039759E-2</v>
      </c>
      <c r="AE13" s="6">
        <f t="shared" si="1"/>
        <v>0.10491300629920906</v>
      </c>
      <c r="AF13" s="6">
        <f t="shared" si="1"/>
        <v>0.17945017429066998</v>
      </c>
      <c r="AG13" s="6">
        <f t="shared" si="10"/>
        <v>1.9535539646117737E-2</v>
      </c>
      <c r="AI13" s="3" t="s">
        <v>25</v>
      </c>
      <c r="AJ13" s="8">
        <f t="shared" si="11"/>
        <v>1.6594484450324451E-2</v>
      </c>
      <c r="AK13" s="8">
        <f t="shared" si="2"/>
        <v>3.9891565294168534E-2</v>
      </c>
      <c r="AL13" s="8">
        <f t="shared" si="2"/>
        <v>7.1999423519634106E-2</v>
      </c>
      <c r="AM13" s="8">
        <f t="shared" si="2"/>
        <v>0.13246156710108106</v>
      </c>
      <c r="AN13" s="8">
        <f t="shared" si="2"/>
        <v>0.22657106246018888</v>
      </c>
      <c r="AO13" s="8">
        <f t="shared" si="12"/>
        <v>2.4665275421714455E-2</v>
      </c>
      <c r="AQ13" s="3" t="s">
        <v>25</v>
      </c>
      <c r="AR13" s="9">
        <f t="shared" si="3"/>
        <v>511576.45088092313</v>
      </c>
      <c r="AS13" s="9">
        <f t="shared" si="3"/>
        <v>412610.78085818182</v>
      </c>
      <c r="AT13" s="9">
        <f t="shared" si="3"/>
        <v>467325.20677609369</v>
      </c>
      <c r="AU13" s="9">
        <f t="shared" si="3"/>
        <v>465953.17290230765</v>
      </c>
      <c r="AV13" s="9">
        <f t="shared" si="3"/>
        <v>830693.94675999996</v>
      </c>
      <c r="AW13" s="9">
        <f t="shared" si="3"/>
        <v>493961.45859434188</v>
      </c>
      <c r="AX13" s="7"/>
      <c r="AY13" s="3" t="s">
        <v>25</v>
      </c>
      <c r="AZ13" s="9">
        <f t="shared" si="13"/>
        <v>3077151.5842461539</v>
      </c>
      <c r="BA13" s="9">
        <f t="shared" si="4"/>
        <v>2481869.3585454547</v>
      </c>
      <c r="BB13" s="9">
        <f t="shared" si="4"/>
        <v>2810978.6873749997</v>
      </c>
      <c r="BC13" s="9">
        <f t="shared" si="4"/>
        <v>2724872.3561538463</v>
      </c>
      <c r="BD13" s="9">
        <f t="shared" si="4"/>
        <v>2914715.6026666667</v>
      </c>
      <c r="BE13" s="9">
        <f t="shared" si="5"/>
        <v>2968989.0890786196</v>
      </c>
      <c r="BF13" s="7"/>
      <c r="BG13" s="3" t="s">
        <v>25</v>
      </c>
      <c r="BH13" s="4">
        <v>50.128440366972477</v>
      </c>
      <c r="BI13" s="4">
        <v>49.794117647058826</v>
      </c>
      <c r="BJ13" s="4">
        <v>49</v>
      </c>
      <c r="BK13" s="4">
        <v>40</v>
      </c>
      <c r="BL13" s="4"/>
      <c r="BM13" s="4">
        <v>49.903846153846153</v>
      </c>
      <c r="BO13" s="3" t="s">
        <v>25</v>
      </c>
      <c r="BP13" s="9">
        <v>1525608.1230769232</v>
      </c>
      <c r="BQ13" s="9">
        <v>1230475.6363636365</v>
      </c>
      <c r="BR13" s="9">
        <v>1393643.375</v>
      </c>
      <c r="BS13" s="9">
        <v>1350953.076923077</v>
      </c>
      <c r="BT13" s="9">
        <v>1445074.6666666667</v>
      </c>
      <c r="BU13" s="9">
        <f t="shared" si="6"/>
        <v>1471982.6916601979</v>
      </c>
    </row>
    <row r="14" spans="2:73" x14ac:dyDescent="0.25">
      <c r="B14" s="179"/>
      <c r="C14" s="10" t="s">
        <v>15</v>
      </c>
      <c r="D14" s="11">
        <f>SUM(D4:D13)</f>
        <v>3727.123611242464</v>
      </c>
      <c r="E14" s="11">
        <f t="shared" ref="E14:I14" si="14">SUM(E4:E13)</f>
        <v>1584.7310744203564</v>
      </c>
      <c r="F14" s="11">
        <f t="shared" si="14"/>
        <v>1013.2377580297159</v>
      </c>
      <c r="G14" s="11">
        <f t="shared" si="14"/>
        <v>12.670948992340705</v>
      </c>
      <c r="H14" s="11">
        <f t="shared" si="14"/>
        <v>11.096691835515237</v>
      </c>
      <c r="I14" s="11">
        <f t="shared" si="14"/>
        <v>6348.8600845203928</v>
      </c>
      <c r="K14" s="10" t="s">
        <v>15</v>
      </c>
      <c r="L14" s="12">
        <f t="shared" ref="L14:Q14" si="15">SUMPRODUCT(D4:D13,L4:L13,BP4:BP13)/SUMPRODUCT(D4:D13,BP4:BP13)</f>
        <v>18.803074340782892</v>
      </c>
      <c r="M14" s="12">
        <f t="shared" si="15"/>
        <v>20.909843585642758</v>
      </c>
      <c r="N14" s="12">
        <f t="shared" si="15"/>
        <v>22.032412320659567</v>
      </c>
      <c r="O14" s="12">
        <f t="shared" si="15"/>
        <v>25.029555163764389</v>
      </c>
      <c r="P14" s="12">
        <f t="shared" si="15"/>
        <v>29.999999999999996</v>
      </c>
      <c r="Q14" s="13">
        <f t="shared" si="15"/>
        <v>19.755717608040552</v>
      </c>
      <c r="S14" s="10" t="s">
        <v>15</v>
      </c>
      <c r="T14" s="14">
        <f>SUMPRODUCT(T4:T13, D4:D13)/SUM(D4:D13)</f>
        <v>4.1686557672497071E-2</v>
      </c>
      <c r="U14" s="14">
        <f t="shared" ref="U14:X14" si="16">SUMPRODUCT(U4:U13, E4:E13)/SUM(E4:E13)</f>
        <v>7.0848278830349776E-2</v>
      </c>
      <c r="V14" s="14">
        <f t="shared" si="16"/>
        <v>0.12406328273760474</v>
      </c>
      <c r="W14" s="14">
        <f t="shared" si="16"/>
        <v>0.22073734595916611</v>
      </c>
      <c r="X14" s="14">
        <f t="shared" si="16"/>
        <v>0.34818118420044647</v>
      </c>
      <c r="Y14" s="14">
        <f>SUMPRODUCT(I4:I13, Y4:Y13)/SUM(I4:I13)</f>
        <v>6.3005426248051166E-2</v>
      </c>
      <c r="Z14" s="15"/>
      <c r="AA14" s="10" t="s">
        <v>15</v>
      </c>
      <c r="AB14" s="14">
        <f>SUMPRODUCT(AB4:AB13, D4:D13)/SUM(D4:D13)</f>
        <v>1.6747281739354327E-2</v>
      </c>
      <c r="AC14" s="14">
        <f t="shared" ref="AC14:AG14" si="17">SUMPRODUCT(AC4:AC13, E4:E13)/SUM(E4:E13)</f>
        <v>3.299328565780317E-2</v>
      </c>
      <c r="AD14" s="14">
        <f t="shared" si="17"/>
        <v>6.2639380870010225E-2</v>
      </c>
      <c r="AE14" s="14">
        <f t="shared" si="17"/>
        <v>0.11649653153023223</v>
      </c>
      <c r="AF14" s="14">
        <f t="shared" si="17"/>
        <v>0.18749553341501862</v>
      </c>
      <c r="AG14" s="14">
        <f t="shared" si="17"/>
        <v>2.8624030047198393E-2</v>
      </c>
      <c r="AI14" s="10" t="s">
        <v>15</v>
      </c>
      <c r="AJ14" s="52">
        <f>SUMPRODUCT(AJ4:AJ13, D4:D13)/SUM(D4:D13)</f>
        <v>2.1144863369480221E-2</v>
      </c>
      <c r="AK14" s="52">
        <f t="shared" ref="AK14:AN14" si="18">SUMPRODUCT(AK4:AK13, E4:E13)/SUM(E4:E13)</f>
        <v>4.1656820981586712E-2</v>
      </c>
      <c r="AL14" s="52">
        <f t="shared" si="18"/>
        <v>7.9087530183048316E-2</v>
      </c>
      <c r="AM14" s="52">
        <f t="shared" si="18"/>
        <v>0.14708674999099136</v>
      </c>
      <c r="AN14" s="52">
        <f t="shared" si="18"/>
        <v>0.23672901060308024</v>
      </c>
      <c r="AO14" s="53">
        <f>SUMPRODUCT(AJ14:AN14, D14:H14)/SUM(D14:H14)</f>
        <v>3.6140265259264774E-2</v>
      </c>
      <c r="AQ14" s="10" t="s">
        <v>15</v>
      </c>
      <c r="AR14" s="9">
        <f t="shared" si="3"/>
        <v>241687.52866070453</v>
      </c>
      <c r="AS14" s="9">
        <f t="shared" si="3"/>
        <v>217600.8341975428</v>
      </c>
      <c r="AT14" s="9">
        <f t="shared" si="3"/>
        <v>225839.76568551728</v>
      </c>
      <c r="AU14" s="9">
        <f t="shared" si="3"/>
        <v>221058.05014611516</v>
      </c>
      <c r="AV14" s="9">
        <f t="shared" si="3"/>
        <v>281996.32436150155</v>
      </c>
      <c r="AW14" s="9">
        <f t="shared" si="3"/>
        <v>233175.35717023246</v>
      </c>
      <c r="AX14" s="15"/>
      <c r="AY14" s="10" t="s">
        <v>15</v>
      </c>
      <c r="AZ14" s="9">
        <f t="shared" ref="AZ14:BE14" si="19">SUMPRODUCT(AZ4:AZ13,D4:D13)/SUM(D4:D13)</f>
        <v>1256882.0328108631</v>
      </c>
      <c r="BA14" s="9">
        <f t="shared" si="19"/>
        <v>1044257.5300851726</v>
      </c>
      <c r="BB14" s="9">
        <f t="shared" si="19"/>
        <v>1030782.5231922353</v>
      </c>
      <c r="BC14" s="9">
        <f t="shared" si="19"/>
        <v>934706.64539674541</v>
      </c>
      <c r="BD14" s="9">
        <f t="shared" si="19"/>
        <v>989460.78723333892</v>
      </c>
      <c r="BE14" s="9">
        <f t="shared" si="19"/>
        <v>1166614.6512189403</v>
      </c>
      <c r="BF14" s="15"/>
      <c r="BG14" s="10" t="s">
        <v>15</v>
      </c>
      <c r="BH14" s="11">
        <v>51.197392249185079</v>
      </c>
      <c r="BI14" s="11">
        <v>51.359383033419022</v>
      </c>
      <c r="BJ14" s="11">
        <v>51.233236151603499</v>
      </c>
      <c r="BK14" s="11">
        <v>51.193236714975846</v>
      </c>
      <c r="BL14" s="11">
        <v>51.463157894736845</v>
      </c>
      <c r="BM14" s="17">
        <v>51.255049504950492</v>
      </c>
      <c r="BO14" s="10" t="s">
        <v>15</v>
      </c>
      <c r="BP14" s="18">
        <f t="shared" ref="BP14:BU14" si="20">SUMPRODUCT(BP4:BP13, D4:D13)/SUM(D4:D13)</f>
        <v>623144.2899409337</v>
      </c>
      <c r="BQ14" s="18">
        <f t="shared" si="20"/>
        <v>517728.07639324386</v>
      </c>
      <c r="BR14" s="18">
        <f t="shared" si="20"/>
        <v>511047.35904424166</v>
      </c>
      <c r="BS14" s="18">
        <f t="shared" si="20"/>
        <v>463414.30113869382</v>
      </c>
      <c r="BT14" s="18">
        <f t="shared" si="20"/>
        <v>490560.6282763207</v>
      </c>
      <c r="BU14" s="19">
        <f t="shared" si="20"/>
        <v>578391.00209169078</v>
      </c>
    </row>
    <row r="15" spans="2:73" x14ac:dyDescent="0.25">
      <c r="AI15" s="20"/>
    </row>
    <row r="16" spans="2:73" x14ac:dyDescent="0.25">
      <c r="B16">
        <f>(((1.6%)*3.464239+0.033447)*0.3009+0.018)*0.8*1.219</f>
        <v>4.3632822164968318E-2</v>
      </c>
    </row>
    <row r="17" spans="1:36" x14ac:dyDescent="0.25">
      <c r="A17" s="2"/>
      <c r="B17" s="178" t="s">
        <v>27</v>
      </c>
      <c r="C17" s="178"/>
      <c r="D17" s="178"/>
      <c r="E17" s="178"/>
      <c r="F17" s="178"/>
      <c r="G17" s="178"/>
      <c r="H17" s="178"/>
      <c r="I17" s="2"/>
      <c r="J17" s="180" t="s">
        <v>28</v>
      </c>
      <c r="K17" s="180"/>
      <c r="L17" s="180"/>
      <c r="M17" s="180"/>
      <c r="N17" s="180"/>
      <c r="O17" s="180"/>
      <c r="P17" s="180"/>
      <c r="Q17" s="2"/>
      <c r="R17" s="178" t="s">
        <v>64</v>
      </c>
      <c r="S17" s="178"/>
      <c r="T17" s="178"/>
      <c r="U17" s="178"/>
      <c r="V17" s="178"/>
      <c r="W17" s="178"/>
      <c r="X17" s="178"/>
      <c r="AJ17" s="30" t="s">
        <v>37</v>
      </c>
    </row>
    <row r="18" spans="1:36" x14ac:dyDescent="0.25">
      <c r="A18" s="7"/>
      <c r="B18" s="1" t="s">
        <v>9</v>
      </c>
      <c r="C18" s="1" t="s">
        <v>10</v>
      </c>
      <c r="D18" s="1" t="s">
        <v>11</v>
      </c>
      <c r="E18" s="1" t="s">
        <v>12</v>
      </c>
      <c r="F18" s="1" t="s">
        <v>13</v>
      </c>
      <c r="G18" s="1" t="s">
        <v>14</v>
      </c>
      <c r="H18" s="1" t="s">
        <v>15</v>
      </c>
      <c r="I18" s="7"/>
      <c r="J18" s="5" t="s">
        <v>9</v>
      </c>
      <c r="K18" s="5" t="s">
        <v>10</v>
      </c>
      <c r="L18" s="5" t="s">
        <v>11</v>
      </c>
      <c r="M18" s="5" t="s">
        <v>12</v>
      </c>
      <c r="N18" s="5" t="s">
        <v>13</v>
      </c>
      <c r="O18" s="5" t="s">
        <v>14</v>
      </c>
      <c r="P18" s="5" t="s">
        <v>15</v>
      </c>
      <c r="Q18" s="7"/>
      <c r="R18" s="5" t="s">
        <v>9</v>
      </c>
      <c r="S18" s="5" t="s">
        <v>10</v>
      </c>
      <c r="T18" s="5" t="s">
        <v>11</v>
      </c>
      <c r="U18" s="5" t="s">
        <v>12</v>
      </c>
      <c r="V18" s="5" t="s">
        <v>13</v>
      </c>
      <c r="W18" s="5" t="s">
        <v>14</v>
      </c>
      <c r="X18" s="5" t="s">
        <v>15</v>
      </c>
    </row>
    <row r="19" spans="1:36" x14ac:dyDescent="0.25">
      <c r="A19" s="7"/>
      <c r="B19" s="3" t="s">
        <v>16</v>
      </c>
      <c r="C19" s="5">
        <v>30</v>
      </c>
      <c r="D19" s="5">
        <v>30</v>
      </c>
      <c r="E19" s="5">
        <v>30</v>
      </c>
      <c r="F19" s="5">
        <v>30</v>
      </c>
      <c r="G19" s="5">
        <v>30</v>
      </c>
      <c r="H19" s="22">
        <f t="shared" ref="H19:H28" si="21">SUMPRODUCT(C19:G19, D4:H4, BP4:BT4)/SUMPRODUCT(D4:H4, BP4:BT4)</f>
        <v>30</v>
      </c>
      <c r="I19" s="7"/>
      <c r="J19" s="5" t="s">
        <v>16</v>
      </c>
      <c r="K19" s="23">
        <f>AR4/AZ4</f>
        <v>0.28500000000000003</v>
      </c>
      <c r="L19" s="23">
        <f t="shared" ref="L19:P29" si="22">AS4/BA4</f>
        <v>0.28500000000000003</v>
      </c>
      <c r="M19" s="23">
        <f t="shared" si="22"/>
        <v>0.28499999999999998</v>
      </c>
      <c r="N19" s="23">
        <f t="shared" si="22"/>
        <v>0.28499999999999998</v>
      </c>
      <c r="O19" s="23">
        <f t="shared" si="22"/>
        <v>0.28499999999999998</v>
      </c>
      <c r="P19" s="23">
        <f t="shared" si="22"/>
        <v>0.28500000000000003</v>
      </c>
      <c r="Q19" s="7"/>
      <c r="R19" s="5" t="s">
        <v>16</v>
      </c>
      <c r="S19" s="24">
        <f>(K19+2.5%+0.9%)-(AJ4+8.3%+3.4%+0.5%+1.8%)</f>
        <v>0.15270811626522285</v>
      </c>
      <c r="T19" s="24">
        <f t="shared" ref="T19:W28" si="23">(L19+2.5%+0.9%)-(AK4+8.3%+3.4%+0.5%+1.8%)</f>
        <v>0.12994847304293938</v>
      </c>
      <c r="U19" s="24">
        <f t="shared" si="23"/>
        <v>9.4000447366996975E-2</v>
      </c>
      <c r="V19" s="24">
        <f t="shared" si="23"/>
        <v>2.0982889029589835E-2</v>
      </c>
      <c r="W19" s="24">
        <f t="shared" si="23"/>
        <v>-5.6973656262798988E-2</v>
      </c>
      <c r="X19" s="24">
        <f>SUMPRODUCT(S19:W19, D4:H4)/SUM(D4:H4)</f>
        <v>0.13306559429631318</v>
      </c>
      <c r="Y19" s="25"/>
    </row>
    <row r="20" spans="1:36" x14ac:dyDescent="0.25">
      <c r="A20" s="7"/>
      <c r="B20" s="3" t="s">
        <v>17</v>
      </c>
      <c r="C20" s="5">
        <v>28.5</v>
      </c>
      <c r="D20" s="5">
        <v>29</v>
      </c>
      <c r="E20" s="5">
        <v>30</v>
      </c>
      <c r="F20" s="5">
        <v>30</v>
      </c>
      <c r="G20" s="5">
        <v>30</v>
      </c>
      <c r="H20" s="22">
        <f t="shared" si="21"/>
        <v>28.812499403479976</v>
      </c>
      <c r="I20" s="7"/>
      <c r="J20" s="5" t="s">
        <v>17</v>
      </c>
      <c r="K20" s="23">
        <f t="shared" ref="K20:K29" si="24">AR5/AZ5</f>
        <v>0.27074999999999999</v>
      </c>
      <c r="L20" s="23">
        <f t="shared" si="22"/>
        <v>0.27549999999999997</v>
      </c>
      <c r="M20" s="23">
        <f t="shared" si="22"/>
        <v>0.28499999999999998</v>
      </c>
      <c r="N20" s="23">
        <f t="shared" si="22"/>
        <v>0.28499999999999998</v>
      </c>
      <c r="O20" s="23">
        <f t="shared" si="22"/>
        <v>0.28499999999999998</v>
      </c>
      <c r="P20" s="23">
        <f t="shared" si="22"/>
        <v>0.27371874433305976</v>
      </c>
      <c r="Q20" s="7"/>
      <c r="R20" s="5" t="s">
        <v>17</v>
      </c>
      <c r="S20" s="24">
        <f t="shared" ref="S20:S28" si="25">(K20+2.5%+0.9%)-(AJ5+8.3%+3.4%+0.5%+1.8%)</f>
        <v>0.14303555620798586</v>
      </c>
      <c r="T20" s="24">
        <f t="shared" si="23"/>
        <v>0.12565217027053049</v>
      </c>
      <c r="U20" s="24">
        <f t="shared" si="23"/>
        <v>9.8487651532245757E-2</v>
      </c>
      <c r="V20" s="24">
        <f t="shared" si="23"/>
        <v>2.8376717689742648E-2</v>
      </c>
      <c r="W20" s="24">
        <f t="shared" si="23"/>
        <v>-6.3151060849561402E-2</v>
      </c>
      <c r="X20" s="24">
        <f t="shared" ref="X20:X28" si="26">SUMPRODUCT(S20:W20, D5:H5)/SUM(D5:H5)</f>
        <v>0.13232657382315088</v>
      </c>
      <c r="Y20" s="25"/>
      <c r="Z20" s="33" t="s">
        <v>39</v>
      </c>
      <c r="AA20" s="33"/>
      <c r="AI20" s="26" t="s">
        <v>31</v>
      </c>
    </row>
    <row r="21" spans="1:36" x14ac:dyDescent="0.25">
      <c r="A21" s="7"/>
      <c r="B21" s="3" t="s">
        <v>18</v>
      </c>
      <c r="C21" s="5">
        <v>25</v>
      </c>
      <c r="D21" s="5">
        <v>25.5</v>
      </c>
      <c r="E21" s="5">
        <v>28.5</v>
      </c>
      <c r="F21" s="5">
        <v>30</v>
      </c>
      <c r="G21" s="5">
        <v>30</v>
      </c>
      <c r="H21" s="22">
        <f t="shared" si="21"/>
        <v>25.899710823175205</v>
      </c>
      <c r="I21" s="7"/>
      <c r="J21" s="5" t="s">
        <v>18</v>
      </c>
      <c r="K21" s="23">
        <f t="shared" si="24"/>
        <v>0.23749999999999999</v>
      </c>
      <c r="L21" s="23">
        <f t="shared" si="22"/>
        <v>0.24224999999999999</v>
      </c>
      <c r="M21" s="23">
        <f t="shared" si="22"/>
        <v>0.27074999999999999</v>
      </c>
      <c r="N21" s="23">
        <f t="shared" si="22"/>
        <v>0.28500000000000003</v>
      </c>
      <c r="O21" s="23">
        <f t="shared" si="22"/>
        <v>0.28500000000000003</v>
      </c>
      <c r="P21" s="23">
        <f t="shared" si="22"/>
        <v>0.24604725282016443</v>
      </c>
      <c r="Q21" s="7"/>
      <c r="R21" s="5" t="s">
        <v>18</v>
      </c>
      <c r="S21" s="24">
        <f t="shared" si="25"/>
        <v>0.10628323385295624</v>
      </c>
      <c r="T21" s="24">
        <f t="shared" si="23"/>
        <v>9.3188046067841923E-2</v>
      </c>
      <c r="U21" s="24">
        <f t="shared" si="23"/>
        <v>8.0537663834571005E-2</v>
      </c>
      <c r="V21" s="24">
        <f t="shared" si="23"/>
        <v>2.9056829971015219E-2</v>
      </c>
      <c r="W21" s="24">
        <f t="shared" si="23"/>
        <v>-6.7724250100299366E-2</v>
      </c>
      <c r="X21" s="24">
        <f t="shared" si="26"/>
        <v>9.6235240139086506E-2</v>
      </c>
      <c r="Y21" s="25"/>
      <c r="Z21" s="34" t="s">
        <v>40</v>
      </c>
      <c r="AA21" s="35"/>
      <c r="AI21" s="27" t="s">
        <v>32</v>
      </c>
      <c r="AJ21" s="28"/>
    </row>
    <row r="22" spans="1:36" x14ac:dyDescent="0.25">
      <c r="A22" s="7"/>
      <c r="B22" s="3" t="s">
        <v>19</v>
      </c>
      <c r="C22" s="5">
        <v>23</v>
      </c>
      <c r="D22" s="5">
        <v>24</v>
      </c>
      <c r="E22" s="5">
        <v>26</v>
      </c>
      <c r="F22" s="5">
        <v>28</v>
      </c>
      <c r="G22" s="5">
        <v>30</v>
      </c>
      <c r="H22" s="22">
        <f t="shared" si="21"/>
        <v>23.868771516392627</v>
      </c>
      <c r="I22" s="7"/>
      <c r="J22" s="5" t="s">
        <v>19</v>
      </c>
      <c r="K22" s="23">
        <f t="shared" si="24"/>
        <v>0.21850000000000003</v>
      </c>
      <c r="L22" s="23">
        <f t="shared" si="22"/>
        <v>0.22799999999999998</v>
      </c>
      <c r="M22" s="23">
        <f t="shared" si="22"/>
        <v>0.24699999999999997</v>
      </c>
      <c r="N22" s="23">
        <f t="shared" si="22"/>
        <v>0.26600000000000001</v>
      </c>
      <c r="O22" s="23">
        <f t="shared" si="22"/>
        <v>0.28499999999999998</v>
      </c>
      <c r="P22" s="23">
        <f t="shared" si="22"/>
        <v>0.22675332940573001</v>
      </c>
      <c r="Q22" s="7"/>
      <c r="R22" s="5" t="s">
        <v>19</v>
      </c>
      <c r="S22" s="24">
        <f t="shared" si="25"/>
        <v>8.9464690898329924E-2</v>
      </c>
      <c r="T22" s="24">
        <f t="shared" si="23"/>
        <v>8.0096168257512868E-2</v>
      </c>
      <c r="U22" s="24">
        <f t="shared" si="23"/>
        <v>6.1790688928258175E-2</v>
      </c>
      <c r="V22" s="24">
        <f t="shared" si="23"/>
        <v>1.1265748746239423E-2</v>
      </c>
      <c r="W22" s="24">
        <f t="shared" si="23"/>
        <v>-6.0043725457829156E-2</v>
      </c>
      <c r="X22" s="24">
        <f t="shared" si="26"/>
        <v>8.1106590754652333E-2</v>
      </c>
      <c r="Y22" s="25"/>
      <c r="AC22" s="28" t="s">
        <v>43</v>
      </c>
      <c r="AD22" s="28" t="s">
        <v>44</v>
      </c>
      <c r="AE22" s="28" t="s">
        <v>45</v>
      </c>
      <c r="AF22" s="28" t="s">
        <v>46</v>
      </c>
      <c r="AI22" s="28" t="s">
        <v>33</v>
      </c>
      <c r="AJ22" s="28">
        <v>1.194788272734125E-2</v>
      </c>
    </row>
    <row r="23" spans="1:36" x14ac:dyDescent="0.25">
      <c r="A23" s="7"/>
      <c r="B23" s="3" t="s">
        <v>20</v>
      </c>
      <c r="C23" s="5">
        <v>21.5</v>
      </c>
      <c r="D23" s="5">
        <v>22.5</v>
      </c>
      <c r="E23" s="5">
        <v>24</v>
      </c>
      <c r="F23" s="5">
        <v>25</v>
      </c>
      <c r="G23" s="5">
        <v>30</v>
      </c>
      <c r="H23" s="22">
        <f t="shared" si="21"/>
        <v>22.187345638833719</v>
      </c>
      <c r="I23" s="7"/>
      <c r="J23" s="5" t="s">
        <v>20</v>
      </c>
      <c r="K23" s="23">
        <f t="shared" si="24"/>
        <v>0.20425000000000001</v>
      </c>
      <c r="L23" s="23">
        <f t="shared" si="22"/>
        <v>0.21374999999999997</v>
      </c>
      <c r="M23" s="23">
        <f t="shared" si="22"/>
        <v>0.22799999999999995</v>
      </c>
      <c r="N23" s="23">
        <f t="shared" si="22"/>
        <v>0.23750000000000002</v>
      </c>
      <c r="O23" s="23">
        <f t="shared" si="22"/>
        <v>0.28499999999999998</v>
      </c>
      <c r="P23" s="23">
        <f t="shared" si="22"/>
        <v>0.21077978356892033</v>
      </c>
      <c r="Q23" s="7"/>
      <c r="R23" s="5" t="s">
        <v>20</v>
      </c>
      <c r="S23" s="24">
        <f t="shared" si="25"/>
        <v>7.6608617506904342E-2</v>
      </c>
      <c r="T23" s="24">
        <f t="shared" si="23"/>
        <v>6.5860247492106061E-2</v>
      </c>
      <c r="U23" s="24">
        <f t="shared" si="23"/>
        <v>4.4504818674337809E-2</v>
      </c>
      <c r="V23" s="24">
        <f t="shared" si="23"/>
        <v>-1.6216082010678756E-2</v>
      </c>
      <c r="W23" s="24">
        <f t="shared" si="23"/>
        <v>-6.0309740709361181E-2</v>
      </c>
      <c r="X23" s="24">
        <f t="shared" si="26"/>
        <v>6.790330815040814E-2</v>
      </c>
      <c r="Y23" s="25"/>
      <c r="Z23" s="35" t="s">
        <v>41</v>
      </c>
      <c r="AA23" s="35">
        <v>-6.4763124932399607E-3</v>
      </c>
      <c r="AC23" s="36">
        <v>3.6209252841787491</v>
      </c>
      <c r="AD23" s="36">
        <v>3.4435564398340723</v>
      </c>
      <c r="AE23" s="36">
        <v>4.0270058662364665</v>
      </c>
      <c r="AF23" s="36">
        <v>4.1639434268360258</v>
      </c>
      <c r="AI23" s="28" t="s">
        <v>34</v>
      </c>
      <c r="AJ23" s="28">
        <v>1.2976766732846989</v>
      </c>
    </row>
    <row r="24" spans="1:36" x14ac:dyDescent="0.25">
      <c r="A24" s="7"/>
      <c r="B24" s="3" t="s">
        <v>21</v>
      </c>
      <c r="C24" s="5">
        <v>20</v>
      </c>
      <c r="D24" s="5">
        <v>21.5</v>
      </c>
      <c r="E24" s="5">
        <v>22</v>
      </c>
      <c r="F24" s="5">
        <v>24</v>
      </c>
      <c r="G24" s="5">
        <v>30</v>
      </c>
      <c r="H24" s="22">
        <f t="shared" si="21"/>
        <v>20.724877081962859</v>
      </c>
      <c r="I24" s="7"/>
      <c r="J24" s="5" t="s">
        <v>21</v>
      </c>
      <c r="K24" s="23">
        <f t="shared" si="24"/>
        <v>0.19000000000000003</v>
      </c>
      <c r="L24" s="23">
        <f t="shared" si="22"/>
        <v>0.20424999999999999</v>
      </c>
      <c r="M24" s="23">
        <f t="shared" si="22"/>
        <v>0.20899999999999999</v>
      </c>
      <c r="N24" s="23">
        <f t="shared" si="22"/>
        <v>0.22800000000000001</v>
      </c>
      <c r="O24" s="23">
        <f t="shared" si="22"/>
        <v>0.28500000000000003</v>
      </c>
      <c r="P24" s="23">
        <f t="shared" si="22"/>
        <v>0.19688633227864716</v>
      </c>
      <c r="Q24" s="7"/>
      <c r="R24" s="5" t="s">
        <v>21</v>
      </c>
      <c r="S24" s="24">
        <f t="shared" si="25"/>
        <v>6.2935166840034307E-2</v>
      </c>
      <c r="T24" s="24">
        <f t="shared" si="23"/>
        <v>5.6962248392259468E-2</v>
      </c>
      <c r="U24" s="24">
        <f t="shared" si="23"/>
        <v>2.2881303141650378E-2</v>
      </c>
      <c r="V24" s="24">
        <f t="shared" si="23"/>
        <v>-2.6260975292355937E-2</v>
      </c>
      <c r="W24" s="24">
        <f t="shared" si="23"/>
        <v>-5.03597453235618E-2</v>
      </c>
      <c r="X24" s="24">
        <f t="shared" si="26"/>
        <v>5.4213128200352997E-2</v>
      </c>
      <c r="Y24" s="25"/>
      <c r="Z24" s="35" t="s">
        <v>42</v>
      </c>
      <c r="AA24" s="35">
        <v>0.55710031072957067</v>
      </c>
    </row>
    <row r="25" spans="1:36" x14ac:dyDescent="0.25">
      <c r="A25" s="7"/>
      <c r="B25" s="3" t="s">
        <v>22</v>
      </c>
      <c r="C25" s="5">
        <v>20</v>
      </c>
      <c r="D25" s="5">
        <v>21.5</v>
      </c>
      <c r="E25" s="5">
        <v>22</v>
      </c>
      <c r="F25" s="5">
        <v>24</v>
      </c>
      <c r="G25" s="5">
        <v>30</v>
      </c>
      <c r="H25" s="22">
        <f t="shared" si="21"/>
        <v>20.632633775827649</v>
      </c>
      <c r="I25" s="7"/>
      <c r="J25" s="5" t="s">
        <v>22</v>
      </c>
      <c r="K25" s="23">
        <f t="shared" si="24"/>
        <v>0.19</v>
      </c>
      <c r="L25" s="23">
        <f t="shared" si="22"/>
        <v>0.20425000000000001</v>
      </c>
      <c r="M25" s="23">
        <f t="shared" si="22"/>
        <v>0.20899999999999999</v>
      </c>
      <c r="N25" s="23">
        <f t="shared" si="22"/>
        <v>0.22800000000000001</v>
      </c>
      <c r="O25" s="23">
        <f t="shared" si="22"/>
        <v>0.28500000000000003</v>
      </c>
      <c r="P25" s="23">
        <f t="shared" si="22"/>
        <v>0.19601002087036271</v>
      </c>
      <c r="Q25" s="7"/>
      <c r="R25" s="5" t="s">
        <v>22</v>
      </c>
      <c r="S25" s="24">
        <f t="shared" si="25"/>
        <v>6.4021002481203931E-2</v>
      </c>
      <c r="T25" s="24">
        <f t="shared" si="23"/>
        <v>5.7686533297851783E-2</v>
      </c>
      <c r="U25" s="24">
        <f t="shared" si="23"/>
        <v>2.7776917891691566E-2</v>
      </c>
      <c r="V25" s="24">
        <f t="shared" si="23"/>
        <v>-2.0544659553164202E-2</v>
      </c>
      <c r="W25" s="24">
        <f t="shared" si="23"/>
        <v>-5.3854351276931944E-2</v>
      </c>
      <c r="X25" s="24">
        <f t="shared" si="26"/>
        <v>5.7214845783481551E-2</v>
      </c>
      <c r="Y25" s="25"/>
      <c r="AI25" s="27" t="s">
        <v>35</v>
      </c>
      <c r="AJ25" s="28"/>
    </row>
    <row r="26" spans="1:36" x14ac:dyDescent="0.25">
      <c r="A26" s="7"/>
      <c r="B26" s="3" t="s">
        <v>23</v>
      </c>
      <c r="C26" s="5">
        <v>19</v>
      </c>
      <c r="D26" s="5">
        <v>20</v>
      </c>
      <c r="E26" s="5">
        <v>20.5</v>
      </c>
      <c r="F26" s="5">
        <v>22</v>
      </c>
      <c r="G26" s="5">
        <v>30</v>
      </c>
      <c r="H26" s="22">
        <f t="shared" si="21"/>
        <v>19.365907745108252</v>
      </c>
      <c r="I26" s="7"/>
      <c r="J26" s="5" t="s">
        <v>23</v>
      </c>
      <c r="K26" s="23">
        <f t="shared" si="24"/>
        <v>0.18049999999999997</v>
      </c>
      <c r="L26" s="23">
        <f t="shared" si="22"/>
        <v>0.19000000000000003</v>
      </c>
      <c r="M26" s="23">
        <f t="shared" si="22"/>
        <v>0.19474999999999998</v>
      </c>
      <c r="N26" s="23">
        <f t="shared" si="22"/>
        <v>0.20899999999999999</v>
      </c>
      <c r="O26" s="23">
        <f t="shared" si="22"/>
        <v>0.28500000000000003</v>
      </c>
      <c r="P26" s="23">
        <f t="shared" si="22"/>
        <v>0.18397612357852841</v>
      </c>
      <c r="Q26" s="7"/>
      <c r="R26" s="5" t="s">
        <v>23</v>
      </c>
      <c r="S26" s="24">
        <f t="shared" si="25"/>
        <v>5.548694322875708E-2</v>
      </c>
      <c r="T26" s="24">
        <f t="shared" si="23"/>
        <v>4.3452202311798693E-2</v>
      </c>
      <c r="U26" s="31">
        <f t="shared" si="23"/>
        <v>1.3887099331656799E-2</v>
      </c>
      <c r="V26" s="24">
        <f t="shared" si="23"/>
        <v>-3.8563782330246821E-2</v>
      </c>
      <c r="W26" s="24">
        <f t="shared" si="23"/>
        <v>-4.7798675664386336E-2</v>
      </c>
      <c r="X26" s="24">
        <f t="shared" si="26"/>
        <v>4.8373140137018017E-2</v>
      </c>
      <c r="Y26" s="25"/>
      <c r="AC26" s="50" t="s">
        <v>59</v>
      </c>
      <c r="AD26" s="50" t="s">
        <v>60</v>
      </c>
      <c r="AE26" s="51" t="s">
        <v>61</v>
      </c>
      <c r="AF26" s="51" t="s">
        <v>62</v>
      </c>
      <c r="AG26" s="51" t="s">
        <v>63</v>
      </c>
      <c r="AI26" s="28" t="s">
        <v>33</v>
      </c>
      <c r="AJ26" s="28">
        <v>1.7999999999999999E-2</v>
      </c>
    </row>
    <row r="27" spans="1:36" x14ac:dyDescent="0.25">
      <c r="A27" s="7"/>
      <c r="B27" s="3" t="s">
        <v>24</v>
      </c>
      <c r="C27" s="5">
        <v>18</v>
      </c>
      <c r="D27" s="5">
        <v>18</v>
      </c>
      <c r="E27" s="5">
        <v>18</v>
      </c>
      <c r="F27" s="5">
        <v>19</v>
      </c>
      <c r="G27" s="5">
        <v>30</v>
      </c>
      <c r="H27" s="22">
        <f t="shared" si="21"/>
        <v>18.016291791267676</v>
      </c>
      <c r="I27" s="7"/>
      <c r="J27" s="5" t="s">
        <v>24</v>
      </c>
      <c r="K27" s="23">
        <f t="shared" si="24"/>
        <v>0.17100000000000001</v>
      </c>
      <c r="L27" s="23">
        <f t="shared" si="22"/>
        <v>0.17099999999999999</v>
      </c>
      <c r="M27" s="23">
        <f t="shared" si="22"/>
        <v>0.17099999999999999</v>
      </c>
      <c r="N27" s="23">
        <f t="shared" si="22"/>
        <v>0.18049999999999999</v>
      </c>
      <c r="O27" s="23">
        <f t="shared" si="22"/>
        <v>0.28500000000000003</v>
      </c>
      <c r="P27" s="23">
        <f t="shared" si="22"/>
        <v>0.17115477201704293</v>
      </c>
      <c r="Q27" s="7"/>
      <c r="R27" s="5" t="s">
        <v>24</v>
      </c>
      <c r="S27" s="24">
        <f t="shared" si="25"/>
        <v>4.6876765018837641E-2</v>
      </c>
      <c r="T27" s="24">
        <f t="shared" si="23"/>
        <v>2.4924537189301516E-2</v>
      </c>
      <c r="U27" s="31">
        <f t="shared" si="23"/>
        <v>-1.2819731766590819E-2</v>
      </c>
      <c r="V27" s="24">
        <f t="shared" si="23"/>
        <v>-6.581374261429998E-2</v>
      </c>
      <c r="W27" s="24">
        <f t="shared" si="23"/>
        <v>-5.2095627242995879E-2</v>
      </c>
      <c r="X27" s="24">
        <f t="shared" si="26"/>
        <v>3.706986049351281E-2</v>
      </c>
      <c r="Y27" s="25"/>
      <c r="AC27" s="32">
        <v>0.91062202205279785</v>
      </c>
      <c r="AD27" s="32">
        <v>0.58862569610956372</v>
      </c>
      <c r="AE27" s="32">
        <v>0.32916285075249524</v>
      </c>
      <c r="AF27" s="32">
        <v>0.1492444955219652</v>
      </c>
      <c r="AG27" s="32">
        <v>3.9458551094249388E-2</v>
      </c>
      <c r="AI27" s="28" t="s">
        <v>36</v>
      </c>
      <c r="AJ27" s="28">
        <v>0.3009</v>
      </c>
    </row>
    <row r="28" spans="1:36" x14ac:dyDescent="0.25">
      <c r="A28" s="15"/>
      <c r="B28" s="3" t="s">
        <v>25</v>
      </c>
      <c r="C28" s="5">
        <v>17.5</v>
      </c>
      <c r="D28" s="5">
        <v>17.5</v>
      </c>
      <c r="E28" s="5">
        <v>17.5</v>
      </c>
      <c r="F28" s="5">
        <v>18</v>
      </c>
      <c r="G28" s="5">
        <v>30</v>
      </c>
      <c r="H28" s="22">
        <f t="shared" si="21"/>
        <v>17.513012493443306</v>
      </c>
      <c r="I28" s="15"/>
      <c r="J28" s="12" t="s">
        <v>25</v>
      </c>
      <c r="K28" s="23">
        <f t="shared" si="24"/>
        <v>0.16625000000000001</v>
      </c>
      <c r="L28" s="23">
        <f t="shared" si="22"/>
        <v>0.16624999999999998</v>
      </c>
      <c r="M28" s="23">
        <f t="shared" si="22"/>
        <v>0.16624999999999998</v>
      </c>
      <c r="N28" s="23">
        <f t="shared" si="22"/>
        <v>0.17099999999999999</v>
      </c>
      <c r="O28" s="23">
        <f t="shared" si="22"/>
        <v>0.28499999999999998</v>
      </c>
      <c r="P28" s="23">
        <f t="shared" si="22"/>
        <v>0.16637361868771139</v>
      </c>
      <c r="Q28" s="15"/>
      <c r="R28" s="12" t="s">
        <v>25</v>
      </c>
      <c r="S28" s="24">
        <f t="shared" si="25"/>
        <v>4.3655515549675533E-2</v>
      </c>
      <c r="T28" s="55">
        <f t="shared" si="23"/>
        <v>2.035843470583143E-2</v>
      </c>
      <c r="U28" s="31">
        <f t="shared" si="23"/>
        <v>-1.174942351963415E-2</v>
      </c>
      <c r="V28" s="24">
        <f t="shared" si="23"/>
        <v>-6.746156710108106E-2</v>
      </c>
      <c r="W28" s="24">
        <f t="shared" si="23"/>
        <v>-4.7571062460188884E-2</v>
      </c>
      <c r="X28" s="24">
        <f t="shared" si="26"/>
        <v>3.571096842822865E-2</v>
      </c>
      <c r="Y28" s="25"/>
    </row>
    <row r="29" spans="1:36" x14ac:dyDescent="0.25">
      <c r="B29" s="10" t="s">
        <v>15</v>
      </c>
      <c r="C29" s="12">
        <f t="shared" ref="C29:H29" si="27">SUMPRODUCT(C19:C28, D4:D13, BP4:BP13)/SUMPRODUCT(BP4:BP13, D4:D13)</f>
        <v>20.241193545988761</v>
      </c>
      <c r="D29" s="12">
        <f t="shared" si="27"/>
        <v>21.934580607040655</v>
      </c>
      <c r="E29" s="12">
        <f t="shared" si="27"/>
        <v>23.06267944924355</v>
      </c>
      <c r="F29" s="12">
        <f t="shared" si="27"/>
        <v>24.894728791145273</v>
      </c>
      <c r="G29" s="12">
        <f t="shared" si="27"/>
        <v>29.999999999999996</v>
      </c>
      <c r="H29" s="13">
        <f t="shared" si="27"/>
        <v>21.039316121502647</v>
      </c>
      <c r="J29" s="5" t="s">
        <v>15</v>
      </c>
      <c r="K29" s="23">
        <f t="shared" si="24"/>
        <v>0.19229133868689324</v>
      </c>
      <c r="L29" s="23">
        <f t="shared" si="22"/>
        <v>0.20837851576688621</v>
      </c>
      <c r="M29" s="23">
        <f t="shared" si="22"/>
        <v>0.21909545476781372</v>
      </c>
      <c r="N29" s="23">
        <f t="shared" si="22"/>
        <v>0.23649992351588012</v>
      </c>
      <c r="O29" s="23">
        <f t="shared" si="22"/>
        <v>0.28499999999999998</v>
      </c>
      <c r="P29" s="16">
        <f t="shared" si="22"/>
        <v>0.19987350315427516</v>
      </c>
      <c r="R29" s="5" t="s">
        <v>15</v>
      </c>
      <c r="S29" s="24">
        <f>SUMPRODUCT(S19:S28, D4:D13)/SUM(D4:D13)</f>
        <v>7.5666477909369548E-2</v>
      </c>
      <c r="T29" s="24">
        <f t="shared" ref="T29:X29" si="28">SUMPRODUCT(T19:T28, E4:E13)/SUM(E4:E13)</f>
        <v>6.9019030108298171E-2</v>
      </c>
      <c r="U29" s="24">
        <f t="shared" si="28"/>
        <v>4.549883876342576E-2</v>
      </c>
      <c r="V29" s="24">
        <f t="shared" si="28"/>
        <v>-5.8167084707103165E-3</v>
      </c>
      <c r="W29" s="24">
        <f t="shared" si="28"/>
        <v>-5.7729010603080229E-2</v>
      </c>
      <c r="X29" s="54">
        <f t="shared" si="28"/>
        <v>6.8796878407217127E-2</v>
      </c>
      <c r="Y29" s="25"/>
    </row>
    <row r="31" spans="1:3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X31">
        <f>21-3.4-8-5</f>
        <v>4.6000000000000014</v>
      </c>
    </row>
    <row r="32" spans="1:36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24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24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S34" s="32"/>
      <c r="T34" s="32"/>
      <c r="U34" s="32"/>
      <c r="V34" s="32"/>
      <c r="W34" s="32"/>
      <c r="X34" s="32"/>
    </row>
    <row r="35" spans="1:24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S35" s="32"/>
      <c r="T35" s="32"/>
      <c r="U35" s="32"/>
      <c r="V35" s="32"/>
      <c r="W35" s="32"/>
      <c r="X35" s="32"/>
    </row>
    <row r="36" spans="1:24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S36" s="32"/>
      <c r="T36" s="32"/>
      <c r="U36" s="32"/>
      <c r="V36" s="32"/>
      <c r="W36" s="32"/>
      <c r="X36" s="32"/>
    </row>
    <row r="37" spans="1:24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S37" s="32"/>
      <c r="T37" s="32"/>
      <c r="U37" s="32"/>
      <c r="V37" s="32"/>
      <c r="W37" s="32"/>
      <c r="X37" s="32"/>
    </row>
    <row r="38" spans="1:24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S38" s="32"/>
      <c r="T38" s="32"/>
      <c r="U38" s="32"/>
      <c r="V38" s="32"/>
      <c r="W38" s="32"/>
      <c r="X38" s="32"/>
    </row>
    <row r="39" spans="1:24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S39" s="32"/>
      <c r="T39" s="32"/>
      <c r="U39" s="32"/>
      <c r="V39" s="32"/>
      <c r="W39" s="32"/>
      <c r="X39" s="32"/>
    </row>
    <row r="40" spans="1:24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S40" s="32"/>
      <c r="T40" s="32"/>
      <c r="U40" s="32"/>
      <c r="V40" s="32"/>
      <c r="W40" s="32"/>
      <c r="X40" s="32"/>
    </row>
    <row r="41" spans="1:24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S41" s="32"/>
      <c r="T41" s="32"/>
      <c r="U41" s="32"/>
      <c r="V41" s="32"/>
      <c r="W41" s="32"/>
      <c r="X41" s="32"/>
    </row>
    <row r="42" spans="1:24" x14ac:dyDescent="0.25">
      <c r="S42" s="32"/>
      <c r="T42" s="32"/>
      <c r="U42" s="32"/>
      <c r="V42" s="32"/>
      <c r="W42" s="32"/>
      <c r="X42" s="32"/>
    </row>
    <row r="43" spans="1:24" x14ac:dyDescent="0.25">
      <c r="S43" s="32"/>
      <c r="T43" s="32"/>
      <c r="U43" s="32"/>
      <c r="V43" s="32"/>
      <c r="W43" s="32"/>
      <c r="X43" s="32"/>
    </row>
    <row r="44" spans="1:2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32"/>
      <c r="T44" s="32"/>
      <c r="U44" s="32"/>
      <c r="V44" s="32"/>
      <c r="W44" s="32"/>
      <c r="X44" s="32"/>
    </row>
    <row r="45" spans="1:24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24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24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24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</sheetData>
  <mergeCells count="13">
    <mergeCell ref="AY2:BE2"/>
    <mergeCell ref="BG2:BM2"/>
    <mergeCell ref="BO2:BU2"/>
    <mergeCell ref="B3:B14"/>
    <mergeCell ref="B17:H17"/>
    <mergeCell ref="J17:P17"/>
    <mergeCell ref="R17:X17"/>
    <mergeCell ref="C2:I2"/>
    <mergeCell ref="K2:Q2"/>
    <mergeCell ref="S2:Y2"/>
    <mergeCell ref="AA2:AG2"/>
    <mergeCell ref="AI2:AO2"/>
    <mergeCell ref="AQ2:AW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BU55"/>
  <sheetViews>
    <sheetView topLeftCell="G1" workbookViewId="0">
      <selection activeCell="AF18" sqref="AF18"/>
    </sheetView>
  </sheetViews>
  <sheetFormatPr defaultRowHeight="15" x14ac:dyDescent="0.25"/>
  <cols>
    <col min="2" max="2" width="11" customWidth="1"/>
    <col min="3" max="3" width="12.140625" bestFit="1" customWidth="1"/>
    <col min="4" max="6" width="9.5703125" bestFit="1" customWidth="1"/>
    <col min="7" max="8" width="9.28515625" bestFit="1" customWidth="1"/>
    <col min="10" max="15" width="0" hidden="1" customWidth="1"/>
    <col min="16" max="16" width="11.140625" hidden="1" customWidth="1"/>
    <col min="17" max="17" width="0" hidden="1" customWidth="1"/>
    <col min="24" max="24" width="11.140625" bestFit="1" customWidth="1"/>
    <col min="27" max="27" width="12.7109375" bestFit="1" customWidth="1"/>
    <col min="36" max="36" width="20.42578125" bestFit="1" customWidth="1"/>
    <col min="41" max="41" width="11.28515625" bestFit="1" customWidth="1"/>
    <col min="43" max="43" width="12.140625" bestFit="1" customWidth="1"/>
    <col min="44" max="47" width="12.42578125" bestFit="1" customWidth="1"/>
    <col min="48" max="48" width="11.42578125" bestFit="1" customWidth="1"/>
    <col min="49" max="49" width="13.42578125" bestFit="1" customWidth="1"/>
    <col min="52" max="52" width="13" bestFit="1" customWidth="1"/>
    <col min="53" max="55" width="12.5703125" bestFit="1" customWidth="1"/>
    <col min="56" max="56" width="11.140625" bestFit="1" customWidth="1"/>
    <col min="57" max="57" width="12.5703125" bestFit="1" customWidth="1"/>
    <col min="58" max="58" width="10.5703125" style="69" customWidth="1"/>
    <col min="59" max="66" width="0" hidden="1" customWidth="1"/>
    <col min="67" max="67" width="12.140625" bestFit="1" customWidth="1"/>
    <col min="68" max="71" width="12.5703125" bestFit="1" customWidth="1"/>
    <col min="72" max="72" width="11.140625" bestFit="1" customWidth="1"/>
    <col min="73" max="73" width="12.5703125" bestFit="1" customWidth="1"/>
  </cols>
  <sheetData>
    <row r="2" spans="2:73" x14ac:dyDescent="0.25">
      <c r="C2" s="178" t="s">
        <v>0</v>
      </c>
      <c r="D2" s="178"/>
      <c r="E2" s="178"/>
      <c r="F2" s="178"/>
      <c r="G2" s="178"/>
      <c r="H2" s="178"/>
      <c r="I2" s="178"/>
      <c r="K2" s="178" t="s">
        <v>1</v>
      </c>
      <c r="L2" s="178"/>
      <c r="M2" s="178"/>
      <c r="N2" s="178"/>
      <c r="O2" s="178"/>
      <c r="P2" s="178"/>
      <c r="Q2" s="178"/>
      <c r="S2" s="178" t="s">
        <v>2</v>
      </c>
      <c r="T2" s="178"/>
      <c r="U2" s="178"/>
      <c r="V2" s="178"/>
      <c r="W2" s="178"/>
      <c r="X2" s="178"/>
      <c r="Y2" s="178"/>
      <c r="AA2" s="178" t="s">
        <v>38</v>
      </c>
      <c r="AB2" s="178"/>
      <c r="AC2" s="178"/>
      <c r="AD2" s="178"/>
      <c r="AE2" s="178"/>
      <c r="AF2" s="178"/>
      <c r="AG2" s="178"/>
      <c r="AI2" s="178" t="s">
        <v>3</v>
      </c>
      <c r="AJ2" s="178"/>
      <c r="AK2" s="178"/>
      <c r="AL2" s="178"/>
      <c r="AM2" s="178"/>
      <c r="AN2" s="178"/>
      <c r="AO2" s="178"/>
      <c r="AQ2" s="178" t="s">
        <v>4</v>
      </c>
      <c r="AR2" s="178"/>
      <c r="AS2" s="178"/>
      <c r="AT2" s="178"/>
      <c r="AU2" s="178"/>
      <c r="AV2" s="178"/>
      <c r="AW2" s="178"/>
      <c r="AY2" s="178" t="s">
        <v>105</v>
      </c>
      <c r="AZ2" s="178"/>
      <c r="BA2" s="178"/>
      <c r="BB2" s="178"/>
      <c r="BC2" s="178"/>
      <c r="BD2" s="178"/>
      <c r="BE2" s="178"/>
      <c r="BG2" s="178" t="s">
        <v>6</v>
      </c>
      <c r="BH2" s="178"/>
      <c r="BI2" s="178"/>
      <c r="BJ2" s="178"/>
      <c r="BK2" s="178"/>
      <c r="BL2" s="178"/>
      <c r="BM2" s="178"/>
      <c r="BO2" s="178" t="s">
        <v>7</v>
      </c>
      <c r="BP2" s="178"/>
      <c r="BQ2" s="178"/>
      <c r="BR2" s="178"/>
      <c r="BS2" s="178"/>
      <c r="BT2" s="178"/>
      <c r="BU2" s="178"/>
    </row>
    <row r="3" spans="2:73" x14ac:dyDescent="0.25">
      <c r="B3" s="179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2"/>
      <c r="AA3" s="1" t="s">
        <v>9</v>
      </c>
      <c r="AB3" s="1" t="s">
        <v>10</v>
      </c>
      <c r="AC3" s="1" t="s">
        <v>11</v>
      </c>
      <c r="AD3" s="1" t="s">
        <v>12</v>
      </c>
      <c r="AE3" s="1" t="s">
        <v>13</v>
      </c>
      <c r="AF3" s="1" t="s">
        <v>14</v>
      </c>
      <c r="AG3" s="1" t="s">
        <v>15</v>
      </c>
      <c r="AH3" s="2"/>
      <c r="AI3" s="1" t="s">
        <v>9</v>
      </c>
      <c r="AJ3" s="1" t="s">
        <v>10</v>
      </c>
      <c r="AK3" s="1" t="s">
        <v>11</v>
      </c>
      <c r="AL3" s="1" t="s">
        <v>12</v>
      </c>
      <c r="AM3" s="1" t="s">
        <v>13</v>
      </c>
      <c r="AN3" s="1" t="s">
        <v>14</v>
      </c>
      <c r="AO3" s="1" t="s">
        <v>15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2"/>
      <c r="AY3" s="1" t="s">
        <v>9</v>
      </c>
      <c r="AZ3" s="1" t="s">
        <v>10</v>
      </c>
      <c r="BA3" s="1" t="s">
        <v>11</v>
      </c>
      <c r="BB3" s="1" t="s">
        <v>12</v>
      </c>
      <c r="BC3" s="1" t="s">
        <v>13</v>
      </c>
      <c r="BD3" s="1" t="s">
        <v>14</v>
      </c>
      <c r="BE3" s="1" t="s">
        <v>15</v>
      </c>
      <c r="BF3" s="70"/>
      <c r="BG3" s="1" t="s">
        <v>9</v>
      </c>
      <c r="BH3" s="1" t="s">
        <v>10</v>
      </c>
      <c r="BI3" s="1" t="s">
        <v>11</v>
      </c>
      <c r="BJ3" s="1" t="s">
        <v>12</v>
      </c>
      <c r="BK3" s="1" t="s">
        <v>13</v>
      </c>
      <c r="BL3" s="1" t="s">
        <v>14</v>
      </c>
      <c r="BM3" s="1" t="s">
        <v>15</v>
      </c>
      <c r="BO3" s="1" t="s">
        <v>9</v>
      </c>
      <c r="BP3" s="1" t="s">
        <v>10</v>
      </c>
      <c r="BQ3" s="1" t="s">
        <v>11</v>
      </c>
      <c r="BR3" s="1" t="s">
        <v>12</v>
      </c>
      <c r="BS3" s="1" t="s">
        <v>13</v>
      </c>
      <c r="BT3" s="1" t="s">
        <v>14</v>
      </c>
      <c r="BU3" s="1" t="s">
        <v>15</v>
      </c>
    </row>
    <row r="4" spans="2:73" x14ac:dyDescent="0.25">
      <c r="B4" s="179"/>
      <c r="C4" s="3" t="s">
        <v>16</v>
      </c>
      <c r="D4" s="4">
        <v>4.6860604166029018</v>
      </c>
      <c r="E4" s="4">
        <v>3.5693908279412745</v>
      </c>
      <c r="F4" s="4">
        <v>2.3970263641804759</v>
      </c>
      <c r="G4" s="4">
        <v>4.451626921614428E-2</v>
      </c>
      <c r="H4" s="4">
        <v>2.0234667825520126E-2</v>
      </c>
      <c r="I4" s="4">
        <f>SUM(D4:H4)</f>
        <v>10.717228545766316</v>
      </c>
      <c r="K4" s="3" t="s">
        <v>16</v>
      </c>
      <c r="L4" s="5">
        <v>30</v>
      </c>
      <c r="M4" s="5">
        <v>30</v>
      </c>
      <c r="N4" s="5">
        <v>30</v>
      </c>
      <c r="O4" s="5">
        <v>30</v>
      </c>
      <c r="P4" s="5">
        <v>30</v>
      </c>
      <c r="Q4" s="5">
        <f t="shared" ref="Q4:Q13" si="0">SUMPRODUCT(D4:H4,L4:P4,BP4:BT4)/SUMPRODUCT(D4:H4,BP4:BT4)</f>
        <v>30</v>
      </c>
      <c r="S4" s="3" t="s">
        <v>16</v>
      </c>
      <c r="T4" s="6">
        <v>4.9590826601050186E-2</v>
      </c>
      <c r="U4" s="6">
        <v>7.8231251435699811E-2</v>
      </c>
      <c r="V4" s="6">
        <v>0.13562796936027208</v>
      </c>
      <c r="W4" s="6">
        <v>0.23774402091614394</v>
      </c>
      <c r="X4" s="6">
        <v>0.30948006800449396</v>
      </c>
      <c r="Y4" s="6">
        <f>SUMPRODUCT(T4:X4, D4:H4)/SUM(D4:H4)</f>
        <v>7.9644941669467464E-2</v>
      </c>
      <c r="Z4" s="7"/>
      <c r="AA4" s="3" t="s">
        <v>16</v>
      </c>
      <c r="AB4" s="6">
        <f>T4*$AA$24+$AA$23</f>
        <v>2.1150752415541357E-2</v>
      </c>
      <c r="AC4" s="6">
        <f t="shared" ref="AC4:AF13" si="1">U4*$AA$24+$AA$23</f>
        <v>3.7106341990351573E-2</v>
      </c>
      <c r="AD4" s="6">
        <f t="shared" si="1"/>
        <v>6.9082071380988305E-2</v>
      </c>
      <c r="AE4" s="6">
        <f t="shared" si="1"/>
        <v>0.12597095543324138</v>
      </c>
      <c r="AF4" s="6">
        <f t="shared" si="1"/>
        <v>0.16593512955667228</v>
      </c>
      <c r="AG4" s="6">
        <f>SUMPRODUCT(AB4:AF4, D4:H4)/SUM(D4:H4)</f>
        <v>3.7893909258858903E-2</v>
      </c>
      <c r="AH4" s="7"/>
      <c r="AI4" s="3" t="s">
        <v>16</v>
      </c>
      <c r="AJ4" s="8">
        <f>(AB4*BP4*$AC$27+AB4*BP4*$AD$27*$AC$23+AB4*BP4*$AE$27*$AD$23+AB4*BP4*$AF$27*$AE$23+AB4*BP4*$AG$27*$AF$23)*0.621*0.83/AZ4</f>
        <v>2.6704618513545601E-2</v>
      </c>
      <c r="AK4" s="8">
        <f t="shared" ref="AK4:AN13" si="2">(AC4*BQ4*$AC$27+AC4*BQ4*$AD$27*$AC$23+AC4*BQ4*$AE$27*$AD$23+AC4*BQ4*$AF$27*$AE$23+AC4*BQ4*$AG$27*$AF$23)*0.621*0.83/BA4</f>
        <v>4.6849903389601676E-2</v>
      </c>
      <c r="AL4" s="8">
        <f t="shared" si="2"/>
        <v>8.7221973294872995E-2</v>
      </c>
      <c r="AM4" s="8">
        <f t="shared" si="2"/>
        <v>0.15904901360198079</v>
      </c>
      <c r="AN4" s="8">
        <f t="shared" si="2"/>
        <v>0.20950717240445177</v>
      </c>
      <c r="AO4" s="8">
        <f>SUMPRODUCT(AJ4:AN4, D4:H4)/SUM(D4:H4)</f>
        <v>4.7844273851987196E-2</v>
      </c>
      <c r="AQ4" s="3" t="s">
        <v>16</v>
      </c>
      <c r="AR4" s="9">
        <f>AZ4*C19%*57/60</f>
        <v>131691.81589499998</v>
      </c>
      <c r="AS4" s="9">
        <f t="shared" ref="AR4:AW14" si="3">BA4*D19%*57/60</f>
        <v>140407.57594425741</v>
      </c>
      <c r="AT4" s="9">
        <f t="shared" si="3"/>
        <v>135367.27308252209</v>
      </c>
      <c r="AU4" s="9">
        <f t="shared" si="3"/>
        <v>127512.69274499999</v>
      </c>
      <c r="AV4" s="9">
        <f t="shared" si="3"/>
        <v>125177.71067799999</v>
      </c>
      <c r="AW4" s="9">
        <f t="shared" si="3"/>
        <v>135387.01301258209</v>
      </c>
      <c r="AX4" s="7"/>
      <c r="AY4" s="3" t="s">
        <v>16</v>
      </c>
      <c r="AZ4" s="9">
        <f>BP4*201.7%</f>
        <v>462076.54699999996</v>
      </c>
      <c r="BA4" s="9">
        <f t="shared" ref="BA4:BD13" si="4">BQ4*201.7%</f>
        <v>492658.16120792076</v>
      </c>
      <c r="BB4" s="9">
        <f t="shared" si="4"/>
        <v>474972.88800884952</v>
      </c>
      <c r="BC4" s="9">
        <f t="shared" si="4"/>
        <v>447412.95699999999</v>
      </c>
      <c r="BD4" s="9">
        <f t="shared" si="4"/>
        <v>439220.03746666666</v>
      </c>
      <c r="BE4" s="9">
        <f t="shared" ref="BE4:BE13" si="5">SUMPRODUCT(AZ4:BD4, D4:H4)/SUM(D4:H4)</f>
        <v>475042.15092134062</v>
      </c>
      <c r="BF4" s="71"/>
      <c r="BG4" s="3" t="s">
        <v>16</v>
      </c>
      <c r="BH4" s="4">
        <v>61</v>
      </c>
      <c r="BI4" s="4">
        <v>54.75</v>
      </c>
      <c r="BJ4" s="4">
        <v>47.777777777777779</v>
      </c>
      <c r="BK4" s="4">
        <v>44.454545454545453</v>
      </c>
      <c r="BL4" s="4">
        <v>55</v>
      </c>
      <c r="BM4" s="4">
        <v>49.322580645161288</v>
      </c>
      <c r="BO4" s="3" t="s">
        <v>16</v>
      </c>
      <c r="BP4" s="9">
        <v>229091</v>
      </c>
      <c r="BQ4" s="9">
        <v>244252.9306930693</v>
      </c>
      <c r="BR4" s="9">
        <v>235484.82300884955</v>
      </c>
      <c r="BS4" s="9">
        <v>221821</v>
      </c>
      <c r="BT4" s="9">
        <v>217759.06666666668</v>
      </c>
      <c r="BU4" s="9">
        <f t="shared" ref="BU4:BU13" si="6">SUMPRODUCT(BP4:BT4, D4:H4)/SUM(D4:H4)</f>
        <v>235519.16257875095</v>
      </c>
    </row>
    <row r="5" spans="2:73" x14ac:dyDescent="0.25">
      <c r="B5" s="179"/>
      <c r="C5" s="3" t="s">
        <v>17</v>
      </c>
      <c r="D5" s="4">
        <v>151.12544843544359</v>
      </c>
      <c r="E5" s="4">
        <v>128.10147082500353</v>
      </c>
      <c r="F5" s="4">
        <v>112.77438322906239</v>
      </c>
      <c r="G5" s="4">
        <v>1.282877940137976</v>
      </c>
      <c r="H5" s="4">
        <v>0.97328752240751804</v>
      </c>
      <c r="I5" s="4">
        <f t="shared" ref="I5:I13" si="7">SUM(D5:H5)</f>
        <v>394.25746795205498</v>
      </c>
      <c r="K5" s="3" t="s">
        <v>17</v>
      </c>
      <c r="L5" s="5">
        <v>28.5</v>
      </c>
      <c r="M5" s="5">
        <v>29</v>
      </c>
      <c r="N5" s="5">
        <v>30</v>
      </c>
      <c r="O5" s="5">
        <v>30</v>
      </c>
      <c r="P5" s="5">
        <v>30</v>
      </c>
      <c r="Q5" s="5">
        <f t="shared" si="0"/>
        <v>29.083647480677357</v>
      </c>
      <c r="S5" s="3" t="s">
        <v>17</v>
      </c>
      <c r="T5" s="6">
        <v>4.8760626720509528E-2</v>
      </c>
      <c r="U5" s="6">
        <v>7.3687841354981271E-2</v>
      </c>
      <c r="V5" s="6">
        <v>0.12804366872905165</v>
      </c>
      <c r="W5" s="6">
        <v>0.22569268420311453</v>
      </c>
      <c r="X5" s="6">
        <v>0.35571257604926049</v>
      </c>
      <c r="Y5" s="6">
        <f t="shared" ref="Y5:Y13" si="8">SUMPRODUCT(T5:X5, D5:H5)/SUM(D5:H5)</f>
        <v>8.0871733766251355E-2</v>
      </c>
      <c r="Z5" s="7"/>
      <c r="AA5" s="3" t="s">
        <v>17</v>
      </c>
      <c r="AB5" s="6">
        <f t="shared" ref="AB5:AB13" si="9">T5*$AA$24+$AA$23</f>
        <v>2.0688247804124503E-2</v>
      </c>
      <c r="AC5" s="6">
        <f t="shared" si="1"/>
        <v>3.4575206822611414E-2</v>
      </c>
      <c r="AD5" s="6">
        <f t="shared" si="1"/>
        <v>6.4856855142668923E-2</v>
      </c>
      <c r="AE5" s="6">
        <f t="shared" si="1"/>
        <v>0.119257152005706</v>
      </c>
      <c r="AF5" s="6">
        <f t="shared" si="1"/>
        <v>0.1916912741542191</v>
      </c>
      <c r="AG5" s="6">
        <f t="shared" ref="AG5:AG13" si="10">SUMPRODUCT(AB5:AF5, D5:H5)/SUM(D5:H5)</f>
        <v>3.857735551717778E-2</v>
      </c>
      <c r="AH5" s="7"/>
      <c r="AI5" s="3" t="s">
        <v>17</v>
      </c>
      <c r="AJ5" s="8">
        <f t="shared" ref="AJ5:AJ13" si="11">(AB5*BP5*$AC$27+AB5*BP5*$AD$27*$AC$23+AB5*BP5*$AE$27*$AD$23+AB5*BP5*$AF$27*$AE$23+AB5*BP5*$AG$27*$AF$23)*0.621*0.83/AZ5</f>
        <v>2.612066722112882E-2</v>
      </c>
      <c r="AK5" s="8">
        <f t="shared" si="2"/>
        <v>4.3654130599454825E-2</v>
      </c>
      <c r="AL5" s="8">
        <f t="shared" si="2"/>
        <v>8.1887279494635007E-2</v>
      </c>
      <c r="AM5" s="8">
        <f t="shared" si="2"/>
        <v>0.15057226744256152</v>
      </c>
      <c r="AN5" s="8">
        <f t="shared" si="2"/>
        <v>0.24202648908615113</v>
      </c>
      <c r="AO5" s="8">
        <f t="shared" ref="AO5:AO13" si="12">SUMPRODUCT(AJ5:AN5, D5:H5)/SUM(D5:H5)</f>
        <v>4.8707182709522921E-2</v>
      </c>
      <c r="AQ5" s="3" t="s">
        <v>17</v>
      </c>
      <c r="AR5" s="9">
        <f t="shared" si="3"/>
        <v>137280.92002230303</v>
      </c>
      <c r="AS5" s="9">
        <f t="shared" si="3"/>
        <v>135727.32341278216</v>
      </c>
      <c r="AT5" s="9">
        <f t="shared" si="3"/>
        <v>135367.27308252209</v>
      </c>
      <c r="AU5" s="9">
        <f t="shared" si="3"/>
        <v>127512.69274499999</v>
      </c>
      <c r="AV5" s="9">
        <f t="shared" si="3"/>
        <v>125177.71067799999</v>
      </c>
      <c r="AW5" s="9">
        <f t="shared" si="3"/>
        <v>136167.08009352343</v>
      </c>
      <c r="AX5" s="7"/>
      <c r="AY5" s="3" t="s">
        <v>17</v>
      </c>
      <c r="AZ5" s="9">
        <f t="shared" ref="AZ5:AZ13" si="13">BP5*201.7%</f>
        <v>507039.40913131309</v>
      </c>
      <c r="BA5" s="9">
        <f t="shared" si="4"/>
        <v>492658.16120792076</v>
      </c>
      <c r="BB5" s="9">
        <f t="shared" si="4"/>
        <v>474972.88800884952</v>
      </c>
      <c r="BC5" s="9">
        <f t="shared" si="4"/>
        <v>447412.95699999999</v>
      </c>
      <c r="BD5" s="9">
        <f t="shared" si="4"/>
        <v>439220.03746666666</v>
      </c>
      <c r="BE5" s="9">
        <f t="shared" si="5"/>
        <v>492832.8491628386</v>
      </c>
      <c r="BF5" s="71"/>
      <c r="BG5" s="3" t="s">
        <v>17</v>
      </c>
      <c r="BH5" s="4">
        <v>54.333333333333336</v>
      </c>
      <c r="BI5" s="4">
        <v>51.421052631578945</v>
      </c>
      <c r="BJ5" s="4">
        <v>51.359281437125752</v>
      </c>
      <c r="BK5" s="4">
        <v>51.782945736434108</v>
      </c>
      <c r="BL5" s="4">
        <v>53.55263157894737</v>
      </c>
      <c r="BM5" s="4">
        <v>51.836185819070906</v>
      </c>
      <c r="BO5" s="3" t="s">
        <v>17</v>
      </c>
      <c r="BP5" s="9">
        <v>251382.94949494948</v>
      </c>
      <c r="BQ5" s="9">
        <v>244252.9306930693</v>
      </c>
      <c r="BR5" s="9">
        <v>235484.82300884955</v>
      </c>
      <c r="BS5" s="9">
        <v>221821</v>
      </c>
      <c r="BT5" s="9">
        <v>217759.06666666668</v>
      </c>
      <c r="BU5" s="9">
        <f t="shared" si="6"/>
        <v>244339.53850413419</v>
      </c>
    </row>
    <row r="6" spans="2:73" x14ac:dyDescent="0.25">
      <c r="B6" s="179"/>
      <c r="C6" s="3" t="s">
        <v>18</v>
      </c>
      <c r="D6" s="4">
        <v>258.67053499648017</v>
      </c>
      <c r="E6" s="4">
        <v>166.17497298971045</v>
      </c>
      <c r="F6" s="4">
        <v>131.49401769218611</v>
      </c>
      <c r="G6" s="4">
        <v>1.5722336900429137</v>
      </c>
      <c r="H6" s="4">
        <v>1.1999158020533434</v>
      </c>
      <c r="I6" s="4">
        <f t="shared" si="7"/>
        <v>559.11167517047306</v>
      </c>
      <c r="K6" s="3" t="s">
        <v>18</v>
      </c>
      <c r="L6" s="5">
        <v>24</v>
      </c>
      <c r="M6" s="5">
        <v>25.5</v>
      </c>
      <c r="N6" s="5">
        <v>27.5</v>
      </c>
      <c r="O6" s="5">
        <v>30</v>
      </c>
      <c r="P6" s="5">
        <v>30</v>
      </c>
      <c r="Q6" s="5">
        <f t="shared" si="0"/>
        <v>25.251595265644301</v>
      </c>
      <c r="S6" s="3" t="s">
        <v>18</v>
      </c>
      <c r="T6" s="6">
        <v>4.4753450297470188E-2</v>
      </c>
      <c r="U6" s="6">
        <v>7.1146643169945109E-2</v>
      </c>
      <c r="V6" s="6">
        <v>0.12652369486462992</v>
      </c>
      <c r="W6" s="6">
        <v>0.21803472253391781</v>
      </c>
      <c r="X6" s="6">
        <v>0.34777609493715372</v>
      </c>
      <c r="Y6" s="6">
        <f t="shared" si="8"/>
        <v>7.2966465894830856E-2</v>
      </c>
      <c r="Z6" s="7"/>
      <c r="AA6" s="3" t="s">
        <v>18</v>
      </c>
      <c r="AB6" s="6">
        <f t="shared" si="9"/>
        <v>1.8455848573701077E-2</v>
      </c>
      <c r="AC6" s="6">
        <f t="shared" si="1"/>
        <v>3.3159504524102344E-2</v>
      </c>
      <c r="AD6" s="6">
        <f t="shared" si="1"/>
        <v>6.4010077230498744E-2</v>
      </c>
      <c r="AE6" s="6">
        <f t="shared" si="1"/>
        <v>0.11499089918024137</v>
      </c>
      <c r="AF6" s="6">
        <f t="shared" si="1"/>
        <v>0.18726985806056504</v>
      </c>
      <c r="AG6" s="6">
        <f t="shared" si="10"/>
        <v>3.4173328329608933E-2</v>
      </c>
      <c r="AH6" s="7"/>
      <c r="AI6" s="3" t="s">
        <v>18</v>
      </c>
      <c r="AJ6" s="8">
        <f t="shared" si="11"/>
        <v>2.3302073884724127E-2</v>
      </c>
      <c r="AK6" s="8">
        <f t="shared" si="2"/>
        <v>4.1866686395689516E-2</v>
      </c>
      <c r="AL6" s="8">
        <f t="shared" si="2"/>
        <v>8.0818150573548242E-2</v>
      </c>
      <c r="AM6" s="8">
        <f t="shared" si="2"/>
        <v>0.14518576147114018</v>
      </c>
      <c r="AN6" s="8">
        <f t="shared" si="2"/>
        <v>0.2364440763307579</v>
      </c>
      <c r="AO6" s="8">
        <f t="shared" si="12"/>
        <v>4.3146724922645707E-2</v>
      </c>
      <c r="AQ6" s="3" t="s">
        <v>18</v>
      </c>
      <c r="AR6" s="9">
        <f t="shared" si="3"/>
        <v>157956.24550273875</v>
      </c>
      <c r="AS6" s="9">
        <f t="shared" si="3"/>
        <v>156248.35016019462</v>
      </c>
      <c r="AT6" s="9">
        <f t="shared" si="3"/>
        <v>166053.34500608389</v>
      </c>
      <c r="AU6" s="9">
        <f t="shared" si="3"/>
        <v>162461.41562625</v>
      </c>
      <c r="AV6" s="9">
        <f t="shared" si="3"/>
        <v>155768.21327142857</v>
      </c>
      <c r="AW6" s="9">
        <f t="shared" si="3"/>
        <v>159360.9173126953</v>
      </c>
      <c r="AX6" s="7"/>
      <c r="AY6" s="3" t="s">
        <v>18</v>
      </c>
      <c r="AZ6" s="9">
        <f t="shared" si="13"/>
        <v>665078.92843258416</v>
      </c>
      <c r="BA6" s="9">
        <f t="shared" si="4"/>
        <v>644988.02955704695</v>
      </c>
      <c r="BB6" s="9">
        <f t="shared" si="4"/>
        <v>613308.7534850745</v>
      </c>
      <c r="BC6" s="9">
        <f t="shared" si="4"/>
        <v>570040.05482894741</v>
      </c>
      <c r="BD6" s="9">
        <f t="shared" si="4"/>
        <v>546555.13428571436</v>
      </c>
      <c r="BE6" s="9">
        <f t="shared" si="5"/>
        <v>646410.53849468159</v>
      </c>
      <c r="BF6" s="71"/>
      <c r="BG6" s="3" t="s">
        <v>18</v>
      </c>
      <c r="BH6" s="4">
        <v>52.566037735849058</v>
      </c>
      <c r="BI6" s="4">
        <v>50.315789473684212</v>
      </c>
      <c r="BJ6" s="4">
        <v>52.30859375</v>
      </c>
      <c r="BK6" s="4">
        <v>51.678571428571431</v>
      </c>
      <c r="BL6" s="4">
        <v>48.946666666666665</v>
      </c>
      <c r="BM6" s="4">
        <v>51.474959612277864</v>
      </c>
      <c r="BO6" s="3" t="s">
        <v>18</v>
      </c>
      <c r="BP6" s="9">
        <v>329736.70224719099</v>
      </c>
      <c r="BQ6" s="9">
        <v>319775.91946308722</v>
      </c>
      <c r="BR6" s="9">
        <v>304069.78358208953</v>
      </c>
      <c r="BS6" s="9">
        <v>282617.7763157895</v>
      </c>
      <c r="BT6" s="9">
        <v>270974.28571428574</v>
      </c>
      <c r="BU6" s="9">
        <f t="shared" si="6"/>
        <v>320481.17922393727</v>
      </c>
    </row>
    <row r="7" spans="2:73" x14ac:dyDescent="0.25">
      <c r="B7" s="179"/>
      <c r="C7" s="3" t="s">
        <v>19</v>
      </c>
      <c r="D7" s="4">
        <v>264.05950447557353</v>
      </c>
      <c r="E7" s="4">
        <v>161.41578521912209</v>
      </c>
      <c r="F7" s="4">
        <v>113.00267145422244</v>
      </c>
      <c r="G7" s="4">
        <v>1.2707371394426639</v>
      </c>
      <c r="H7" s="4">
        <v>1.0036395241457983</v>
      </c>
      <c r="I7" s="4">
        <f t="shared" si="7"/>
        <v>540.75233781250654</v>
      </c>
      <c r="K7" s="3" t="s">
        <v>19</v>
      </c>
      <c r="L7" s="5">
        <v>23</v>
      </c>
      <c r="M7" s="5">
        <v>24</v>
      </c>
      <c r="N7" s="5">
        <v>25</v>
      </c>
      <c r="O7" s="5">
        <v>28</v>
      </c>
      <c r="P7" s="5">
        <v>30</v>
      </c>
      <c r="Q7" s="5">
        <f t="shared" si="0"/>
        <v>23.734232444399105</v>
      </c>
      <c r="S7" s="3" t="s">
        <v>19</v>
      </c>
      <c r="T7" s="6">
        <v>4.4019664441744794E-2</v>
      </c>
      <c r="U7" s="6">
        <v>7.0318197583789724E-2</v>
      </c>
      <c r="V7" s="6">
        <v>0.12198412457232272</v>
      </c>
      <c r="W7" s="6">
        <v>0.22003779499074719</v>
      </c>
      <c r="X7" s="6">
        <v>0.35155606891581687</v>
      </c>
      <c r="Y7" s="6">
        <f t="shared" si="8"/>
        <v>6.9146729396819873E-2</v>
      </c>
      <c r="Z7" s="7"/>
      <c r="AA7" s="3" t="s">
        <v>19</v>
      </c>
      <c r="AB7" s="6">
        <f t="shared" si="9"/>
        <v>1.8047056245467496E-2</v>
      </c>
      <c r="AC7" s="6">
        <f t="shared" si="1"/>
        <v>3.2697977230632641E-2</v>
      </c>
      <c r="AD7" s="6">
        <f t="shared" si="1"/>
        <v>6.1481081210075686E-2</v>
      </c>
      <c r="AE7" s="6">
        <f t="shared" si="1"/>
        <v>0.11610681146835486</v>
      </c>
      <c r="AF7" s="6">
        <f t="shared" si="1"/>
        <v>0.18937568273862798</v>
      </c>
      <c r="AG7" s="6">
        <f t="shared" si="10"/>
        <v>3.2045351939661938E-2</v>
      </c>
      <c r="AH7" s="7"/>
      <c r="AI7" s="3" t="s">
        <v>19</v>
      </c>
      <c r="AJ7" s="8">
        <f t="shared" si="11"/>
        <v>2.2785938904640844E-2</v>
      </c>
      <c r="AK7" s="8">
        <f t="shared" si="2"/>
        <v>4.1283969050057809E-2</v>
      </c>
      <c r="AL7" s="8">
        <f t="shared" si="2"/>
        <v>7.7625078638289435E-2</v>
      </c>
      <c r="AM7" s="8">
        <f t="shared" si="2"/>
        <v>0.14659469536451561</v>
      </c>
      <c r="AN7" s="8">
        <f t="shared" si="2"/>
        <v>0.23910285856125477</v>
      </c>
      <c r="AO7" s="8">
        <f t="shared" si="12"/>
        <v>4.0459974277424648E-2</v>
      </c>
      <c r="AQ7" s="3" t="s">
        <v>19</v>
      </c>
      <c r="AR7" s="9">
        <f t="shared" si="3"/>
        <v>170230.11191421357</v>
      </c>
      <c r="AS7" s="9">
        <f t="shared" si="3"/>
        <v>178029.01810550332</v>
      </c>
      <c r="AT7" s="9">
        <f t="shared" si="3"/>
        <v>187882.15201729999</v>
      </c>
      <c r="AU7" s="9">
        <f t="shared" si="3"/>
        <v>196366.71057690907</v>
      </c>
      <c r="AV7" s="9">
        <f t="shared" si="3"/>
        <v>215306.47021500001</v>
      </c>
      <c r="AW7" s="9">
        <f t="shared" si="3"/>
        <v>176391.98525881491</v>
      </c>
      <c r="AX7" s="7"/>
      <c r="AY7" s="3" t="s">
        <v>19</v>
      </c>
      <c r="AZ7" s="9">
        <f t="shared" si="13"/>
        <v>779085.18038541672</v>
      </c>
      <c r="BA7" s="9">
        <f t="shared" si="4"/>
        <v>780829.02677852346</v>
      </c>
      <c r="BB7" s="9">
        <f t="shared" si="4"/>
        <v>760656.48589999997</v>
      </c>
      <c r="BC7" s="9">
        <f t="shared" si="4"/>
        <v>738220.71645454539</v>
      </c>
      <c r="BD7" s="9">
        <f t="shared" si="4"/>
        <v>755461.299</v>
      </c>
      <c r="BE7" s="9">
        <f t="shared" si="5"/>
        <v>775614.74651899084</v>
      </c>
      <c r="BF7" s="71"/>
      <c r="BG7" s="3" t="s">
        <v>19</v>
      </c>
      <c r="BH7" s="4">
        <v>52.598802395209582</v>
      </c>
      <c r="BI7" s="4">
        <v>51.958974358974359</v>
      </c>
      <c r="BJ7" s="4">
        <v>50.920792079207921</v>
      </c>
      <c r="BK7" s="4">
        <v>51.75925925925926</v>
      </c>
      <c r="BL7" s="4">
        <v>53.103448275862071</v>
      </c>
      <c r="BM7" s="4">
        <v>51.714463840399006</v>
      </c>
      <c r="BO7" s="3" t="s">
        <v>19</v>
      </c>
      <c r="BP7" s="9">
        <v>386259.38541666669</v>
      </c>
      <c r="BQ7" s="9">
        <v>387123.95973154361</v>
      </c>
      <c r="BR7" s="9">
        <v>377122.7</v>
      </c>
      <c r="BS7" s="9">
        <v>365999.36363636365</v>
      </c>
      <c r="BT7" s="9">
        <v>374547</v>
      </c>
      <c r="BU7" s="9">
        <f t="shared" si="6"/>
        <v>384538.79351462121</v>
      </c>
    </row>
    <row r="8" spans="2:73" x14ac:dyDescent="0.25">
      <c r="B8" s="179"/>
      <c r="C8" s="3" t="s">
        <v>20</v>
      </c>
      <c r="D8" s="4">
        <v>240.62920239255902</v>
      </c>
      <c r="E8" s="4">
        <v>129.88616623897417</v>
      </c>
      <c r="F8" s="4">
        <v>89.260696037577716</v>
      </c>
      <c r="G8" s="4">
        <v>1.0441088597968384</v>
      </c>
      <c r="H8" s="4">
        <v>0.81545711336846105</v>
      </c>
      <c r="I8" s="4">
        <f t="shared" si="7"/>
        <v>461.63563064227617</v>
      </c>
      <c r="K8" s="3" t="s">
        <v>20</v>
      </c>
      <c r="L8" s="5">
        <v>21.5</v>
      </c>
      <c r="M8" s="5">
        <v>22</v>
      </c>
      <c r="N8" s="5">
        <v>23.5</v>
      </c>
      <c r="O8" s="5">
        <v>25</v>
      </c>
      <c r="P8" s="5">
        <v>30</v>
      </c>
      <c r="Q8" s="5">
        <f t="shared" si="0"/>
        <v>22.044794880170247</v>
      </c>
      <c r="S8" s="3" t="s">
        <v>20</v>
      </c>
      <c r="T8" s="6">
        <v>4.2563312932155956E-2</v>
      </c>
      <c r="U8" s="6">
        <v>7.0576558855292404E-2</v>
      </c>
      <c r="V8" s="6">
        <v>0.12530913246498249</v>
      </c>
      <c r="W8" s="6">
        <v>0.21819092278898877</v>
      </c>
      <c r="X8" s="6">
        <v>0.34369753155168187</v>
      </c>
      <c r="Y8" s="6">
        <f t="shared" si="8"/>
        <v>6.7373830549175381E-2</v>
      </c>
      <c r="Z8" s="7"/>
      <c r="AA8" s="3" t="s">
        <v>20</v>
      </c>
      <c r="AB8" s="6">
        <f t="shared" si="9"/>
        <v>1.7235722366944074E-2</v>
      </c>
      <c r="AC8" s="6">
        <f t="shared" si="1"/>
        <v>3.2841910375267271E-2</v>
      </c>
      <c r="AD8" s="6">
        <f t="shared" si="1"/>
        <v>6.3333444140254713E-2</v>
      </c>
      <c r="AE8" s="6">
        <f t="shared" si="1"/>
        <v>0.11507791839087744</v>
      </c>
      <c r="AF8" s="6">
        <f t="shared" si="1"/>
        <v>0.18499768913118841</v>
      </c>
      <c r="AG8" s="6">
        <f t="shared" si="10"/>
        <v>3.1057669440747088E-2</v>
      </c>
      <c r="AH8" s="7"/>
      <c r="AI8" s="3" t="s">
        <v>20</v>
      </c>
      <c r="AJ8" s="8">
        <f t="shared" si="11"/>
        <v>2.1761561081695725E-2</v>
      </c>
      <c r="AK8" s="8">
        <f t="shared" si="2"/>
        <v>4.1465696850724536E-2</v>
      </c>
      <c r="AL8" s="8">
        <f t="shared" si="2"/>
        <v>7.996384391846531E-2</v>
      </c>
      <c r="AM8" s="8">
        <f t="shared" si="2"/>
        <v>0.14529563060381834</v>
      </c>
      <c r="AN8" s="8">
        <f t="shared" si="2"/>
        <v>0.23357527037694464</v>
      </c>
      <c r="AO8" s="8">
        <f t="shared" si="12"/>
        <v>3.9212941366829658E-2</v>
      </c>
      <c r="AQ8" s="3" t="s">
        <v>20</v>
      </c>
      <c r="AR8" s="9">
        <f t="shared" si="3"/>
        <v>194193.28627306744</v>
      </c>
      <c r="AS8" s="9">
        <f t="shared" si="3"/>
        <v>209102.55615037499</v>
      </c>
      <c r="AT8" s="9">
        <f t="shared" si="3"/>
        <v>214570.49337099027</v>
      </c>
      <c r="AU8" s="9">
        <f t="shared" si="3"/>
        <v>208654.07464481134</v>
      </c>
      <c r="AV8" s="9">
        <f t="shared" si="3"/>
        <v>236273.9677193182</v>
      </c>
      <c r="AW8" s="9">
        <f t="shared" si="3"/>
        <v>202435.29570729128</v>
      </c>
      <c r="AX8" s="7"/>
      <c r="AY8" s="3" t="s">
        <v>20</v>
      </c>
      <c r="AZ8" s="9">
        <f t="shared" si="13"/>
        <v>950762.7234911503</v>
      </c>
      <c r="BA8" s="9">
        <f t="shared" si="4"/>
        <v>978257.57263333327</v>
      </c>
      <c r="BB8" s="9">
        <f t="shared" si="4"/>
        <v>941098.65513592225</v>
      </c>
      <c r="BC8" s="9">
        <f t="shared" si="4"/>
        <v>878543.47218867927</v>
      </c>
      <c r="BD8" s="9">
        <f t="shared" si="4"/>
        <v>829031.4656818182</v>
      </c>
      <c r="BE8" s="9">
        <f t="shared" si="5"/>
        <v>956251.70122602873</v>
      </c>
      <c r="BF8" s="71"/>
      <c r="BG8" s="3" t="s">
        <v>20</v>
      </c>
      <c r="BH8" s="4">
        <v>51.245714285714286</v>
      </c>
      <c r="BI8" s="4">
        <v>51.026041666666664</v>
      </c>
      <c r="BJ8" s="4">
        <v>50.468852459016396</v>
      </c>
      <c r="BK8" s="4">
        <v>51.022222222222226</v>
      </c>
      <c r="BL8" s="4">
        <v>51.307692307692307</v>
      </c>
      <c r="BM8" s="4">
        <v>50.876350540216087</v>
      </c>
      <c r="BO8" s="3" t="s">
        <v>20</v>
      </c>
      <c r="BP8" s="9">
        <v>471374.67699115042</v>
      </c>
      <c r="BQ8" s="9">
        <v>485006.23333333334</v>
      </c>
      <c r="BR8" s="9">
        <v>466583.36893203884</v>
      </c>
      <c r="BS8" s="9">
        <v>435569.39622641512</v>
      </c>
      <c r="BT8" s="9">
        <v>411022.04545454547</v>
      </c>
      <c r="BU8" s="9">
        <f t="shared" si="6"/>
        <v>474096.03432128346</v>
      </c>
    </row>
    <row r="9" spans="2:73" x14ac:dyDescent="0.25">
      <c r="B9" s="179"/>
      <c r="C9" s="3" t="s">
        <v>21</v>
      </c>
      <c r="D9" s="4">
        <v>389.41162061970113</v>
      </c>
      <c r="E9" s="4">
        <v>189.37601337132872</v>
      </c>
      <c r="F9" s="4">
        <v>122.81906513610438</v>
      </c>
      <c r="G9" s="4">
        <v>1.3435819436145364</v>
      </c>
      <c r="H9" s="4">
        <v>1.2444320712694876</v>
      </c>
      <c r="I9" s="4">
        <f t="shared" si="7"/>
        <v>704.19471314201826</v>
      </c>
      <c r="K9" s="3" t="s">
        <v>21</v>
      </c>
      <c r="L9" s="5">
        <v>19.5</v>
      </c>
      <c r="M9" s="5">
        <v>21</v>
      </c>
      <c r="N9" s="5">
        <v>22</v>
      </c>
      <c r="O9" s="5">
        <v>24</v>
      </c>
      <c r="P9" s="5">
        <v>30</v>
      </c>
      <c r="Q9" s="5">
        <f t="shared" si="0"/>
        <v>20.329138479595013</v>
      </c>
      <c r="S9" s="3" t="s">
        <v>21</v>
      </c>
      <c r="T9" s="6">
        <v>4.1058441823479078E-2</v>
      </c>
      <c r="U9" s="6">
        <v>6.9940045839220089E-2</v>
      </c>
      <c r="V9" s="6">
        <v>0.12104859237881388</v>
      </c>
      <c r="W9" s="6">
        <v>0.21794631785540738</v>
      </c>
      <c r="X9" s="6">
        <v>0.34555485083565324</v>
      </c>
      <c r="Y9" s="6">
        <f t="shared" si="8"/>
        <v>6.3652174346441229E-2</v>
      </c>
      <c r="Z9" s="7"/>
      <c r="AA9" s="3" t="s">
        <v>21</v>
      </c>
      <c r="AB9" s="6">
        <f t="shared" si="9"/>
        <v>1.6397358204692233E-2</v>
      </c>
      <c r="AC9" s="6">
        <f t="shared" si="1"/>
        <v>3.2487308776229969E-2</v>
      </c>
      <c r="AD9" s="6">
        <f t="shared" si="1"/>
        <v>6.0959895934374397E-2</v>
      </c>
      <c r="AE9" s="6">
        <f t="shared" si="1"/>
        <v>0.11494164890637328</v>
      </c>
      <c r="AF9" s="6">
        <f t="shared" si="1"/>
        <v>0.18603240228141291</v>
      </c>
      <c r="AG9" s="6">
        <f t="shared" si="10"/>
        <v>2.898433361377525E-2</v>
      </c>
      <c r="AH9" s="7"/>
      <c r="AI9" s="3" t="s">
        <v>21</v>
      </c>
      <c r="AJ9" s="8">
        <f t="shared" si="11"/>
        <v>2.0703055233368888E-2</v>
      </c>
      <c r="AK9" s="8">
        <f t="shared" si="2"/>
        <v>4.1017982261638511E-2</v>
      </c>
      <c r="AL9" s="8">
        <f t="shared" si="2"/>
        <v>7.6967038031078988E-2</v>
      </c>
      <c r="AM9" s="8">
        <f t="shared" si="2"/>
        <v>0.14512357882394658</v>
      </c>
      <c r="AN9" s="8">
        <f t="shared" si="2"/>
        <v>0.23488168347302865</v>
      </c>
      <c r="AO9" s="8">
        <f t="shared" si="12"/>
        <v>3.6595179065897723E-2</v>
      </c>
      <c r="AQ9" s="3" t="s">
        <v>21</v>
      </c>
      <c r="AR9" s="9">
        <f t="shared" si="3"/>
        <v>212417.1376872549</v>
      </c>
      <c r="AS9" s="9">
        <f t="shared" si="3"/>
        <v>213913.30357278496</v>
      </c>
      <c r="AT9" s="9">
        <f t="shared" si="3"/>
        <v>215935.00712078865</v>
      </c>
      <c r="AU9" s="9">
        <f t="shared" si="3"/>
        <v>219470.12609720544</v>
      </c>
      <c r="AV9" s="9">
        <f t="shared" si="3"/>
        <v>263914.45324374997</v>
      </c>
      <c r="AW9" s="9">
        <f t="shared" si="3"/>
        <v>213537.5104052778</v>
      </c>
      <c r="AX9" s="7"/>
      <c r="AY9" s="3" t="s">
        <v>21</v>
      </c>
      <c r="AZ9" s="9">
        <f t="shared" si="13"/>
        <v>1117984.9351960784</v>
      </c>
      <c r="BA9" s="9">
        <f t="shared" si="4"/>
        <v>1047311.1558031088</v>
      </c>
      <c r="BB9" s="9">
        <f t="shared" si="4"/>
        <v>1033181.8522525773</v>
      </c>
      <c r="BC9" s="9">
        <f t="shared" si="4"/>
        <v>962588.27235616429</v>
      </c>
      <c r="BD9" s="9">
        <f t="shared" si="4"/>
        <v>926015.62541666662</v>
      </c>
      <c r="BE9" s="9">
        <f t="shared" si="5"/>
        <v>1083552.6476161312</v>
      </c>
      <c r="BF9" s="71"/>
      <c r="BG9" s="3" t="s">
        <v>21</v>
      </c>
      <c r="BH9" s="4">
        <v>50.396850393700788</v>
      </c>
      <c r="BI9" s="4">
        <v>51.339113680154142</v>
      </c>
      <c r="BJ9" s="4">
        <v>51.788888888888891</v>
      </c>
      <c r="BK9" s="4">
        <v>51.833333333333336</v>
      </c>
      <c r="BL9" s="4">
        <v>58</v>
      </c>
      <c r="BM9" s="4">
        <v>51.116219667943803</v>
      </c>
      <c r="BO9" s="3" t="s">
        <v>21</v>
      </c>
      <c r="BP9" s="9">
        <v>554281.07843137253</v>
      </c>
      <c r="BQ9" s="9">
        <v>519242.0207253886</v>
      </c>
      <c r="BR9" s="9">
        <v>512236.91237113404</v>
      </c>
      <c r="BS9" s="9">
        <v>477237.61643835617</v>
      </c>
      <c r="BT9" s="9">
        <v>459105.41666666669</v>
      </c>
      <c r="BU9" s="9">
        <f t="shared" si="6"/>
        <v>537210.03848097741</v>
      </c>
    </row>
    <row r="10" spans="2:73" x14ac:dyDescent="0.25">
      <c r="B10" s="179"/>
      <c r="C10" s="3" t="s">
        <v>22</v>
      </c>
      <c r="D10" s="4">
        <v>513.82652468050821</v>
      </c>
      <c r="E10" s="4">
        <v>223.48352572721203</v>
      </c>
      <c r="F10" s="4">
        <v>139.14167323504762</v>
      </c>
      <c r="G10" s="4">
        <v>1.4690368841327612</v>
      </c>
      <c r="H10" s="4">
        <v>1.4022624803085446</v>
      </c>
      <c r="I10" s="4">
        <f t="shared" si="7"/>
        <v>879.32302300720914</v>
      </c>
      <c r="K10" s="3" t="s">
        <v>22</v>
      </c>
      <c r="L10" s="5">
        <v>18</v>
      </c>
      <c r="M10" s="5">
        <v>19.5</v>
      </c>
      <c r="N10" s="5">
        <v>20</v>
      </c>
      <c r="O10" s="5">
        <v>24</v>
      </c>
      <c r="P10" s="5">
        <v>30</v>
      </c>
      <c r="Q10" s="5">
        <f t="shared" si="0"/>
        <v>18.700523035277893</v>
      </c>
      <c r="S10" s="3" t="s">
        <v>22</v>
      </c>
      <c r="T10" s="6">
        <v>3.9210845049995974E-2</v>
      </c>
      <c r="U10" s="6">
        <v>6.8144952141141996E-2</v>
      </c>
      <c r="V10" s="6">
        <v>0.11639366268328709</v>
      </c>
      <c r="W10" s="6">
        <v>0.20826838616059715</v>
      </c>
      <c r="X10" s="6">
        <v>0.33932106197703055</v>
      </c>
      <c r="Y10" s="6">
        <f t="shared" si="8"/>
        <v>5.9538787398696953E-2</v>
      </c>
      <c r="Z10" s="7"/>
      <c r="AA10" s="3" t="s">
        <v>22</v>
      </c>
      <c r="AB10" s="6">
        <f t="shared" si="9"/>
        <v>1.5368061468081843E-2</v>
      </c>
      <c r="AC10" s="6">
        <f t="shared" si="1"/>
        <v>3.1487261519241964E-2</v>
      </c>
      <c r="AD10" s="6">
        <f t="shared" si="1"/>
        <v>5.8366633154572106E-2</v>
      </c>
      <c r="AE10" s="6">
        <f t="shared" si="1"/>
        <v>0.10955007015197493</v>
      </c>
      <c r="AF10" s="6">
        <f t="shared" si="1"/>
        <v>0.18255955657125167</v>
      </c>
      <c r="AG10" s="6">
        <f t="shared" si="10"/>
        <v>2.6692764467035952E-2</v>
      </c>
      <c r="AH10" s="7"/>
      <c r="AI10" s="3" t="s">
        <v>22</v>
      </c>
      <c r="AJ10" s="8">
        <f t="shared" si="11"/>
        <v>1.9403480818785849E-2</v>
      </c>
      <c r="AK10" s="8">
        <f t="shared" si="2"/>
        <v>3.9755337795441686E-2</v>
      </c>
      <c r="AL10" s="8">
        <f t="shared" si="2"/>
        <v>7.3692823862267151E-2</v>
      </c>
      <c r="AM10" s="8">
        <f t="shared" si="2"/>
        <v>0.13831625343933521</v>
      </c>
      <c r="AN10" s="8">
        <f t="shared" si="2"/>
        <v>0.23049692126579324</v>
      </c>
      <c r="AO10" s="8">
        <f t="shared" si="12"/>
        <v>3.3701878692521003E-2</v>
      </c>
      <c r="AQ10" s="3" t="s">
        <v>22</v>
      </c>
      <c r="AR10" s="9">
        <f t="shared" si="3"/>
        <v>281946.14811041841</v>
      </c>
      <c r="AS10" s="9">
        <f t="shared" si="3"/>
        <v>284855.14987650426</v>
      </c>
      <c r="AT10" s="9">
        <f t="shared" si="3"/>
        <v>296584.97047797841</v>
      </c>
      <c r="AU10" s="9">
        <f t="shared" si="3"/>
        <v>267996.24555450003</v>
      </c>
      <c r="AV10" s="9">
        <f t="shared" si="3"/>
        <v>345729.29661099997</v>
      </c>
      <c r="AW10" s="9">
        <f t="shared" si="3"/>
        <v>285080.30010231462</v>
      </c>
      <c r="AX10" s="7"/>
      <c r="AY10" s="3" t="s">
        <v>22</v>
      </c>
      <c r="AZ10" s="9">
        <f t="shared" si="13"/>
        <v>1483927.0953179917</v>
      </c>
      <c r="BA10" s="9">
        <f t="shared" si="4"/>
        <v>1394639.6566781115</v>
      </c>
      <c r="BB10" s="9">
        <f t="shared" si="4"/>
        <v>1419066.8443922412</v>
      </c>
      <c r="BC10" s="9">
        <f t="shared" si="4"/>
        <v>1175422.1296250001</v>
      </c>
      <c r="BD10" s="9">
        <f t="shared" si="4"/>
        <v>1213085.2512666667</v>
      </c>
      <c r="BE10" s="9">
        <f t="shared" si="5"/>
        <v>1450023.7046638455</v>
      </c>
      <c r="BF10" s="71"/>
      <c r="BG10" s="3" t="s">
        <v>22</v>
      </c>
      <c r="BH10" s="4">
        <v>51.853161843515544</v>
      </c>
      <c r="BI10" s="4">
        <v>51.114035087719301</v>
      </c>
      <c r="BJ10" s="4">
        <v>51.241237113402065</v>
      </c>
      <c r="BK10" s="4">
        <v>49.512195121951223</v>
      </c>
      <c r="BL10" s="4">
        <v>53</v>
      </c>
      <c r="BM10" s="4">
        <v>51.45423228346457</v>
      </c>
      <c r="BO10" s="3" t="s">
        <v>22</v>
      </c>
      <c r="BP10" s="9">
        <v>735710.01255230128</v>
      </c>
      <c r="BQ10" s="9">
        <v>691442.56652360514</v>
      </c>
      <c r="BR10" s="9">
        <v>703553.2198275862</v>
      </c>
      <c r="BS10" s="9">
        <v>582757.625</v>
      </c>
      <c r="BT10" s="9">
        <v>601430.46666666667</v>
      </c>
      <c r="BU10" s="9">
        <f t="shared" si="6"/>
        <v>718901.19219823764</v>
      </c>
    </row>
    <row r="11" spans="2:73" x14ac:dyDescent="0.25">
      <c r="B11" s="179"/>
      <c r="C11" s="3" t="s">
        <v>23</v>
      </c>
      <c r="D11" s="4">
        <v>246.2524748924825</v>
      </c>
      <c r="E11" s="4">
        <v>93.002461016914324</v>
      </c>
      <c r="F11" s="4">
        <v>50.67998598553006</v>
      </c>
      <c r="G11" s="4">
        <v>0.48563202781248305</v>
      </c>
      <c r="H11" s="4">
        <v>0.52205442989841921</v>
      </c>
      <c r="I11" s="4">
        <f t="shared" si="7"/>
        <v>390.94260835263776</v>
      </c>
      <c r="K11" s="3" t="s">
        <v>23</v>
      </c>
      <c r="L11" s="5">
        <v>16.5</v>
      </c>
      <c r="M11" s="5">
        <v>18</v>
      </c>
      <c r="N11" s="5">
        <v>18.5</v>
      </c>
      <c r="O11" s="5">
        <v>22</v>
      </c>
      <c r="P11" s="5">
        <v>30</v>
      </c>
      <c r="Q11" s="5">
        <f t="shared" si="0"/>
        <v>17.117283215748547</v>
      </c>
      <c r="S11" s="3" t="s">
        <v>23</v>
      </c>
      <c r="T11" s="6">
        <v>3.8910855236971589E-2</v>
      </c>
      <c r="U11" s="6">
        <v>6.9396619500669707E-2</v>
      </c>
      <c r="V11" s="6">
        <v>0.11534740663163179</v>
      </c>
      <c r="W11" s="6">
        <v>0.20866564691274084</v>
      </c>
      <c r="X11" s="6">
        <v>0.33093073660420552</v>
      </c>
      <c r="Y11" s="6">
        <f t="shared" si="8"/>
        <v>5.6672907630360356E-2</v>
      </c>
      <c r="Z11" s="7"/>
      <c r="AA11" s="3" t="s">
        <v>23</v>
      </c>
      <c r="AB11" s="6">
        <f t="shared" si="9"/>
        <v>1.5200937050030255E-2</v>
      </c>
      <c r="AC11" s="6">
        <f t="shared" si="1"/>
        <v>3.218456579416492E-2</v>
      </c>
      <c r="AD11" s="6">
        <f t="shared" si="1"/>
        <v>5.7783763583092243E-2</v>
      </c>
      <c r="AE11" s="6">
        <f t="shared" si="1"/>
        <v>0.10977138424043484</v>
      </c>
      <c r="AF11" s="6">
        <f t="shared" si="1"/>
        <v>0.17788530369892863</v>
      </c>
      <c r="AG11" s="6">
        <f t="shared" si="10"/>
        <v>2.5096181957582047E-2</v>
      </c>
      <c r="AH11" s="7"/>
      <c r="AI11" s="3" t="s">
        <v>23</v>
      </c>
      <c r="AJ11" s="8">
        <f t="shared" si="11"/>
        <v>1.9192472068804624E-2</v>
      </c>
      <c r="AK11" s="8">
        <f t="shared" si="2"/>
        <v>4.0635743574103225E-2</v>
      </c>
      <c r="AL11" s="8">
        <f t="shared" si="2"/>
        <v>7.2956901600793073E-2</v>
      </c>
      <c r="AM11" s="8">
        <f t="shared" si="2"/>
        <v>0.13859568124350408</v>
      </c>
      <c r="AN11" s="8">
        <f t="shared" si="2"/>
        <v>0.22459528063671036</v>
      </c>
      <c r="AO11" s="8">
        <f t="shared" si="12"/>
        <v>3.1686057883752186E-2</v>
      </c>
      <c r="AQ11" s="3" t="s">
        <v>23</v>
      </c>
      <c r="AR11" s="9">
        <f t="shared" si="3"/>
        <v>346352.0751862913</v>
      </c>
      <c r="AS11" s="9">
        <f t="shared" si="3"/>
        <v>353114.32266140002</v>
      </c>
      <c r="AT11" s="9">
        <f t="shared" si="3"/>
        <v>345956.69912608044</v>
      </c>
      <c r="AU11" s="9">
        <f t="shared" si="3"/>
        <v>316028.31561141176</v>
      </c>
      <c r="AV11" s="9">
        <f t="shared" si="3"/>
        <v>467695.34827399993</v>
      </c>
      <c r="AW11" s="9">
        <f t="shared" si="3"/>
        <v>348033.88114540925</v>
      </c>
      <c r="AX11" s="7"/>
      <c r="AY11" s="3" t="s">
        <v>23</v>
      </c>
      <c r="AZ11" s="9">
        <f t="shared" si="13"/>
        <v>1918848.0619739129</v>
      </c>
      <c r="BA11" s="9">
        <f t="shared" si="4"/>
        <v>1858496.43506</v>
      </c>
      <c r="BB11" s="9">
        <f t="shared" si="4"/>
        <v>1776414.3729195402</v>
      </c>
      <c r="BC11" s="9">
        <f t="shared" si="4"/>
        <v>1512097.2038823529</v>
      </c>
      <c r="BD11" s="9">
        <f t="shared" si="4"/>
        <v>1641036.3097333333</v>
      </c>
      <c r="BE11" s="9">
        <f t="shared" si="5"/>
        <v>1885150.1456736438</v>
      </c>
      <c r="BF11" s="71"/>
      <c r="BG11" s="3" t="s">
        <v>23</v>
      </c>
      <c r="BH11" s="4">
        <v>50.517156862745097</v>
      </c>
      <c r="BI11" s="4">
        <v>51.9375</v>
      </c>
      <c r="BJ11" s="4">
        <v>50.127118644067799</v>
      </c>
      <c r="BK11" s="4">
        <v>47.285714285714285</v>
      </c>
      <c r="BL11" s="4">
        <v>43</v>
      </c>
      <c r="BM11" s="4">
        <v>50.733333333333334</v>
      </c>
      <c r="BO11" s="3" t="s">
        <v>23</v>
      </c>
      <c r="BP11" s="9">
        <v>951337.66086956521</v>
      </c>
      <c r="BQ11" s="9">
        <v>921416.18</v>
      </c>
      <c r="BR11" s="9">
        <v>880721.05747126439</v>
      </c>
      <c r="BS11" s="9">
        <v>749676.3529411765</v>
      </c>
      <c r="BT11" s="9">
        <v>813602.53333333333</v>
      </c>
      <c r="BU11" s="9">
        <f t="shared" si="6"/>
        <v>934630.71178663569</v>
      </c>
    </row>
    <row r="12" spans="2:73" x14ac:dyDescent="0.25">
      <c r="B12" s="179"/>
      <c r="C12" s="3" t="s">
        <v>24</v>
      </c>
      <c r="D12" s="4">
        <v>207.82677947633869</v>
      </c>
      <c r="E12" s="4">
        <v>60.877943565442848</v>
      </c>
      <c r="F12" s="4">
        <v>34.81395433690691</v>
      </c>
      <c r="G12" s="4">
        <v>0.29542615025259383</v>
      </c>
      <c r="H12" s="4">
        <v>0.38445868868488237</v>
      </c>
      <c r="I12" s="4">
        <f t="shared" si="7"/>
        <v>304.19856221762598</v>
      </c>
      <c r="K12" s="3" t="s">
        <v>24</v>
      </c>
      <c r="L12" s="5">
        <v>16</v>
      </c>
      <c r="M12" s="5">
        <v>16.5</v>
      </c>
      <c r="N12" s="5">
        <v>17.5</v>
      </c>
      <c r="O12" s="5">
        <v>20</v>
      </c>
      <c r="P12" s="5">
        <v>30</v>
      </c>
      <c r="Q12" s="5">
        <f t="shared" si="0"/>
        <v>16.266908945593173</v>
      </c>
      <c r="S12" s="3" t="s">
        <v>24</v>
      </c>
      <c r="T12" s="6">
        <v>3.6111846157117711E-2</v>
      </c>
      <c r="U12" s="6">
        <v>6.6700360398466968E-2</v>
      </c>
      <c r="V12" s="6">
        <v>0.11280271271599389</v>
      </c>
      <c r="W12" s="6">
        <v>0.20132267982783567</v>
      </c>
      <c r="X12" s="6">
        <v>0.3372214551299591</v>
      </c>
      <c r="Y12" s="6">
        <f t="shared" si="8"/>
        <v>5.155126816464712E-2</v>
      </c>
      <c r="Z12" s="7"/>
      <c r="AA12" s="3" t="s">
        <v>24</v>
      </c>
      <c r="AB12" s="6">
        <f t="shared" si="9"/>
        <v>1.3641608221908769E-2</v>
      </c>
      <c r="AC12" s="6">
        <f t="shared" si="1"/>
        <v>3.068247901052034E-2</v>
      </c>
      <c r="AD12" s="6">
        <f t="shared" si="1"/>
        <v>5.636611381197873E-2</v>
      </c>
      <c r="AE12" s="6">
        <f t="shared" si="1"/>
        <v>0.10568061499575716</v>
      </c>
      <c r="AF12" s="6">
        <f t="shared" si="1"/>
        <v>0.18138986494433823</v>
      </c>
      <c r="AG12" s="6">
        <f t="shared" si="10"/>
        <v>2.2242915019788374E-2</v>
      </c>
      <c r="AH12" s="7"/>
      <c r="AI12" s="3" t="s">
        <v>24</v>
      </c>
      <c r="AJ12" s="8">
        <f t="shared" si="11"/>
        <v>1.7223687191839161E-2</v>
      </c>
      <c r="AK12" s="8">
        <f t="shared" si="2"/>
        <v>3.8739231632429101E-2</v>
      </c>
      <c r="AL12" s="8">
        <f t="shared" si="2"/>
        <v>7.1166998547718532E-2</v>
      </c>
      <c r="AM12" s="8">
        <f t="shared" si="2"/>
        <v>0.13343073817387638</v>
      </c>
      <c r="AN12" s="8">
        <f t="shared" si="2"/>
        <v>0.22902008639668195</v>
      </c>
      <c r="AO12" s="8">
        <f t="shared" si="12"/>
        <v>2.8083566417060671E-2</v>
      </c>
      <c r="AQ12" s="3" t="s">
        <v>24</v>
      </c>
      <c r="AR12" s="9">
        <f t="shared" si="3"/>
        <v>424722.04819801421</v>
      </c>
      <c r="AS12" s="9">
        <f t="shared" si="3"/>
        <v>434042.09205074992</v>
      </c>
      <c r="AT12" s="9">
        <f t="shared" si="3"/>
        <v>355151.14151457441</v>
      </c>
      <c r="AU12" s="9">
        <f t="shared" si="3"/>
        <v>426361.55652614281</v>
      </c>
      <c r="AV12" s="9">
        <f t="shared" si="3"/>
        <v>539448.79594392853</v>
      </c>
      <c r="AW12" s="9">
        <f t="shared" si="3"/>
        <v>418771.78596490045</v>
      </c>
      <c r="AX12" s="7"/>
      <c r="AY12" s="3" t="s">
        <v>24</v>
      </c>
      <c r="AZ12" s="9">
        <f t="shared" si="13"/>
        <v>2483754.6678246446</v>
      </c>
      <c r="BA12" s="9">
        <f t="shared" si="4"/>
        <v>2538257.8482499998</v>
      </c>
      <c r="BB12" s="9">
        <f t="shared" si="4"/>
        <v>2076907.2603191487</v>
      </c>
      <c r="BC12" s="9">
        <f t="shared" si="4"/>
        <v>2362113.8865714283</v>
      </c>
      <c r="BD12" s="9">
        <f t="shared" si="4"/>
        <v>1892802.7927857141</v>
      </c>
      <c r="BE12" s="9">
        <f t="shared" si="5"/>
        <v>2447235.5669630216</v>
      </c>
      <c r="BF12" s="71"/>
      <c r="BG12" s="3" t="s">
        <v>24</v>
      </c>
      <c r="BH12" s="4">
        <v>50.851145038167942</v>
      </c>
      <c r="BI12" s="4">
        <v>52.758620689655174</v>
      </c>
      <c r="BJ12" s="4">
        <v>51.604651162790695</v>
      </c>
      <c r="BK12" s="4"/>
      <c r="BL12" s="4"/>
      <c r="BM12" s="4">
        <v>51.357142857142854</v>
      </c>
      <c r="BO12" s="3" t="s">
        <v>24</v>
      </c>
      <c r="BP12" s="9">
        <v>1231410.3459715641</v>
      </c>
      <c r="BQ12" s="9">
        <v>1258432.25</v>
      </c>
      <c r="BR12" s="9">
        <v>1029701.1702127659</v>
      </c>
      <c r="BS12" s="9">
        <v>1171102.5714285714</v>
      </c>
      <c r="BT12" s="9">
        <v>938424.78571428568</v>
      </c>
      <c r="BU12" s="9">
        <f t="shared" si="6"/>
        <v>1213304.6935860296</v>
      </c>
    </row>
    <row r="13" spans="2:73" x14ac:dyDescent="0.25">
      <c r="B13" s="179"/>
      <c r="C13" s="3" t="s">
        <v>25</v>
      </c>
      <c r="D13" s="4">
        <v>134.25563093567314</v>
      </c>
      <c r="E13" s="4">
        <v>29.348324585294925</v>
      </c>
      <c r="F13" s="4">
        <v>15.295311085723036</v>
      </c>
      <c r="G13" s="4">
        <v>0.13961920799608887</v>
      </c>
      <c r="H13" s="4">
        <v>0.21448747895051334</v>
      </c>
      <c r="I13" s="4">
        <f t="shared" si="7"/>
        <v>179.25337329363768</v>
      </c>
      <c r="K13" s="3" t="s">
        <v>25</v>
      </c>
      <c r="L13" s="5">
        <v>15</v>
      </c>
      <c r="M13" s="5">
        <v>16</v>
      </c>
      <c r="N13" s="5">
        <v>16.5</v>
      </c>
      <c r="O13" s="5">
        <v>20</v>
      </c>
      <c r="P13" s="5">
        <v>30</v>
      </c>
      <c r="Q13" s="5">
        <f t="shared" si="0"/>
        <v>15.30223345889315</v>
      </c>
      <c r="S13" s="3" t="s">
        <v>25</v>
      </c>
      <c r="T13" s="6">
        <v>3.2172268594089767E-2</v>
      </c>
      <c r="U13" s="6">
        <v>6.4528764148950063E-2</v>
      </c>
      <c r="V13" s="6">
        <v>0.11354080855548854</v>
      </c>
      <c r="W13" s="6">
        <v>0.20430959998219866</v>
      </c>
      <c r="X13" s="6">
        <v>0.33145555602319143</v>
      </c>
      <c r="Y13" s="6">
        <f t="shared" si="8"/>
        <v>4.490504019575E-2</v>
      </c>
      <c r="Z13" s="7"/>
      <c r="AA13" s="3" t="s">
        <v>25</v>
      </c>
      <c r="AB13" s="6">
        <f t="shared" si="9"/>
        <v>1.1446868337402657E-2</v>
      </c>
      <c r="AC13" s="6">
        <f t="shared" si="1"/>
        <v>2.94726820651353E-2</v>
      </c>
      <c r="AD13" s="6">
        <f t="shared" si="1"/>
        <v>5.6777307233509405E-2</v>
      </c>
      <c r="AE13" s="6">
        <f t="shared" si="1"/>
        <v>0.1073446291418772</v>
      </c>
      <c r="AF13" s="6">
        <f t="shared" si="1"/>
        <v>0.17817768076032262</v>
      </c>
      <c r="AG13" s="6">
        <f t="shared" si="10"/>
        <v>1.8540299353136228E-2</v>
      </c>
      <c r="AH13" s="7"/>
      <c r="AI13" s="3" t="s">
        <v>25</v>
      </c>
      <c r="AJ13" s="8">
        <f t="shared" si="11"/>
        <v>1.4452641973176718E-2</v>
      </c>
      <c r="AK13" s="8">
        <f t="shared" si="2"/>
        <v>3.7211760397806673E-2</v>
      </c>
      <c r="AL13" s="8">
        <f t="shared" si="2"/>
        <v>7.1686165111702657E-2</v>
      </c>
      <c r="AM13" s="8">
        <f t="shared" si="2"/>
        <v>0.13553169714215529</v>
      </c>
      <c r="AN13" s="8">
        <f t="shared" si="2"/>
        <v>0.22496443147036588</v>
      </c>
      <c r="AO13" s="8">
        <f t="shared" si="12"/>
        <v>2.3408700155207546E-2</v>
      </c>
      <c r="AQ13" s="3" t="s">
        <v>25</v>
      </c>
      <c r="AR13" s="9">
        <f t="shared" si="3"/>
        <v>510857.21285382548</v>
      </c>
      <c r="AS13" s="9">
        <f t="shared" si="3"/>
        <v>497933.43757791654</v>
      </c>
      <c r="AT13" s="9">
        <f t="shared" si="3"/>
        <v>503934.54134830873</v>
      </c>
      <c r="AU13" s="9">
        <f t="shared" si="3"/>
        <v>524898.02859660005</v>
      </c>
      <c r="AV13" s="9">
        <f t="shared" si="3"/>
        <v>524808.07685099996</v>
      </c>
      <c r="AW13" s="9">
        <f t="shared" si="3"/>
        <v>508178.19541699474</v>
      </c>
      <c r="AX13" s="7"/>
      <c r="AY13" s="3" t="s">
        <v>25</v>
      </c>
      <c r="AZ13" s="9">
        <f t="shared" si="13"/>
        <v>3072825.340474138</v>
      </c>
      <c r="BA13" s="9">
        <f t="shared" si="4"/>
        <v>2995088.3463333328</v>
      </c>
      <c r="BB13" s="9">
        <f t="shared" si="4"/>
        <v>3031185.2111176471</v>
      </c>
      <c r="BC13" s="9">
        <f t="shared" si="4"/>
        <v>3069579.1146</v>
      </c>
      <c r="BD13" s="9">
        <f t="shared" si="4"/>
        <v>1841431.8485999999</v>
      </c>
      <c r="BE13" s="9">
        <f t="shared" si="5"/>
        <v>3055068.7932407055</v>
      </c>
      <c r="BF13" s="71"/>
      <c r="BG13" s="3" t="s">
        <v>25</v>
      </c>
      <c r="BH13" s="4">
        <v>50.128440366972477</v>
      </c>
      <c r="BI13" s="4">
        <v>49.794117647058826</v>
      </c>
      <c r="BJ13" s="4">
        <v>49</v>
      </c>
      <c r="BK13" s="4">
        <v>40</v>
      </c>
      <c r="BL13" s="4"/>
      <c r="BM13" s="4">
        <v>49.903846153846153</v>
      </c>
      <c r="BO13" s="3" t="s">
        <v>25</v>
      </c>
      <c r="BP13" s="9">
        <v>1523463.2327586208</v>
      </c>
      <c r="BQ13" s="9">
        <v>1484922.3333333333</v>
      </c>
      <c r="BR13" s="9">
        <v>1502818.6470588236</v>
      </c>
      <c r="BS13" s="9">
        <v>1521853.8</v>
      </c>
      <c r="BT13" s="9">
        <v>912955.8</v>
      </c>
      <c r="BU13" s="9">
        <f t="shared" si="6"/>
        <v>1514659.7884187936</v>
      </c>
    </row>
    <row r="14" spans="2:73" x14ac:dyDescent="0.25">
      <c r="B14" s="179"/>
      <c r="C14" s="10" t="s">
        <v>15</v>
      </c>
      <c r="D14" s="11">
        <f>SUM(D4:D13)</f>
        <v>2410.7437813213628</v>
      </c>
      <c r="E14" s="11">
        <f t="shared" ref="E14:I14" si="14">SUM(E4:E13)</f>
        <v>1185.2360543669445</v>
      </c>
      <c r="F14" s="11">
        <f t="shared" si="14"/>
        <v>811.67878455654113</v>
      </c>
      <c r="G14" s="11">
        <f t="shared" si="14"/>
        <v>8.9477701124450011</v>
      </c>
      <c r="H14" s="11">
        <f t="shared" si="14"/>
        <v>7.7802297789124868</v>
      </c>
      <c r="I14" s="11">
        <f t="shared" si="14"/>
        <v>4424.3866201362061</v>
      </c>
      <c r="K14" s="10" t="s">
        <v>15</v>
      </c>
      <c r="L14" s="12">
        <f t="shared" ref="L14:Q14" si="15">SUMPRODUCT(D4:D13,L4:L13,BP4:BP13)/SUMPRODUCT(D4:D13,BP4:BP13)</f>
        <v>18.416017197515316</v>
      </c>
      <c r="M14" s="12">
        <f t="shared" si="15"/>
        <v>20.546282318749185</v>
      </c>
      <c r="N14" s="12">
        <f t="shared" si="15"/>
        <v>21.969800212373116</v>
      </c>
      <c r="O14" s="12">
        <f t="shared" si="15"/>
        <v>24.928262417764756</v>
      </c>
      <c r="P14" s="12">
        <f t="shared" si="15"/>
        <v>30.000000000000004</v>
      </c>
      <c r="Q14" s="13">
        <f t="shared" si="15"/>
        <v>19.508227663230375</v>
      </c>
      <c r="S14" s="10" t="s">
        <v>15</v>
      </c>
      <c r="T14" s="14">
        <f>SUMPRODUCT(T4:T13, D4:D13)/SUM(D4:D13)</f>
        <v>4.0894416746761079E-2</v>
      </c>
      <c r="U14" s="14">
        <f t="shared" ref="U14:X14" si="16">SUMPRODUCT(U4:U13, E4:E13)/SUM(E4:E13)</f>
        <v>6.9978992976862317E-2</v>
      </c>
      <c r="V14" s="14">
        <f t="shared" si="16"/>
        <v>0.12190020502586513</v>
      </c>
      <c r="W14" s="14">
        <f t="shared" si="16"/>
        <v>0.21664228706204633</v>
      </c>
      <c r="X14" s="14">
        <f t="shared" si="16"/>
        <v>0.34474848221744847</v>
      </c>
      <c r="Y14" s="14">
        <f>SUMPRODUCT(I4:I13, Y4:Y13)/SUM(I4:I13)</f>
        <v>6.4436521693519225E-2</v>
      </c>
      <c r="Z14" s="15"/>
      <c r="AA14" s="10" t="s">
        <v>15</v>
      </c>
      <c r="AB14" s="14">
        <f>SUMPRODUCT(AB4:AB13, D4:D13)/SUM(D4:D13)</f>
        <v>1.6305979783485192E-2</v>
      </c>
      <c r="AC14" s="14">
        <f t="shared" ref="AC14:AG14" si="17">SUMPRODUCT(AC4:AC13, E4:E13)/SUM(E4:E13)</f>
        <v>3.2509006238712487E-2</v>
      </c>
      <c r="AD14" s="14">
        <f t="shared" si="17"/>
        <v>6.1434329604667888E-2</v>
      </c>
      <c r="AE14" s="14">
        <f t="shared" si="17"/>
        <v>0.11421517294619089</v>
      </c>
      <c r="AF14" s="14">
        <f t="shared" si="17"/>
        <v>0.18558317407364841</v>
      </c>
      <c r="AG14" s="14">
        <f t="shared" si="17"/>
        <v>2.9421293764552322E-2</v>
      </c>
      <c r="AH14" s="15"/>
      <c r="AI14" s="10" t="s">
        <v>15</v>
      </c>
      <c r="AJ14" s="52">
        <f>SUMPRODUCT(AJ4:AJ13, D4:D13)/SUM(D4:D13)</f>
        <v>2.0587682227682758E-2</v>
      </c>
      <c r="AK14" s="52">
        <f t="shared" ref="AK14:AN14" si="18">SUMPRODUCT(AK4:AK13, E4:E13)/SUM(E4:E13)</f>
        <v>4.1045377147972746E-2</v>
      </c>
      <c r="AL14" s="52">
        <f t="shared" si="18"/>
        <v>7.7566050771914613E-2</v>
      </c>
      <c r="AM14" s="52">
        <f t="shared" si="18"/>
        <v>0.14420634131887899</v>
      </c>
      <c r="AN14" s="52">
        <f t="shared" si="18"/>
        <v>0.23431449476606522</v>
      </c>
      <c r="AO14" s="53">
        <f>SUMPRODUCT(AJ14:AN14, D14:H14)/SUM(D14:H14)</f>
        <v>3.7146878310580327E-2</v>
      </c>
      <c r="AQ14" s="10" t="s">
        <v>15</v>
      </c>
      <c r="AR14" s="9">
        <f t="shared" si="3"/>
        <v>258689.90400205131</v>
      </c>
      <c r="AS14" s="9">
        <f t="shared" si="3"/>
        <v>234381.08531276739</v>
      </c>
      <c r="AT14" s="9">
        <f t="shared" si="3"/>
        <v>225708.44270703659</v>
      </c>
      <c r="AU14" s="9">
        <f t="shared" si="3"/>
        <v>216072.28134671418</v>
      </c>
      <c r="AV14" s="9">
        <f t="shared" si="3"/>
        <v>269579.0229276864</v>
      </c>
      <c r="AW14" s="9">
        <f t="shared" si="3"/>
        <v>246060.20899414725</v>
      </c>
      <c r="AX14" s="15"/>
      <c r="AY14" s="10" t="s">
        <v>15</v>
      </c>
      <c r="AZ14" s="9">
        <f t="shared" ref="AZ14:BD14" si="19">SUMPRODUCT(AZ4:AZ13,D4:D13)/SUM(D4:D13)</f>
        <v>1362412.5870399463</v>
      </c>
      <c r="BA14" s="9">
        <f t="shared" si="19"/>
        <v>1139379.728168787</v>
      </c>
      <c r="BB14" s="9">
        <f t="shared" si="19"/>
        <v>1032861.4917696979</v>
      </c>
      <c r="BC14" s="9">
        <f t="shared" si="19"/>
        <v>919367.49394114455</v>
      </c>
      <c r="BD14" s="9">
        <f t="shared" si="19"/>
        <v>945891.30851819774</v>
      </c>
      <c r="BE14" s="9">
        <f>SUMPRODUCT(BE4:BE13,I4:I13)/SUM(I4:I13)</f>
        <v>1240578.4976444156</v>
      </c>
      <c r="BF14" s="72"/>
      <c r="BG14" s="10" t="s">
        <v>15</v>
      </c>
      <c r="BH14" s="11">
        <v>51.197392249185079</v>
      </c>
      <c r="BI14" s="11">
        <v>51.359383033419022</v>
      </c>
      <c r="BJ14" s="11">
        <v>51.233236151603499</v>
      </c>
      <c r="BK14" s="11">
        <v>51.193236714975846</v>
      </c>
      <c r="BL14" s="11">
        <v>51.463157894736845</v>
      </c>
      <c r="BM14" s="17">
        <v>51.255049504950492</v>
      </c>
      <c r="BO14" s="10" t="s">
        <v>15</v>
      </c>
      <c r="BP14" s="18">
        <f t="shared" ref="BP14:BU14" si="20">SUMPRODUCT(BP4:BP13, D4:D13)/SUM(D4:D13)</f>
        <v>675464.84235991398</v>
      </c>
      <c r="BQ14" s="18">
        <f t="shared" si="20"/>
        <v>564888.31342032074</v>
      </c>
      <c r="BR14" s="18">
        <f t="shared" si="20"/>
        <v>512078.08218626573</v>
      </c>
      <c r="BS14" s="18">
        <f t="shared" si="20"/>
        <v>455809.36734811327</v>
      </c>
      <c r="BT14" s="18">
        <f t="shared" si="20"/>
        <v>468959.49852166482</v>
      </c>
      <c r="BU14" s="19">
        <f t="shared" si="20"/>
        <v>615061.22838096949</v>
      </c>
    </row>
    <row r="15" spans="2:73" x14ac:dyDescent="0.25">
      <c r="AI15" s="20"/>
    </row>
    <row r="16" spans="2:73" x14ac:dyDescent="0.25">
      <c r="B16">
        <f>(((1.6%)*3.464239+0.033447)*0.3009+0.018)*0.8*1.219</f>
        <v>4.3632822164968318E-2</v>
      </c>
    </row>
    <row r="17" spans="1:36" x14ac:dyDescent="0.25">
      <c r="A17" s="2"/>
      <c r="B17" s="178" t="s">
        <v>27</v>
      </c>
      <c r="C17" s="178"/>
      <c r="D17" s="178"/>
      <c r="E17" s="178"/>
      <c r="F17" s="178"/>
      <c r="G17" s="178"/>
      <c r="H17" s="178"/>
      <c r="I17" s="2"/>
      <c r="J17" s="180" t="s">
        <v>28</v>
      </c>
      <c r="K17" s="180"/>
      <c r="L17" s="180"/>
      <c r="M17" s="180"/>
      <c r="N17" s="180"/>
      <c r="O17" s="180"/>
      <c r="P17" s="180"/>
      <c r="Q17" s="2"/>
      <c r="R17" s="178" t="s">
        <v>64</v>
      </c>
      <c r="S17" s="178"/>
      <c r="T17" s="178"/>
      <c r="U17" s="178"/>
      <c r="V17" s="178"/>
      <c r="W17" s="178"/>
      <c r="X17" s="178"/>
      <c r="AJ17" s="30" t="s">
        <v>37</v>
      </c>
    </row>
    <row r="18" spans="1:36" x14ac:dyDescent="0.25">
      <c r="A18" s="7"/>
      <c r="B18" s="1" t="s">
        <v>9</v>
      </c>
      <c r="C18" s="1" t="s">
        <v>10</v>
      </c>
      <c r="D18" s="1" t="s">
        <v>11</v>
      </c>
      <c r="E18" s="1" t="s">
        <v>12</v>
      </c>
      <c r="F18" s="1" t="s">
        <v>13</v>
      </c>
      <c r="G18" s="1" t="s">
        <v>14</v>
      </c>
      <c r="H18" s="1" t="s">
        <v>15</v>
      </c>
      <c r="I18" s="7"/>
      <c r="J18" s="5" t="s">
        <v>9</v>
      </c>
      <c r="K18" s="5" t="s">
        <v>10</v>
      </c>
      <c r="L18" s="5" t="s">
        <v>11</v>
      </c>
      <c r="M18" s="5" t="s">
        <v>12</v>
      </c>
      <c r="N18" s="5" t="s">
        <v>13</v>
      </c>
      <c r="O18" s="5" t="s">
        <v>14</v>
      </c>
      <c r="P18" s="5" t="s">
        <v>15</v>
      </c>
      <c r="Q18" s="7"/>
      <c r="R18" s="5" t="s">
        <v>9</v>
      </c>
      <c r="S18" s="5" t="s">
        <v>10</v>
      </c>
      <c r="T18" s="5" t="s">
        <v>11</v>
      </c>
      <c r="U18" s="5" t="s">
        <v>12</v>
      </c>
      <c r="V18" s="5" t="s">
        <v>13</v>
      </c>
      <c r="W18" s="5" t="s">
        <v>14</v>
      </c>
      <c r="X18" s="5" t="s">
        <v>15</v>
      </c>
    </row>
    <row r="19" spans="1:36" x14ac:dyDescent="0.25">
      <c r="A19" s="7"/>
      <c r="B19" s="3" t="s">
        <v>16</v>
      </c>
      <c r="C19" s="5">
        <v>30</v>
      </c>
      <c r="D19" s="5">
        <v>30</v>
      </c>
      <c r="E19" s="5">
        <v>30</v>
      </c>
      <c r="F19" s="5">
        <v>30</v>
      </c>
      <c r="G19" s="5">
        <v>30</v>
      </c>
      <c r="H19" s="22">
        <f t="shared" ref="H19:H28" si="21">SUMPRODUCT(C19:G19, D4:H4, BP4:BT4)/SUMPRODUCT(D4:H4, BP4:BT4)</f>
        <v>30</v>
      </c>
      <c r="I19" s="7"/>
      <c r="J19" s="5" t="s">
        <v>16</v>
      </c>
      <c r="K19" s="23">
        <f>AR4/AZ4</f>
        <v>0.28499999999999998</v>
      </c>
      <c r="L19" s="23">
        <f t="shared" ref="L19:P29" si="22">AS4/BA4</f>
        <v>0.28499999999999998</v>
      </c>
      <c r="M19" s="23">
        <f t="shared" si="22"/>
        <v>0.28499999999999998</v>
      </c>
      <c r="N19" s="23">
        <f t="shared" si="22"/>
        <v>0.28499999999999998</v>
      </c>
      <c r="O19" s="23">
        <f t="shared" si="22"/>
        <v>0.28499999999999998</v>
      </c>
      <c r="P19" s="23">
        <f t="shared" si="22"/>
        <v>0.28500000000000003</v>
      </c>
      <c r="Q19" s="7"/>
      <c r="R19" s="5" t="s">
        <v>16</v>
      </c>
      <c r="S19" s="24">
        <f>(K19+2.5%+0.9%)-(AJ4+8.3%+3.4%+0.5%+1.8%)</f>
        <v>0.15229538148645438</v>
      </c>
      <c r="T19" s="24">
        <f t="shared" ref="T19:W28" si="23">(L19+2.5%+0.9%)-(AK4+8.3%+3.4%+0.5%+1.8%)</f>
        <v>0.13215009661039834</v>
      </c>
      <c r="U19" s="24">
        <f t="shared" si="23"/>
        <v>9.1778026705127025E-2</v>
      </c>
      <c r="V19" s="24">
        <f t="shared" si="23"/>
        <v>1.9950986398019233E-2</v>
      </c>
      <c r="W19" s="24">
        <f t="shared" si="23"/>
        <v>-3.0507172404451832E-2</v>
      </c>
      <c r="X19" s="24">
        <f>SUMPRODUCT(S19:W19, D4:H4)/SUM(D4:H4)</f>
        <v>0.13115572614801282</v>
      </c>
      <c r="Y19" s="25"/>
    </row>
    <row r="20" spans="1:36" x14ac:dyDescent="0.25">
      <c r="A20" s="7"/>
      <c r="B20" s="3" t="s">
        <v>17</v>
      </c>
      <c r="C20" s="5">
        <v>28.5</v>
      </c>
      <c r="D20" s="5">
        <v>29</v>
      </c>
      <c r="E20" s="5">
        <v>30</v>
      </c>
      <c r="F20" s="5">
        <v>30</v>
      </c>
      <c r="G20" s="5">
        <v>30</v>
      </c>
      <c r="H20" s="22">
        <f t="shared" si="21"/>
        <v>29.083647480677357</v>
      </c>
      <c r="I20" s="7"/>
      <c r="J20" s="5" t="s">
        <v>17</v>
      </c>
      <c r="K20" s="23">
        <f t="shared" ref="K20:K29" si="24">AR5/AZ5</f>
        <v>0.27075000000000005</v>
      </c>
      <c r="L20" s="23">
        <f t="shared" si="22"/>
        <v>0.27549999999999997</v>
      </c>
      <c r="M20" s="23">
        <f t="shared" si="22"/>
        <v>0.28499999999999998</v>
      </c>
      <c r="N20" s="23">
        <f t="shared" si="22"/>
        <v>0.28499999999999998</v>
      </c>
      <c r="O20" s="23">
        <f t="shared" si="22"/>
        <v>0.28499999999999998</v>
      </c>
      <c r="P20" s="23">
        <f t="shared" si="22"/>
        <v>0.27629465106643492</v>
      </c>
      <c r="Q20" s="7"/>
      <c r="R20" s="5" t="s">
        <v>17</v>
      </c>
      <c r="S20" s="24">
        <f t="shared" ref="S20:S28" si="25">(K20+2.5%+0.9%)-(AJ5+8.3%+3.4%+0.5%+1.8%)</f>
        <v>0.13862933277887124</v>
      </c>
      <c r="T20" s="24">
        <f t="shared" si="23"/>
        <v>0.12584586940054515</v>
      </c>
      <c r="U20" s="24">
        <f t="shared" si="23"/>
        <v>9.7112720505365013E-2</v>
      </c>
      <c r="V20" s="24">
        <f t="shared" si="23"/>
        <v>2.8427732557438412E-2</v>
      </c>
      <c r="W20" s="24">
        <f t="shared" si="23"/>
        <v>-6.3026489086151105E-2</v>
      </c>
      <c r="X20" s="24">
        <f t="shared" ref="X20:X28" si="26">SUMPRODUCT(S20:W20, D5:H5)/SUM(D5:H5)</f>
        <v>0.1217438311912398</v>
      </c>
      <c r="Y20" s="25"/>
      <c r="Z20" s="33" t="s">
        <v>39</v>
      </c>
      <c r="AA20" s="33"/>
      <c r="AI20" s="26" t="s">
        <v>31</v>
      </c>
    </row>
    <row r="21" spans="1:36" x14ac:dyDescent="0.25">
      <c r="A21" s="7"/>
      <c r="B21" s="3" t="s">
        <v>18</v>
      </c>
      <c r="C21" s="5">
        <v>25</v>
      </c>
      <c r="D21" s="5">
        <v>25.5</v>
      </c>
      <c r="E21" s="5">
        <v>28.5</v>
      </c>
      <c r="F21" s="5">
        <v>30</v>
      </c>
      <c r="G21" s="5">
        <v>30</v>
      </c>
      <c r="H21" s="22">
        <f t="shared" si="21"/>
        <v>25.950742449837652</v>
      </c>
      <c r="I21" s="7"/>
      <c r="J21" s="5" t="s">
        <v>18</v>
      </c>
      <c r="K21" s="23">
        <f t="shared" si="24"/>
        <v>0.23750000000000002</v>
      </c>
      <c r="L21" s="23">
        <f t="shared" si="22"/>
        <v>0.24224999999999999</v>
      </c>
      <c r="M21" s="23">
        <f t="shared" si="22"/>
        <v>0.27074999999999994</v>
      </c>
      <c r="N21" s="23">
        <f t="shared" si="22"/>
        <v>0.28499999999999998</v>
      </c>
      <c r="O21" s="23">
        <f t="shared" si="22"/>
        <v>0.28499999999999998</v>
      </c>
      <c r="P21" s="23">
        <f t="shared" si="22"/>
        <v>0.24653205327345767</v>
      </c>
      <c r="Q21" s="7"/>
      <c r="R21" s="5" t="s">
        <v>18</v>
      </c>
      <c r="S21" s="24">
        <f t="shared" si="25"/>
        <v>0.1081979261152759</v>
      </c>
      <c r="T21" s="24">
        <f t="shared" si="23"/>
        <v>9.4383313604310459E-2</v>
      </c>
      <c r="U21" s="24">
        <f t="shared" si="23"/>
        <v>8.393184942645171E-2</v>
      </c>
      <c r="V21" s="24">
        <f t="shared" si="23"/>
        <v>3.3814238528859841E-2</v>
      </c>
      <c r="W21" s="24">
        <f t="shared" si="23"/>
        <v>-5.7444076330757932E-2</v>
      </c>
      <c r="X21" s="24">
        <f t="shared" si="26"/>
        <v>9.7820407576826765E-2</v>
      </c>
      <c r="Y21" s="25"/>
      <c r="Z21" s="34" t="s">
        <v>40</v>
      </c>
      <c r="AA21" s="35"/>
      <c r="AI21" s="27" t="s">
        <v>32</v>
      </c>
      <c r="AJ21" s="28"/>
    </row>
    <row r="22" spans="1:36" x14ac:dyDescent="0.25">
      <c r="A22" s="7"/>
      <c r="B22" s="3" t="s">
        <v>19</v>
      </c>
      <c r="C22" s="5">
        <v>23</v>
      </c>
      <c r="D22" s="5">
        <v>24</v>
      </c>
      <c r="E22" s="5">
        <v>26</v>
      </c>
      <c r="F22" s="5">
        <v>28</v>
      </c>
      <c r="G22" s="5">
        <v>30</v>
      </c>
      <c r="H22" s="22">
        <f t="shared" si="21"/>
        <v>23.93917531738175</v>
      </c>
      <c r="I22" s="7"/>
      <c r="J22" s="5" t="s">
        <v>19</v>
      </c>
      <c r="K22" s="23">
        <f t="shared" si="24"/>
        <v>0.21850000000000003</v>
      </c>
      <c r="L22" s="23">
        <f t="shared" si="22"/>
        <v>0.22799999999999995</v>
      </c>
      <c r="M22" s="23">
        <f t="shared" si="22"/>
        <v>0.247</v>
      </c>
      <c r="N22" s="23">
        <f t="shared" si="22"/>
        <v>0.26600000000000001</v>
      </c>
      <c r="O22" s="23">
        <f t="shared" si="22"/>
        <v>0.28500000000000003</v>
      </c>
      <c r="P22" s="23">
        <f t="shared" si="22"/>
        <v>0.22742216551512662</v>
      </c>
      <c r="Q22" s="7"/>
      <c r="R22" s="5" t="s">
        <v>19</v>
      </c>
      <c r="S22" s="24">
        <f t="shared" si="25"/>
        <v>8.9714061095359121E-2</v>
      </c>
      <c r="T22" s="24">
        <f t="shared" si="23"/>
        <v>8.0716030949942119E-2</v>
      </c>
      <c r="U22" s="24">
        <f t="shared" si="23"/>
        <v>6.3374921361710579E-2</v>
      </c>
      <c r="V22" s="24">
        <f t="shared" si="23"/>
        <v>1.3405304635484394E-2</v>
      </c>
      <c r="W22" s="24">
        <f t="shared" si="23"/>
        <v>-6.0102858561254746E-2</v>
      </c>
      <c r="X22" s="24">
        <f t="shared" si="26"/>
        <v>8.1066575951191489E-2</v>
      </c>
      <c r="Y22" s="25"/>
      <c r="AC22" s="28" t="s">
        <v>43</v>
      </c>
      <c r="AD22" s="28" t="s">
        <v>44</v>
      </c>
      <c r="AE22" s="28" t="s">
        <v>45</v>
      </c>
      <c r="AF22" s="28" t="s">
        <v>46</v>
      </c>
      <c r="AI22" s="28" t="s">
        <v>33</v>
      </c>
      <c r="AJ22" s="28">
        <v>1.194788272734125E-2</v>
      </c>
    </row>
    <row r="23" spans="1:36" x14ac:dyDescent="0.25">
      <c r="A23" s="7"/>
      <c r="B23" s="3" t="s">
        <v>20</v>
      </c>
      <c r="C23" s="5">
        <v>21.5</v>
      </c>
      <c r="D23" s="5">
        <v>22.5</v>
      </c>
      <c r="E23" s="5">
        <v>24</v>
      </c>
      <c r="F23" s="5">
        <v>25</v>
      </c>
      <c r="G23" s="5">
        <v>30</v>
      </c>
      <c r="H23" s="22">
        <f t="shared" si="21"/>
        <v>22.283859435945256</v>
      </c>
      <c r="I23" s="7"/>
      <c r="J23" s="5" t="s">
        <v>20</v>
      </c>
      <c r="K23" s="23">
        <f t="shared" si="24"/>
        <v>0.20424999999999999</v>
      </c>
      <c r="L23" s="23">
        <f t="shared" si="22"/>
        <v>0.21375</v>
      </c>
      <c r="M23" s="23">
        <f t="shared" si="22"/>
        <v>0.22800000000000001</v>
      </c>
      <c r="N23" s="23">
        <f t="shared" si="22"/>
        <v>0.23750000000000002</v>
      </c>
      <c r="O23" s="23">
        <f t="shared" si="22"/>
        <v>0.28500000000000003</v>
      </c>
      <c r="P23" s="23">
        <f t="shared" si="22"/>
        <v>0.21169666464147996</v>
      </c>
      <c r="Q23" s="7"/>
      <c r="R23" s="5" t="s">
        <v>20</v>
      </c>
      <c r="S23" s="24">
        <f t="shared" si="25"/>
        <v>7.648843891830423E-2</v>
      </c>
      <c r="T23" s="24">
        <f t="shared" si="23"/>
        <v>6.6284303149275442E-2</v>
      </c>
      <c r="U23" s="24">
        <f t="shared" si="23"/>
        <v>4.2036156081534715E-2</v>
      </c>
      <c r="V23" s="24">
        <f t="shared" si="23"/>
        <v>-1.3795630603818332E-2</v>
      </c>
      <c r="W23" s="24">
        <f t="shared" si="23"/>
        <v>-5.4575270376944651E-2</v>
      </c>
      <c r="X23" s="24">
        <f t="shared" si="26"/>
        <v>6.6520070477055326E-2</v>
      </c>
      <c r="Y23" s="25"/>
      <c r="Z23" s="35" t="s">
        <v>41</v>
      </c>
      <c r="AA23" s="35">
        <v>-6.4763124932399607E-3</v>
      </c>
      <c r="AC23" s="36">
        <v>3.6209252841787491</v>
      </c>
      <c r="AD23" s="36">
        <v>3.4435564398340723</v>
      </c>
      <c r="AE23" s="36">
        <v>4.0270058662364665</v>
      </c>
      <c r="AF23" s="36">
        <v>4.1639434268360258</v>
      </c>
      <c r="AI23" s="28" t="s">
        <v>34</v>
      </c>
      <c r="AJ23" s="28">
        <v>1.2976766732846989</v>
      </c>
    </row>
    <row r="24" spans="1:36" x14ac:dyDescent="0.25">
      <c r="A24" s="7"/>
      <c r="B24" s="3" t="s">
        <v>21</v>
      </c>
      <c r="C24" s="5">
        <v>20</v>
      </c>
      <c r="D24" s="5">
        <v>21.5</v>
      </c>
      <c r="E24" s="5">
        <v>22</v>
      </c>
      <c r="F24" s="5">
        <v>24</v>
      </c>
      <c r="G24" s="5">
        <v>30</v>
      </c>
      <c r="H24" s="22">
        <f t="shared" si="21"/>
        <v>20.74438443179633</v>
      </c>
      <c r="I24" s="7"/>
      <c r="J24" s="5" t="s">
        <v>21</v>
      </c>
      <c r="K24" s="23">
        <f t="shared" si="24"/>
        <v>0.19</v>
      </c>
      <c r="L24" s="23">
        <f t="shared" si="22"/>
        <v>0.20424999999999999</v>
      </c>
      <c r="M24" s="23">
        <f t="shared" si="22"/>
        <v>0.20899999999999999</v>
      </c>
      <c r="N24" s="23">
        <f t="shared" si="22"/>
        <v>0.22799999999999998</v>
      </c>
      <c r="O24" s="23">
        <f t="shared" si="22"/>
        <v>0.28499999999999998</v>
      </c>
      <c r="P24" s="23">
        <f t="shared" si="22"/>
        <v>0.19707165210206515</v>
      </c>
      <c r="Q24" s="7"/>
      <c r="R24" s="5" t="s">
        <v>21</v>
      </c>
      <c r="S24" s="24">
        <f t="shared" si="25"/>
        <v>6.3296944766631086E-2</v>
      </c>
      <c r="T24" s="24">
        <f t="shared" si="23"/>
        <v>5.7232017738361479E-2</v>
      </c>
      <c r="U24" s="24">
        <f t="shared" si="23"/>
        <v>2.603296196892102E-2</v>
      </c>
      <c r="V24" s="24">
        <f t="shared" si="23"/>
        <v>-2.3123578823946556E-2</v>
      </c>
      <c r="W24" s="24">
        <f t="shared" si="23"/>
        <v>-5.5881683473028632E-2</v>
      </c>
      <c r="X24" s="24">
        <f t="shared" si="26"/>
        <v>5.4791197871735378E-2</v>
      </c>
      <c r="Y24" s="25"/>
      <c r="Z24" s="35" t="s">
        <v>42</v>
      </c>
      <c r="AA24" s="35">
        <v>0.55710031072957067</v>
      </c>
    </row>
    <row r="25" spans="1:36" x14ac:dyDescent="0.25">
      <c r="A25" s="7"/>
      <c r="B25" s="3" t="s">
        <v>22</v>
      </c>
      <c r="C25" s="5">
        <v>20</v>
      </c>
      <c r="D25" s="5">
        <v>21.5</v>
      </c>
      <c r="E25" s="5">
        <v>22</v>
      </c>
      <c r="F25" s="5">
        <v>24</v>
      </c>
      <c r="G25" s="5">
        <v>30</v>
      </c>
      <c r="H25" s="22">
        <f t="shared" si="21"/>
        <v>20.695146255768051</v>
      </c>
      <c r="I25" s="7"/>
      <c r="J25" s="5" t="s">
        <v>22</v>
      </c>
      <c r="K25" s="23">
        <f t="shared" si="24"/>
        <v>0.19</v>
      </c>
      <c r="L25" s="23">
        <f t="shared" si="22"/>
        <v>0.20424999999999999</v>
      </c>
      <c r="M25" s="23">
        <f t="shared" si="22"/>
        <v>0.20899999999999999</v>
      </c>
      <c r="N25" s="23">
        <f t="shared" si="22"/>
        <v>0.22800000000000001</v>
      </c>
      <c r="O25" s="23">
        <f t="shared" si="22"/>
        <v>0.28499999999999998</v>
      </c>
      <c r="P25" s="23">
        <f t="shared" si="22"/>
        <v>0.19660388942979654</v>
      </c>
      <c r="Q25" s="7"/>
      <c r="R25" s="5" t="s">
        <v>22</v>
      </c>
      <c r="S25" s="24">
        <f t="shared" si="25"/>
        <v>6.4596519181214146E-2</v>
      </c>
      <c r="T25" s="24">
        <f t="shared" si="23"/>
        <v>5.8494662204558262E-2</v>
      </c>
      <c r="U25" s="24">
        <f t="shared" si="23"/>
        <v>2.9307176137732815E-2</v>
      </c>
      <c r="V25" s="24">
        <f t="shared" si="23"/>
        <v>-1.6316253439335182E-2</v>
      </c>
      <c r="W25" s="24">
        <f t="shared" si="23"/>
        <v>-5.149692126579325E-2</v>
      </c>
      <c r="X25" s="24">
        <f t="shared" si="26"/>
        <v>5.7141306590773551E-2</v>
      </c>
      <c r="Y25" s="25"/>
      <c r="AI25" s="27" t="s">
        <v>35</v>
      </c>
      <c r="AJ25" s="28"/>
    </row>
    <row r="26" spans="1:36" x14ac:dyDescent="0.25">
      <c r="A26" s="7"/>
      <c r="B26" s="3" t="s">
        <v>23</v>
      </c>
      <c r="C26" s="5">
        <v>19</v>
      </c>
      <c r="D26" s="5">
        <v>20</v>
      </c>
      <c r="E26" s="5">
        <v>20.5</v>
      </c>
      <c r="F26" s="5">
        <v>22</v>
      </c>
      <c r="G26" s="5">
        <v>30</v>
      </c>
      <c r="H26" s="22">
        <f t="shared" si="21"/>
        <v>19.433542451673528</v>
      </c>
      <c r="I26" s="7"/>
      <c r="J26" s="5" t="s">
        <v>23</v>
      </c>
      <c r="K26" s="23">
        <f t="shared" si="24"/>
        <v>0.18050000000000002</v>
      </c>
      <c r="L26" s="23">
        <f t="shared" si="22"/>
        <v>0.19</v>
      </c>
      <c r="M26" s="23">
        <f t="shared" si="22"/>
        <v>0.19475000000000001</v>
      </c>
      <c r="N26" s="23">
        <f t="shared" si="22"/>
        <v>0.20899999999999999</v>
      </c>
      <c r="O26" s="23">
        <f t="shared" si="22"/>
        <v>0.28499999999999998</v>
      </c>
      <c r="P26" s="23">
        <f t="shared" si="22"/>
        <v>0.18461865329089849</v>
      </c>
      <c r="Q26" s="7"/>
      <c r="R26" s="5" t="s">
        <v>23</v>
      </c>
      <c r="S26" s="24">
        <f t="shared" si="25"/>
        <v>5.5307527931195366E-2</v>
      </c>
      <c r="T26" s="24">
        <f t="shared" si="23"/>
        <v>4.336425642589678E-2</v>
      </c>
      <c r="U26" s="31">
        <f t="shared" si="23"/>
        <v>1.5793098399206951E-2</v>
      </c>
      <c r="V26" s="24">
        <f t="shared" si="23"/>
        <v>-3.5595681243504096E-2</v>
      </c>
      <c r="W26" s="24">
        <f t="shared" si="23"/>
        <v>-4.5595280636710422E-2</v>
      </c>
      <c r="X26" s="24">
        <f t="shared" si="26"/>
        <v>4.7096177781799656E-2</v>
      </c>
      <c r="Y26" s="25"/>
      <c r="AC26" s="50" t="s">
        <v>59</v>
      </c>
      <c r="AD26" s="50" t="s">
        <v>60</v>
      </c>
      <c r="AE26" s="51" t="s">
        <v>61</v>
      </c>
      <c r="AF26" s="51" t="s">
        <v>62</v>
      </c>
      <c r="AG26" s="51" t="s">
        <v>63</v>
      </c>
      <c r="AI26" s="28" t="s">
        <v>33</v>
      </c>
      <c r="AJ26" s="28">
        <v>1.7999999999999999E-2</v>
      </c>
    </row>
    <row r="27" spans="1:36" x14ac:dyDescent="0.25">
      <c r="A27" s="7"/>
      <c r="B27" s="3" t="s">
        <v>24</v>
      </c>
      <c r="C27" s="5">
        <v>18</v>
      </c>
      <c r="D27" s="5">
        <v>18</v>
      </c>
      <c r="E27" s="5">
        <v>18</v>
      </c>
      <c r="F27" s="5">
        <v>19</v>
      </c>
      <c r="G27" s="5">
        <v>30</v>
      </c>
      <c r="H27" s="22">
        <f t="shared" si="21"/>
        <v>18.012667526971399</v>
      </c>
      <c r="I27" s="7"/>
      <c r="J27" s="5" t="s">
        <v>24</v>
      </c>
      <c r="K27" s="23">
        <f t="shared" si="24"/>
        <v>0.17099999999999999</v>
      </c>
      <c r="L27" s="23">
        <f t="shared" si="22"/>
        <v>0.17099999999999999</v>
      </c>
      <c r="M27" s="23">
        <f t="shared" si="22"/>
        <v>0.17099999999999999</v>
      </c>
      <c r="N27" s="23">
        <f t="shared" si="22"/>
        <v>0.18049999999999999</v>
      </c>
      <c r="O27" s="23">
        <f t="shared" si="22"/>
        <v>0.28499999999999998</v>
      </c>
      <c r="P27" s="23">
        <f t="shared" si="22"/>
        <v>0.17112034150622829</v>
      </c>
      <c r="Q27" s="7"/>
      <c r="R27" s="5" t="s">
        <v>24</v>
      </c>
      <c r="S27" s="24">
        <f t="shared" si="25"/>
        <v>4.7776312808160831E-2</v>
      </c>
      <c r="T27" s="24">
        <f t="shared" si="23"/>
        <v>2.626076836757088E-2</v>
      </c>
      <c r="U27" s="31">
        <f t="shared" si="23"/>
        <v>-6.1669985477185441E-3</v>
      </c>
      <c r="V27" s="24">
        <f t="shared" si="23"/>
        <v>-5.8930738173876424E-2</v>
      </c>
      <c r="W27" s="24">
        <f t="shared" si="23"/>
        <v>-5.0020086396681929E-2</v>
      </c>
      <c r="X27" s="24">
        <f t="shared" si="26"/>
        <v>3.7069737525592762E-2</v>
      </c>
      <c r="Y27" s="25"/>
      <c r="AC27" s="32">
        <v>0.91062202205279785</v>
      </c>
      <c r="AD27" s="32">
        <v>0.58862569610956372</v>
      </c>
      <c r="AE27" s="32">
        <v>0.32916285075249524</v>
      </c>
      <c r="AF27" s="32">
        <v>0.1492444955219652</v>
      </c>
      <c r="AG27" s="32">
        <v>3.9458551094249388E-2</v>
      </c>
      <c r="AI27" s="28" t="s">
        <v>36</v>
      </c>
      <c r="AJ27" s="28">
        <v>0.3009</v>
      </c>
    </row>
    <row r="28" spans="1:36" x14ac:dyDescent="0.25">
      <c r="A28" s="15"/>
      <c r="B28" s="3" t="s">
        <v>25</v>
      </c>
      <c r="C28" s="5">
        <v>17.5</v>
      </c>
      <c r="D28" s="5">
        <v>17.5</v>
      </c>
      <c r="E28" s="5">
        <v>17.5</v>
      </c>
      <c r="F28" s="5">
        <v>18</v>
      </c>
      <c r="G28" s="5">
        <v>30</v>
      </c>
      <c r="H28" s="22">
        <f t="shared" si="21"/>
        <v>17.509406577420709</v>
      </c>
      <c r="I28" s="15"/>
      <c r="J28" s="12" t="s">
        <v>25</v>
      </c>
      <c r="K28" s="23">
        <f t="shared" si="24"/>
        <v>0.16625000000000001</v>
      </c>
      <c r="L28" s="23">
        <f t="shared" si="22"/>
        <v>0.16624999999999998</v>
      </c>
      <c r="M28" s="23">
        <f t="shared" si="22"/>
        <v>0.16624999999999995</v>
      </c>
      <c r="N28" s="23">
        <f t="shared" si="22"/>
        <v>0.17100000000000001</v>
      </c>
      <c r="O28" s="23">
        <f t="shared" si="22"/>
        <v>0.28499999999999998</v>
      </c>
      <c r="P28" s="23">
        <f t="shared" si="22"/>
        <v>0.16633936248549672</v>
      </c>
      <c r="Q28" s="15"/>
      <c r="R28" s="12" t="s">
        <v>25</v>
      </c>
      <c r="S28" s="24">
        <f t="shared" si="25"/>
        <v>4.5797358026823248E-2</v>
      </c>
      <c r="T28" s="55">
        <f t="shared" si="23"/>
        <v>2.3038239602193311E-2</v>
      </c>
      <c r="U28" s="31">
        <f t="shared" si="23"/>
        <v>-1.1436165111702729E-2</v>
      </c>
      <c r="V28" s="24">
        <f t="shared" si="23"/>
        <v>-7.0531697142155292E-2</v>
      </c>
      <c r="W28" s="24">
        <f t="shared" si="23"/>
        <v>-4.5964431470365941E-2</v>
      </c>
      <c r="X28" s="24">
        <f t="shared" si="26"/>
        <v>3.6987091128287811E-2</v>
      </c>
      <c r="Y28" s="25"/>
    </row>
    <row r="29" spans="1:36" x14ac:dyDescent="0.25">
      <c r="B29" s="10" t="s">
        <v>15</v>
      </c>
      <c r="C29" s="12">
        <f t="shared" ref="C29:H29" si="27">SUMPRODUCT(C19:C28, D4:D13, BP4:BP13)/SUMPRODUCT(BP4:BP13, D4:D13)</f>
        <v>19.986982262036189</v>
      </c>
      <c r="D29" s="12">
        <f t="shared" si="27"/>
        <v>21.653617824559689</v>
      </c>
      <c r="E29" s="12">
        <f t="shared" si="27"/>
        <v>23.002874666319315</v>
      </c>
      <c r="F29" s="12">
        <f t="shared" si="27"/>
        <v>24.739237375659506</v>
      </c>
      <c r="G29" s="12">
        <f t="shared" si="27"/>
        <v>30.000000000000004</v>
      </c>
      <c r="H29" s="13">
        <f t="shared" si="27"/>
        <v>20.878223087167225</v>
      </c>
      <c r="J29" s="5" t="s">
        <v>15</v>
      </c>
      <c r="K29" s="23">
        <f t="shared" si="24"/>
        <v>0.1898763314893438</v>
      </c>
      <c r="L29" s="23">
        <f t="shared" si="22"/>
        <v>0.20570936933331704</v>
      </c>
      <c r="M29" s="23">
        <f t="shared" si="22"/>
        <v>0.21852730933003348</v>
      </c>
      <c r="N29" s="23">
        <f t="shared" si="22"/>
        <v>0.2350227550687653</v>
      </c>
      <c r="O29" s="23">
        <f t="shared" si="22"/>
        <v>0.28500000000000003</v>
      </c>
      <c r="P29" s="16">
        <f t="shared" si="22"/>
        <v>0.19834311932808865</v>
      </c>
      <c r="R29" s="5" t="s">
        <v>15</v>
      </c>
      <c r="S29" s="24">
        <f>SUMPRODUCT(S19:S28, D4:D13)/SUM(D4:D13)</f>
        <v>7.4368849019279995E-2</v>
      </c>
      <c r="T29" s="24">
        <f t="shared" ref="T29:X29" si="28">SUMPRODUCT(T19:T28, E4:E13)/SUM(E4:E13)</f>
        <v>7.0984947429574466E-2</v>
      </c>
      <c r="U29" s="24">
        <f t="shared" si="28"/>
        <v>5.0276095199116189E-2</v>
      </c>
      <c r="V29" s="24">
        <f t="shared" si="28"/>
        <v>-7.185529878071242E-4</v>
      </c>
      <c r="W29" s="24">
        <f t="shared" si="28"/>
        <v>-5.5314494766065203E-2</v>
      </c>
      <c r="X29" s="54">
        <f t="shared" si="28"/>
        <v>6.8662491845234083E-2</v>
      </c>
      <c r="Y29" s="25"/>
    </row>
    <row r="31" spans="1:3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X31">
        <f>21-3.4-8-5</f>
        <v>4.6000000000000014</v>
      </c>
    </row>
    <row r="32" spans="1:36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24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24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S34" s="32"/>
      <c r="T34" s="32"/>
      <c r="U34" s="32"/>
      <c r="V34" s="32"/>
      <c r="W34" s="32"/>
      <c r="X34" s="32"/>
    </row>
    <row r="35" spans="1:24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S35" s="32"/>
      <c r="T35" s="32"/>
      <c r="U35" s="32"/>
      <c r="V35" s="32"/>
      <c r="W35" s="32"/>
      <c r="X35" s="32"/>
    </row>
    <row r="36" spans="1:24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S36" s="32"/>
      <c r="T36" s="32"/>
      <c r="U36" s="32"/>
      <c r="V36" s="32"/>
      <c r="W36" s="32"/>
      <c r="X36" s="32"/>
    </row>
    <row r="37" spans="1:24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S37" s="32"/>
      <c r="T37" s="32"/>
      <c r="U37" s="32"/>
      <c r="V37" s="32"/>
      <c r="W37" s="32"/>
      <c r="X37" s="32"/>
    </row>
    <row r="38" spans="1:24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S38" s="32"/>
      <c r="T38" s="32"/>
      <c r="U38" s="32"/>
      <c r="V38" s="32"/>
      <c r="W38" s="32"/>
      <c r="X38" s="32"/>
    </row>
    <row r="39" spans="1:24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S39" s="32"/>
      <c r="T39" s="32"/>
      <c r="U39" s="32"/>
      <c r="V39" s="32"/>
      <c r="W39" s="32"/>
      <c r="X39" s="32"/>
    </row>
    <row r="40" spans="1:24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S40" s="32"/>
      <c r="T40" s="32"/>
      <c r="U40" s="32"/>
      <c r="V40" s="32"/>
      <c r="W40" s="32"/>
      <c r="X40" s="32"/>
    </row>
    <row r="41" spans="1:24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S41" s="32"/>
      <c r="T41" s="32"/>
      <c r="U41" s="32"/>
      <c r="V41" s="32"/>
      <c r="W41" s="32"/>
      <c r="X41" s="32"/>
    </row>
    <row r="42" spans="1:24" x14ac:dyDescent="0.25">
      <c r="S42" s="32"/>
      <c r="T42" s="32"/>
      <c r="U42" s="32"/>
      <c r="V42" s="32"/>
      <c r="W42" s="32"/>
      <c r="X42" s="32"/>
    </row>
    <row r="43" spans="1:24" x14ac:dyDescent="0.25">
      <c r="S43" s="32"/>
      <c r="T43" s="32"/>
      <c r="U43" s="32"/>
      <c r="V43" s="32"/>
      <c r="W43" s="32"/>
      <c r="X43" s="32"/>
    </row>
    <row r="44" spans="1:2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32"/>
      <c r="T44" s="32"/>
      <c r="U44" s="32"/>
      <c r="V44" s="32"/>
      <c r="W44" s="32"/>
      <c r="X44" s="32"/>
    </row>
    <row r="45" spans="1:24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24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24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24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</sheetData>
  <mergeCells count="13">
    <mergeCell ref="AY2:BE2"/>
    <mergeCell ref="BG2:BM2"/>
    <mergeCell ref="BO2:BU2"/>
    <mergeCell ref="B3:B14"/>
    <mergeCell ref="B17:H17"/>
    <mergeCell ref="J17:P17"/>
    <mergeCell ref="R17:X17"/>
    <mergeCell ref="C2:I2"/>
    <mergeCell ref="K2:Q2"/>
    <mergeCell ref="S2:Y2"/>
    <mergeCell ref="AA2:AG2"/>
    <mergeCell ref="AI2:AO2"/>
    <mergeCell ref="AQ2:AW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K92"/>
  <sheetViews>
    <sheetView topLeftCell="X1" workbookViewId="0">
      <pane ySplit="3" topLeftCell="A4" activePane="bottomLeft" state="frozen"/>
      <selection pane="bottomLeft" activeCell="AG5" sqref="AG5:AJ11"/>
    </sheetView>
  </sheetViews>
  <sheetFormatPr defaultRowHeight="15" x14ac:dyDescent="0.25"/>
  <cols>
    <col min="1" max="1" width="11.28515625" bestFit="1" customWidth="1"/>
    <col min="2" max="6" width="9" bestFit="1" customWidth="1"/>
    <col min="7" max="7" width="10.140625" bestFit="1" customWidth="1"/>
    <col min="9" max="9" width="11.28515625" bestFit="1" customWidth="1"/>
    <col min="10" max="13" width="9" bestFit="1" customWidth="1"/>
    <col min="14" max="14" width="8.140625" bestFit="1" customWidth="1"/>
    <col min="15" max="15" width="9.28515625" bestFit="1" customWidth="1"/>
    <col min="17" max="17" width="11.28515625" bestFit="1" customWidth="1"/>
    <col min="25" max="25" width="11.28515625" bestFit="1" customWidth="1"/>
    <col min="33" max="33" width="7.42578125" bestFit="1" customWidth="1"/>
    <col min="36" max="36" width="13.140625" bestFit="1" customWidth="1"/>
    <col min="37" max="37" width="15.42578125" bestFit="1" customWidth="1"/>
  </cols>
  <sheetData>
    <row r="1" spans="1:37" x14ac:dyDescent="0.25">
      <c r="A1" s="154" t="s">
        <v>141</v>
      </c>
      <c r="B1" s="154"/>
      <c r="C1" s="154"/>
      <c r="D1" s="154"/>
    </row>
    <row r="2" spans="1:37" x14ac:dyDescent="0.25">
      <c r="A2" s="154" t="s">
        <v>142</v>
      </c>
      <c r="B2" s="154"/>
      <c r="C2" s="154"/>
      <c r="D2" s="154"/>
    </row>
    <row r="3" spans="1:37" x14ac:dyDescent="0.25">
      <c r="A3" s="181" t="s">
        <v>66</v>
      </c>
      <c r="B3" s="181"/>
      <c r="C3" s="181"/>
      <c r="D3" s="181"/>
      <c r="E3" s="181"/>
      <c r="F3" s="181"/>
      <c r="G3" s="181"/>
      <c r="I3" s="181" t="s">
        <v>81</v>
      </c>
      <c r="J3" s="181"/>
      <c r="K3" s="181"/>
      <c r="L3" s="181"/>
      <c r="M3" s="181"/>
      <c r="N3" s="181"/>
      <c r="O3" s="181"/>
      <c r="Q3" s="181" t="s">
        <v>111</v>
      </c>
      <c r="R3" s="181"/>
      <c r="S3" s="181"/>
      <c r="T3" s="181"/>
      <c r="U3" s="181"/>
      <c r="V3" s="181"/>
      <c r="W3" s="181"/>
      <c r="Y3" s="181" t="s">
        <v>113</v>
      </c>
      <c r="Z3" s="181"/>
      <c r="AA3" s="181"/>
      <c r="AB3" s="181"/>
      <c r="AC3" s="181"/>
      <c r="AD3" s="181"/>
      <c r="AE3" s="181"/>
    </row>
    <row r="5" spans="1:37" x14ac:dyDescent="0.25">
      <c r="A5" s="182" t="s">
        <v>137</v>
      </c>
      <c r="B5" s="182"/>
      <c r="C5" s="182"/>
      <c r="D5" s="182"/>
      <c r="E5" s="182"/>
      <c r="F5" s="182"/>
      <c r="G5" s="182"/>
      <c r="I5" s="182" t="s">
        <v>138</v>
      </c>
      <c r="J5" s="182"/>
      <c r="K5" s="182"/>
      <c r="L5" s="182"/>
      <c r="M5" s="182"/>
      <c r="N5" s="182"/>
      <c r="O5" s="182"/>
      <c r="Q5" s="182" t="s">
        <v>139</v>
      </c>
      <c r="R5" s="182"/>
      <c r="S5" s="182"/>
      <c r="T5" s="182"/>
      <c r="U5" s="182"/>
      <c r="V5" s="182"/>
      <c r="W5" s="182"/>
      <c r="Y5" s="182" t="s">
        <v>140</v>
      </c>
      <c r="Z5" s="182"/>
      <c r="AA5" s="182"/>
      <c r="AB5" s="182"/>
      <c r="AC5" s="182"/>
      <c r="AD5" s="182"/>
      <c r="AE5" s="182"/>
      <c r="AG5" s="178" t="s">
        <v>148</v>
      </c>
      <c r="AH5" s="178"/>
      <c r="AI5" s="178"/>
    </row>
    <row r="6" spans="1:37" x14ac:dyDescent="0.25">
      <c r="A6" s="148" t="s">
        <v>133</v>
      </c>
      <c r="B6" s="97" t="s">
        <v>10</v>
      </c>
      <c r="C6" s="97" t="s">
        <v>11</v>
      </c>
      <c r="D6" s="97" t="s">
        <v>12</v>
      </c>
      <c r="E6" s="97" t="s">
        <v>13</v>
      </c>
      <c r="F6" s="97" t="s">
        <v>14</v>
      </c>
      <c r="G6" s="97" t="s">
        <v>15</v>
      </c>
      <c r="I6" s="148" t="s">
        <v>133</v>
      </c>
      <c r="J6" s="97" t="s">
        <v>10</v>
      </c>
      <c r="K6" s="97" t="s">
        <v>11</v>
      </c>
      <c r="L6" s="97" t="s">
        <v>12</v>
      </c>
      <c r="M6" s="97" t="s">
        <v>13</v>
      </c>
      <c r="N6" s="97" t="s">
        <v>14</v>
      </c>
      <c r="O6" s="97" t="s">
        <v>15</v>
      </c>
      <c r="Q6" s="148" t="s">
        <v>133</v>
      </c>
      <c r="R6" s="97" t="s">
        <v>10</v>
      </c>
      <c r="S6" s="97" t="s">
        <v>11</v>
      </c>
      <c r="T6" s="97" t="s">
        <v>12</v>
      </c>
      <c r="U6" s="97" t="s">
        <v>13</v>
      </c>
      <c r="V6" s="97" t="s">
        <v>14</v>
      </c>
      <c r="W6" s="97" t="s">
        <v>15</v>
      </c>
      <c r="Y6" s="148" t="s">
        <v>133</v>
      </c>
      <c r="Z6" s="97" t="s">
        <v>10</v>
      </c>
      <c r="AA6" s="97" t="s">
        <v>11</v>
      </c>
      <c r="AB6" s="97" t="s">
        <v>12</v>
      </c>
      <c r="AC6" s="97" t="s">
        <v>13</v>
      </c>
      <c r="AD6" s="97" t="s">
        <v>14</v>
      </c>
      <c r="AE6" s="97" t="s">
        <v>15</v>
      </c>
      <c r="AG6" s="97" t="s">
        <v>149</v>
      </c>
      <c r="AH6" s="97" t="s">
        <v>134</v>
      </c>
      <c r="AI6" s="97" t="s">
        <v>136</v>
      </c>
      <c r="AJ6" s="177" t="s">
        <v>176</v>
      </c>
      <c r="AK6" s="177" t="s">
        <v>177</v>
      </c>
    </row>
    <row r="7" spans="1:37" x14ac:dyDescent="0.25">
      <c r="A7" s="3" t="s">
        <v>132</v>
      </c>
      <c r="B7" s="152">
        <v>30</v>
      </c>
      <c r="C7" s="152">
        <v>31</v>
      </c>
      <c r="D7" s="152">
        <v>25</v>
      </c>
      <c r="E7" s="152">
        <v>29</v>
      </c>
      <c r="F7" s="152">
        <v>21</v>
      </c>
      <c r="G7" s="152">
        <v>136</v>
      </c>
      <c r="I7" s="3" t="s">
        <v>132</v>
      </c>
      <c r="J7" s="152">
        <v>20</v>
      </c>
      <c r="K7" s="152">
        <v>18</v>
      </c>
      <c r="L7" s="152">
        <v>21</v>
      </c>
      <c r="M7" s="152">
        <v>22</v>
      </c>
      <c r="N7" s="152">
        <v>10</v>
      </c>
      <c r="O7" s="152">
        <v>91</v>
      </c>
      <c r="Q7" s="3" t="s">
        <v>132</v>
      </c>
      <c r="R7" s="152">
        <v>17</v>
      </c>
      <c r="S7" s="152">
        <v>20</v>
      </c>
      <c r="T7" s="152">
        <v>13</v>
      </c>
      <c r="U7" s="152">
        <v>19</v>
      </c>
      <c r="V7" s="152">
        <v>7</v>
      </c>
      <c r="W7" s="152">
        <v>76</v>
      </c>
      <c r="Y7" s="3" t="s">
        <v>132</v>
      </c>
      <c r="Z7" s="152">
        <v>352</v>
      </c>
      <c r="AA7" s="152">
        <v>495</v>
      </c>
      <c r="AB7" s="152">
        <v>579</v>
      </c>
      <c r="AC7" s="152">
        <v>383</v>
      </c>
      <c r="AD7" s="152">
        <v>180</v>
      </c>
      <c r="AE7" s="152">
        <v>1989</v>
      </c>
      <c r="AG7" s="28" t="s">
        <v>66</v>
      </c>
      <c r="AH7" s="4">
        <f>G32</f>
        <v>6348.8600845203928</v>
      </c>
      <c r="AI7" s="5">
        <f>G77</f>
        <v>19.696538364763668</v>
      </c>
      <c r="AJ7" s="32">
        <v>5.8906763145887574E-2</v>
      </c>
    </row>
    <row r="8" spans="1:37" x14ac:dyDescent="0.25">
      <c r="A8" s="3" t="s">
        <v>68</v>
      </c>
      <c r="B8" s="152">
        <v>945</v>
      </c>
      <c r="C8" s="152">
        <v>436</v>
      </c>
      <c r="D8" s="152">
        <v>447</v>
      </c>
      <c r="E8" s="152">
        <v>330</v>
      </c>
      <c r="F8" s="152">
        <v>295</v>
      </c>
      <c r="G8" s="152">
        <v>2453</v>
      </c>
      <c r="I8" s="3" t="s">
        <v>68</v>
      </c>
      <c r="J8" s="152">
        <v>645</v>
      </c>
      <c r="K8" s="152">
        <v>646</v>
      </c>
      <c r="L8" s="152">
        <v>988</v>
      </c>
      <c r="M8" s="152">
        <v>634</v>
      </c>
      <c r="N8" s="152">
        <v>481</v>
      </c>
      <c r="O8" s="152">
        <v>3394</v>
      </c>
      <c r="Q8" s="3" t="s">
        <v>68</v>
      </c>
      <c r="R8" s="152">
        <v>411</v>
      </c>
      <c r="S8" s="152">
        <v>418</v>
      </c>
      <c r="T8" s="152">
        <v>590</v>
      </c>
      <c r="U8" s="152">
        <v>399</v>
      </c>
      <c r="V8" s="152">
        <v>252</v>
      </c>
      <c r="W8" s="152">
        <v>2070</v>
      </c>
      <c r="Y8" s="3" t="s">
        <v>68</v>
      </c>
      <c r="Z8" s="152">
        <v>2122</v>
      </c>
      <c r="AA8" s="152">
        <v>2321</v>
      </c>
      <c r="AB8" s="152">
        <v>2776</v>
      </c>
      <c r="AC8" s="152">
        <v>1864</v>
      </c>
      <c r="AD8" s="152">
        <v>879</v>
      </c>
      <c r="AE8" s="152">
        <v>9962</v>
      </c>
      <c r="AG8" s="28" t="s">
        <v>135</v>
      </c>
      <c r="AH8" s="4">
        <f>O32</f>
        <v>4424.3866201362061</v>
      </c>
      <c r="AI8" s="5">
        <f>O77</f>
        <v>19.497971049231314</v>
      </c>
      <c r="AJ8" s="32">
        <v>5.8554454907451051E-2</v>
      </c>
    </row>
    <row r="9" spans="1:37" x14ac:dyDescent="0.25">
      <c r="A9" s="3" t="s">
        <v>69</v>
      </c>
      <c r="B9" s="152">
        <v>1776</v>
      </c>
      <c r="C9" s="152">
        <v>1324</v>
      </c>
      <c r="D9" s="152">
        <v>1710</v>
      </c>
      <c r="E9" s="152">
        <v>1212</v>
      </c>
      <c r="F9" s="152">
        <v>1079</v>
      </c>
      <c r="G9" s="152">
        <v>7101</v>
      </c>
      <c r="I9" s="3" t="s">
        <v>69</v>
      </c>
      <c r="J9" s="152">
        <v>1104</v>
      </c>
      <c r="K9" s="152">
        <v>838</v>
      </c>
      <c r="L9" s="152">
        <v>1152</v>
      </c>
      <c r="M9" s="152">
        <v>777</v>
      </c>
      <c r="N9" s="152">
        <v>593</v>
      </c>
      <c r="O9" s="152">
        <v>4464</v>
      </c>
      <c r="Q9" s="3" t="s">
        <v>69</v>
      </c>
      <c r="R9" s="152">
        <v>473</v>
      </c>
      <c r="S9" s="152">
        <v>435</v>
      </c>
      <c r="T9" s="152">
        <v>504</v>
      </c>
      <c r="U9" s="152">
        <v>399</v>
      </c>
      <c r="V9" s="152">
        <v>250</v>
      </c>
      <c r="W9" s="152">
        <v>2061</v>
      </c>
      <c r="Y9" s="3" t="s">
        <v>69</v>
      </c>
      <c r="Z9" s="152">
        <v>1790</v>
      </c>
      <c r="AA9" s="152">
        <v>1739</v>
      </c>
      <c r="AB9" s="152">
        <v>2139</v>
      </c>
      <c r="AC9" s="152">
        <v>1314</v>
      </c>
      <c r="AD9" s="152">
        <v>727</v>
      </c>
      <c r="AE9" s="152">
        <v>7709</v>
      </c>
      <c r="AG9" s="28" t="s">
        <v>125</v>
      </c>
      <c r="AH9" s="4">
        <f>W32</f>
        <v>2026.379737192914</v>
      </c>
      <c r="AI9" s="5">
        <f>W77</f>
        <v>22.681516905918002</v>
      </c>
      <c r="AJ9" s="32">
        <v>8.1313049553667596E-2</v>
      </c>
    </row>
    <row r="10" spans="1:37" x14ac:dyDescent="0.25">
      <c r="A10" s="3" t="s">
        <v>70</v>
      </c>
      <c r="B10" s="152">
        <v>2047</v>
      </c>
      <c r="C10" s="152">
        <v>1208</v>
      </c>
      <c r="D10" s="152">
        <v>1626</v>
      </c>
      <c r="E10" s="152">
        <v>1062</v>
      </c>
      <c r="F10" s="152">
        <v>891</v>
      </c>
      <c r="G10" s="152">
        <v>6834</v>
      </c>
      <c r="I10" s="3" t="s">
        <v>70</v>
      </c>
      <c r="J10" s="152">
        <v>1127</v>
      </c>
      <c r="K10" s="152">
        <v>814</v>
      </c>
      <c r="L10" s="152">
        <v>990</v>
      </c>
      <c r="M10" s="152">
        <v>628</v>
      </c>
      <c r="N10" s="152">
        <v>496</v>
      </c>
      <c r="O10" s="152">
        <v>4055</v>
      </c>
      <c r="Q10" s="3" t="s">
        <v>70</v>
      </c>
      <c r="R10" s="152">
        <v>470</v>
      </c>
      <c r="S10" s="152">
        <v>343</v>
      </c>
      <c r="T10" s="152">
        <v>454</v>
      </c>
      <c r="U10" s="152">
        <v>343</v>
      </c>
      <c r="V10" s="152">
        <v>214</v>
      </c>
      <c r="W10" s="152">
        <v>1824</v>
      </c>
      <c r="Y10" s="3" t="s">
        <v>70</v>
      </c>
      <c r="Z10" s="152">
        <v>1586</v>
      </c>
      <c r="AA10" s="152">
        <v>1455</v>
      </c>
      <c r="AB10" s="152">
        <v>1746</v>
      </c>
      <c r="AC10" s="152">
        <v>1313</v>
      </c>
      <c r="AD10" s="152">
        <v>555</v>
      </c>
      <c r="AE10" s="152">
        <v>6655</v>
      </c>
      <c r="AG10" s="28" t="s">
        <v>126</v>
      </c>
      <c r="AH10" s="4">
        <f>AE32</f>
        <v>8899.6076008305936</v>
      </c>
      <c r="AI10" s="5">
        <f>AE77</f>
        <v>25.017425948242998</v>
      </c>
      <c r="AJ10" s="32">
        <v>9.5007195948300469E-2</v>
      </c>
    </row>
    <row r="11" spans="1:37" x14ac:dyDescent="0.25">
      <c r="A11" s="3" t="s">
        <v>71</v>
      </c>
      <c r="B11" s="152">
        <v>1813</v>
      </c>
      <c r="C11" s="152">
        <v>1049</v>
      </c>
      <c r="D11" s="152">
        <v>1182</v>
      </c>
      <c r="E11" s="152">
        <v>842</v>
      </c>
      <c r="F11" s="152">
        <v>671</v>
      </c>
      <c r="G11" s="152">
        <v>5557</v>
      </c>
      <c r="I11" s="3" t="s">
        <v>71</v>
      </c>
      <c r="J11" s="152">
        <v>1027</v>
      </c>
      <c r="K11" s="152">
        <v>655</v>
      </c>
      <c r="L11" s="152">
        <v>782</v>
      </c>
      <c r="M11" s="152">
        <v>516</v>
      </c>
      <c r="N11" s="152">
        <v>403</v>
      </c>
      <c r="O11" s="152">
        <v>3383</v>
      </c>
      <c r="Q11" s="3" t="s">
        <v>71</v>
      </c>
      <c r="R11" s="152">
        <v>396</v>
      </c>
      <c r="S11" s="152">
        <v>325</v>
      </c>
      <c r="T11" s="152">
        <v>402</v>
      </c>
      <c r="U11" s="152">
        <v>283</v>
      </c>
      <c r="V11" s="152">
        <v>181</v>
      </c>
      <c r="W11" s="152">
        <v>1587</v>
      </c>
      <c r="Y11" s="3" t="s">
        <v>71</v>
      </c>
      <c r="Z11" s="152">
        <v>1473</v>
      </c>
      <c r="AA11" s="152">
        <v>1224</v>
      </c>
      <c r="AB11" s="152">
        <v>1429</v>
      </c>
      <c r="AC11" s="152">
        <v>998</v>
      </c>
      <c r="AD11" s="152">
        <v>414</v>
      </c>
      <c r="AE11" s="152">
        <v>5538</v>
      </c>
      <c r="AG11" s="27" t="s">
        <v>8</v>
      </c>
      <c r="AH11" s="150">
        <f>SUM(AH7:AH10)</f>
        <v>21699.234042680106</v>
      </c>
      <c r="AI11" s="151">
        <f>SUMPRODUCT(AH7:AH10, AI7:AI10)/AH11</f>
        <v>22.11708339116883</v>
      </c>
      <c r="AJ11" s="32">
        <f>SUMPRODUCT(AH7:AH10, AJ7:AJ10)/AH11</f>
        <v>7.5733374737321196E-2</v>
      </c>
    </row>
    <row r="12" spans="1:37" x14ac:dyDescent="0.25">
      <c r="A12" s="3" t="s">
        <v>72</v>
      </c>
      <c r="B12" s="152">
        <v>2840</v>
      </c>
      <c r="C12" s="152">
        <v>1584</v>
      </c>
      <c r="D12" s="152">
        <v>1852</v>
      </c>
      <c r="E12" s="152">
        <v>1210</v>
      </c>
      <c r="F12" s="152">
        <v>1067</v>
      </c>
      <c r="G12" s="152">
        <v>8553</v>
      </c>
      <c r="I12" s="3" t="s">
        <v>72</v>
      </c>
      <c r="J12" s="152">
        <v>1662</v>
      </c>
      <c r="K12" s="152">
        <v>955</v>
      </c>
      <c r="L12" s="152">
        <v>1076</v>
      </c>
      <c r="M12" s="152">
        <v>664</v>
      </c>
      <c r="N12" s="152">
        <v>615</v>
      </c>
      <c r="O12" s="152">
        <v>4972</v>
      </c>
      <c r="Q12" s="3" t="s">
        <v>72</v>
      </c>
      <c r="R12" s="152">
        <v>659</v>
      </c>
      <c r="S12" s="152">
        <v>476</v>
      </c>
      <c r="T12" s="152">
        <v>526</v>
      </c>
      <c r="U12" s="152">
        <v>381</v>
      </c>
      <c r="V12" s="152">
        <v>222</v>
      </c>
      <c r="W12" s="152">
        <v>2264</v>
      </c>
      <c r="Y12" s="3" t="s">
        <v>72</v>
      </c>
      <c r="Z12" s="152">
        <v>2143</v>
      </c>
      <c r="AA12" s="152">
        <v>1588</v>
      </c>
      <c r="AB12" s="152">
        <v>1837</v>
      </c>
      <c r="AC12" s="152">
        <v>1218</v>
      </c>
      <c r="AD12" s="152">
        <v>554</v>
      </c>
      <c r="AE12" s="152">
        <v>7340</v>
      </c>
    </row>
    <row r="13" spans="1:37" x14ac:dyDescent="0.25">
      <c r="A13" s="3" t="s">
        <v>73</v>
      </c>
      <c r="B13" s="152">
        <v>3540</v>
      </c>
      <c r="C13" s="152">
        <v>1649</v>
      </c>
      <c r="D13" s="152">
        <v>1718</v>
      </c>
      <c r="E13" s="152">
        <v>1080</v>
      </c>
      <c r="F13" s="152">
        <v>897</v>
      </c>
      <c r="G13" s="152">
        <v>8884</v>
      </c>
      <c r="I13" s="3" t="s">
        <v>73</v>
      </c>
      <c r="J13" s="152">
        <v>2193</v>
      </c>
      <c r="K13" s="152">
        <v>1127</v>
      </c>
      <c r="L13" s="152">
        <v>1219</v>
      </c>
      <c r="M13" s="152">
        <v>726</v>
      </c>
      <c r="N13" s="152">
        <v>693</v>
      </c>
      <c r="O13" s="152">
        <v>5958</v>
      </c>
      <c r="Q13" s="3" t="s">
        <v>73</v>
      </c>
      <c r="R13" s="152">
        <v>933</v>
      </c>
      <c r="S13" s="152">
        <v>494</v>
      </c>
      <c r="T13" s="152">
        <v>500</v>
      </c>
      <c r="U13" s="152">
        <v>323</v>
      </c>
      <c r="V13" s="152">
        <v>204</v>
      </c>
      <c r="W13" s="152">
        <v>2454</v>
      </c>
      <c r="Y13" s="3" t="s">
        <v>73</v>
      </c>
      <c r="Z13" s="152">
        <v>3120</v>
      </c>
      <c r="AA13" s="152">
        <v>1998</v>
      </c>
      <c r="AB13" s="152">
        <v>2196</v>
      </c>
      <c r="AC13" s="152">
        <v>1414</v>
      </c>
      <c r="AD13" s="152">
        <v>680</v>
      </c>
      <c r="AE13" s="152">
        <v>9408</v>
      </c>
    </row>
    <row r="14" spans="1:37" x14ac:dyDescent="0.25">
      <c r="A14" s="3" t="s">
        <v>74</v>
      </c>
      <c r="B14" s="152">
        <v>1327</v>
      </c>
      <c r="C14" s="152">
        <v>472</v>
      </c>
      <c r="D14" s="152">
        <v>449</v>
      </c>
      <c r="E14" s="152">
        <v>253</v>
      </c>
      <c r="F14" s="152">
        <v>294</v>
      </c>
      <c r="G14" s="152">
        <v>2795</v>
      </c>
      <c r="I14" s="3" t="s">
        <v>74</v>
      </c>
      <c r="J14" s="152">
        <v>1051</v>
      </c>
      <c r="K14" s="152">
        <v>469</v>
      </c>
      <c r="L14" s="152">
        <v>444</v>
      </c>
      <c r="M14" s="152">
        <v>240</v>
      </c>
      <c r="N14" s="152">
        <v>258</v>
      </c>
      <c r="O14" s="152">
        <v>2462</v>
      </c>
      <c r="Q14" s="3" t="s">
        <v>74</v>
      </c>
      <c r="R14" s="152">
        <v>381</v>
      </c>
      <c r="S14" s="152">
        <v>167</v>
      </c>
      <c r="T14" s="152">
        <v>161</v>
      </c>
      <c r="U14" s="152">
        <v>106</v>
      </c>
      <c r="V14" s="152">
        <v>74</v>
      </c>
      <c r="W14" s="152">
        <v>889</v>
      </c>
      <c r="Y14" s="3" t="s">
        <v>74</v>
      </c>
      <c r="Z14" s="152">
        <v>1407</v>
      </c>
      <c r="AA14" s="152">
        <v>708</v>
      </c>
      <c r="AB14" s="152">
        <v>693</v>
      </c>
      <c r="AC14" s="152">
        <v>418</v>
      </c>
      <c r="AD14" s="152">
        <v>213</v>
      </c>
      <c r="AE14" s="152">
        <v>3439</v>
      </c>
    </row>
    <row r="15" spans="1:37" x14ac:dyDescent="0.25">
      <c r="A15" s="3" t="s">
        <v>75</v>
      </c>
      <c r="B15" s="152">
        <v>979</v>
      </c>
      <c r="C15" s="152">
        <v>285</v>
      </c>
      <c r="D15" s="152">
        <v>283</v>
      </c>
      <c r="E15" s="152">
        <v>156</v>
      </c>
      <c r="F15" s="152">
        <v>183</v>
      </c>
      <c r="G15" s="152">
        <v>1886</v>
      </c>
      <c r="I15" s="3" t="s">
        <v>75</v>
      </c>
      <c r="J15" s="152">
        <v>887</v>
      </c>
      <c r="K15" s="152">
        <v>307</v>
      </c>
      <c r="L15" s="152">
        <v>305</v>
      </c>
      <c r="M15" s="152">
        <v>146</v>
      </c>
      <c r="N15" s="152">
        <v>190</v>
      </c>
      <c r="O15" s="152">
        <v>1835</v>
      </c>
      <c r="Q15" s="3" t="s">
        <v>75</v>
      </c>
      <c r="R15" s="152">
        <v>242</v>
      </c>
      <c r="S15" s="152">
        <v>74</v>
      </c>
      <c r="T15" s="152">
        <v>75</v>
      </c>
      <c r="U15" s="152">
        <v>45</v>
      </c>
      <c r="V15" s="152">
        <v>33</v>
      </c>
      <c r="W15" s="152">
        <v>469</v>
      </c>
      <c r="Y15" s="3" t="s">
        <v>75</v>
      </c>
      <c r="Z15" s="152">
        <v>689</v>
      </c>
      <c r="AA15" s="152">
        <v>306</v>
      </c>
      <c r="AB15" s="152">
        <v>279</v>
      </c>
      <c r="AC15" s="152">
        <v>157</v>
      </c>
      <c r="AD15" s="152">
        <v>85</v>
      </c>
      <c r="AE15" s="152">
        <v>1516</v>
      </c>
    </row>
    <row r="16" spans="1:37" x14ac:dyDescent="0.25">
      <c r="A16" s="3" t="s">
        <v>76</v>
      </c>
      <c r="B16" s="152">
        <v>561</v>
      </c>
      <c r="C16" s="152">
        <v>128</v>
      </c>
      <c r="D16" s="152">
        <v>124</v>
      </c>
      <c r="E16" s="152">
        <v>88</v>
      </c>
      <c r="F16" s="152">
        <v>86</v>
      </c>
      <c r="G16" s="152">
        <v>987</v>
      </c>
      <c r="I16" s="3" t="s">
        <v>76</v>
      </c>
      <c r="J16" s="152">
        <v>573</v>
      </c>
      <c r="K16" s="152">
        <v>148</v>
      </c>
      <c r="L16" s="152">
        <v>134</v>
      </c>
      <c r="M16" s="152">
        <v>69</v>
      </c>
      <c r="N16" s="152">
        <v>106</v>
      </c>
      <c r="O16" s="152">
        <v>1030</v>
      </c>
      <c r="Q16" s="3" t="s">
        <v>76</v>
      </c>
      <c r="R16" s="152">
        <v>80</v>
      </c>
      <c r="S16" s="152">
        <v>21</v>
      </c>
      <c r="T16" s="152">
        <v>22</v>
      </c>
      <c r="U16" s="152">
        <v>18</v>
      </c>
      <c r="V16" s="152">
        <v>11</v>
      </c>
      <c r="W16" s="152">
        <v>152</v>
      </c>
      <c r="Y16" s="3" t="s">
        <v>76</v>
      </c>
      <c r="Z16" s="152">
        <v>237</v>
      </c>
      <c r="AA16" s="152">
        <v>91</v>
      </c>
      <c r="AB16" s="152">
        <v>96</v>
      </c>
      <c r="AC16" s="152">
        <v>54</v>
      </c>
      <c r="AD16" s="152">
        <v>32</v>
      </c>
      <c r="AE16" s="152">
        <v>510</v>
      </c>
    </row>
    <row r="17" spans="1:31" x14ac:dyDescent="0.25">
      <c r="A17" s="149" t="s">
        <v>15</v>
      </c>
      <c r="B17" s="153">
        <v>15858</v>
      </c>
      <c r="C17" s="153">
        <v>8166</v>
      </c>
      <c r="D17" s="153">
        <v>9416</v>
      </c>
      <c r="E17" s="153">
        <v>6262</v>
      </c>
      <c r="F17" s="153">
        <v>5484</v>
      </c>
      <c r="G17" s="153">
        <v>45186</v>
      </c>
      <c r="I17" s="149" t="s">
        <v>15</v>
      </c>
      <c r="J17" s="153">
        <v>10289</v>
      </c>
      <c r="K17" s="153">
        <v>5977</v>
      </c>
      <c r="L17" s="153">
        <v>7111</v>
      </c>
      <c r="M17" s="153">
        <v>4422</v>
      </c>
      <c r="N17" s="153">
        <v>3845</v>
      </c>
      <c r="O17" s="153">
        <v>31644</v>
      </c>
      <c r="Q17" s="149" t="s">
        <v>15</v>
      </c>
      <c r="R17" s="153">
        <v>4062</v>
      </c>
      <c r="S17" s="153">
        <v>2773</v>
      </c>
      <c r="T17" s="153">
        <v>3247</v>
      </c>
      <c r="U17" s="153">
        <v>2316</v>
      </c>
      <c r="V17" s="153">
        <v>1448</v>
      </c>
      <c r="W17" s="153">
        <v>13846</v>
      </c>
      <c r="Y17" s="149" t="s">
        <v>15</v>
      </c>
      <c r="Z17" s="153">
        <v>14919</v>
      </c>
      <c r="AA17" s="153">
        <v>11925</v>
      </c>
      <c r="AB17" s="153">
        <v>13770</v>
      </c>
      <c r="AC17" s="153">
        <v>9133</v>
      </c>
      <c r="AD17" s="153">
        <v>4319</v>
      </c>
      <c r="AE17" s="153">
        <v>54066</v>
      </c>
    </row>
    <row r="20" spans="1:31" x14ac:dyDescent="0.25">
      <c r="A20" s="182" t="s">
        <v>143</v>
      </c>
      <c r="B20" s="182"/>
      <c r="C20" s="182"/>
      <c r="D20" s="182"/>
      <c r="E20" s="182"/>
      <c r="F20" s="182"/>
      <c r="G20" s="182"/>
      <c r="I20" s="182" t="s">
        <v>143</v>
      </c>
      <c r="J20" s="182"/>
      <c r="K20" s="182"/>
      <c r="L20" s="182"/>
      <c r="M20" s="182"/>
      <c r="N20" s="182"/>
      <c r="O20" s="182"/>
      <c r="Q20" s="182" t="s">
        <v>143</v>
      </c>
      <c r="R20" s="182"/>
      <c r="S20" s="182"/>
      <c r="T20" s="182"/>
      <c r="U20" s="182"/>
      <c r="V20" s="182"/>
      <c r="W20" s="182"/>
      <c r="Y20" s="182" t="s">
        <v>143</v>
      </c>
      <c r="Z20" s="182"/>
      <c r="AA20" s="182"/>
      <c r="AB20" s="182"/>
      <c r="AC20" s="182"/>
      <c r="AD20" s="182"/>
      <c r="AE20" s="182"/>
    </row>
    <row r="21" spans="1:31" x14ac:dyDescent="0.25">
      <c r="A21" s="97" t="s">
        <v>9</v>
      </c>
      <c r="B21" s="97" t="s">
        <v>10</v>
      </c>
      <c r="C21" s="97" t="s">
        <v>11</v>
      </c>
      <c r="D21" s="97" t="s">
        <v>12</v>
      </c>
      <c r="E21" s="97" t="s">
        <v>13</v>
      </c>
      <c r="F21" s="97" t="s">
        <v>14</v>
      </c>
      <c r="G21" s="97" t="s">
        <v>15</v>
      </c>
      <c r="I21" s="97" t="s">
        <v>9</v>
      </c>
      <c r="J21" s="97" t="s">
        <v>10</v>
      </c>
      <c r="K21" s="97" t="s">
        <v>11</v>
      </c>
      <c r="L21" s="97" t="s">
        <v>12</v>
      </c>
      <c r="M21" s="97" t="s">
        <v>13</v>
      </c>
      <c r="N21" s="97" t="s">
        <v>14</v>
      </c>
      <c r="O21" s="97" t="s">
        <v>15</v>
      </c>
      <c r="Q21" s="97" t="s">
        <v>9</v>
      </c>
      <c r="R21" s="97" t="s">
        <v>10</v>
      </c>
      <c r="S21" s="97" t="s">
        <v>11</v>
      </c>
      <c r="T21" s="97" t="s">
        <v>12</v>
      </c>
      <c r="U21" s="97" t="s">
        <v>13</v>
      </c>
      <c r="V21" s="97" t="s">
        <v>14</v>
      </c>
      <c r="W21" s="97" t="s">
        <v>15</v>
      </c>
      <c r="Y21" s="97" t="s">
        <v>9</v>
      </c>
      <c r="Z21" s="97" t="s">
        <v>10</v>
      </c>
      <c r="AA21" s="97" t="s">
        <v>11</v>
      </c>
      <c r="AB21" s="97" t="s">
        <v>12</v>
      </c>
      <c r="AC21" s="97" t="s">
        <v>13</v>
      </c>
      <c r="AD21" s="97" t="s">
        <v>14</v>
      </c>
      <c r="AE21" s="97" t="s">
        <v>15</v>
      </c>
    </row>
    <row r="22" spans="1:31" x14ac:dyDescent="0.25">
      <c r="A22" s="100" t="s">
        <v>16</v>
      </c>
      <c r="B22" s="101">
        <v>7.0509338086312221</v>
      </c>
      <c r="C22" s="101">
        <v>6.0160008948115413</v>
      </c>
      <c r="D22" s="101">
        <v>2.6902022037747342</v>
      </c>
      <c r="E22" s="101">
        <v>5.8680536694008363E-2</v>
      </c>
      <c r="F22" s="101">
        <v>4.2492802433592262E-2</v>
      </c>
      <c r="G22" s="101">
        <v>15.858310246345098</v>
      </c>
      <c r="I22" s="100" t="s">
        <v>16</v>
      </c>
      <c r="J22" s="101">
        <v>4.6860604166029018</v>
      </c>
      <c r="K22" s="101">
        <v>3.5693908279412745</v>
      </c>
      <c r="L22" s="101">
        <v>2.3970263641804759</v>
      </c>
      <c r="M22" s="101">
        <v>4.451626921614428E-2</v>
      </c>
      <c r="N22" s="101">
        <v>2.0234667825520126E-2</v>
      </c>
      <c r="O22" s="101">
        <v>10.717228545766316</v>
      </c>
      <c r="Q22" s="100" t="s">
        <v>16</v>
      </c>
      <c r="R22" s="101">
        <v>4.0047485233100621</v>
      </c>
      <c r="S22" s="101">
        <v>4.2744865988410936</v>
      </c>
      <c r="T22" s="101">
        <v>1.8785601261631268</v>
      </c>
      <c r="U22" s="101">
        <v>3.8445868868488241E-2</v>
      </c>
      <c r="V22" s="101">
        <v>1.4164267477864088E-2</v>
      </c>
      <c r="W22" s="101">
        <v>10.210405384660636</v>
      </c>
      <c r="Y22" s="100" t="s">
        <v>16</v>
      </c>
      <c r="Z22" s="101">
        <v>82.689707337848432</v>
      </c>
      <c r="AA22" s="101">
        <v>108.33681151839906</v>
      </c>
      <c r="AB22" s="101">
        <v>96.831677799777196</v>
      </c>
      <c r="AC22" s="101">
        <v>19.851032642095966</v>
      </c>
      <c r="AD22" s="101">
        <v>0.36422402085936229</v>
      </c>
      <c r="AE22" s="101">
        <v>308.07345331898</v>
      </c>
    </row>
    <row r="23" spans="1:31" x14ac:dyDescent="0.25">
      <c r="A23" s="100" t="s">
        <v>17</v>
      </c>
      <c r="B23" s="101">
        <v>222.10441497188347</v>
      </c>
      <c r="C23" s="101">
        <v>84.612141617349423</v>
      </c>
      <c r="D23" s="101">
        <v>48.100815403492248</v>
      </c>
      <c r="E23" s="101">
        <v>0.66774403824216411</v>
      </c>
      <c r="F23" s="101">
        <v>0.59692270085284371</v>
      </c>
      <c r="G23" s="101">
        <v>356.08203873182021</v>
      </c>
      <c r="I23" s="100" t="s">
        <v>17</v>
      </c>
      <c r="J23" s="101">
        <v>151.12544843544359</v>
      </c>
      <c r="K23" s="101">
        <v>128.10147082500353</v>
      </c>
      <c r="L23" s="101">
        <v>112.77438322906239</v>
      </c>
      <c r="M23" s="101">
        <v>1.282877940137976</v>
      </c>
      <c r="N23" s="101">
        <v>0.97328752240751804</v>
      </c>
      <c r="O23" s="101">
        <v>394.25746795205498</v>
      </c>
      <c r="Q23" s="100" t="s">
        <v>17</v>
      </c>
      <c r="R23" s="101">
        <v>96.82068488708444</v>
      </c>
      <c r="S23" s="101">
        <v>89.336769915778859</v>
      </c>
      <c r="T23" s="101">
        <v>85.257728802788066</v>
      </c>
      <c r="U23" s="101">
        <v>0.80736324623825306</v>
      </c>
      <c r="V23" s="101">
        <v>0.50991362920310712</v>
      </c>
      <c r="W23" s="101">
        <v>272.73246048109269</v>
      </c>
      <c r="Y23" s="100" t="s">
        <v>17</v>
      </c>
      <c r="Z23" s="101">
        <v>498.48738344009769</v>
      </c>
      <c r="AA23" s="101">
        <v>507.97927178627111</v>
      </c>
      <c r="AB23" s="101">
        <v>464.25688699858637</v>
      </c>
      <c r="AC23" s="101">
        <v>96.611814216362603</v>
      </c>
      <c r="AD23" s="101">
        <v>1.778627301863219</v>
      </c>
      <c r="AE23" s="101">
        <v>1569.1139837431811</v>
      </c>
    </row>
    <row r="24" spans="1:31" x14ac:dyDescent="0.25">
      <c r="A24" s="100" t="s">
        <v>18</v>
      </c>
      <c r="B24" s="101">
        <v>417.41528147096835</v>
      </c>
      <c r="C24" s="101">
        <v>256.94145757195099</v>
      </c>
      <c r="D24" s="101">
        <v>184.00983073819182</v>
      </c>
      <c r="E24" s="101">
        <v>2.4524417404530392</v>
      </c>
      <c r="F24" s="101">
        <v>2.1833206583736215</v>
      </c>
      <c r="G24" s="101">
        <v>863.00233217993787</v>
      </c>
      <c r="I24" s="100" t="s">
        <v>18</v>
      </c>
      <c r="J24" s="101">
        <v>258.67053499648017</v>
      </c>
      <c r="K24" s="101">
        <v>166.17497298971045</v>
      </c>
      <c r="L24" s="101">
        <v>131.49401769218611</v>
      </c>
      <c r="M24" s="101">
        <v>1.5722336900429137</v>
      </c>
      <c r="N24" s="101">
        <v>1.1999158020533434</v>
      </c>
      <c r="O24" s="101">
        <v>559.11167517047306</v>
      </c>
      <c r="Q24" s="100" t="s">
        <v>18</v>
      </c>
      <c r="R24" s="101">
        <v>111.42623832503878</v>
      </c>
      <c r="S24" s="101">
        <v>92.970083524793793</v>
      </c>
      <c r="T24" s="101">
        <v>72.83033104509353</v>
      </c>
      <c r="U24" s="101">
        <v>0.80736324623825306</v>
      </c>
      <c r="V24" s="101">
        <v>0.50586669563800313</v>
      </c>
      <c r="W24" s="101">
        <v>278.53988283680241</v>
      </c>
      <c r="Y24" s="100" t="s">
        <v>18</v>
      </c>
      <c r="Z24" s="101">
        <v>420.49595492826336</v>
      </c>
      <c r="AA24" s="101">
        <v>380.60144491009282</v>
      </c>
      <c r="AB24" s="101">
        <v>357.72531746757068</v>
      </c>
      <c r="AC24" s="101">
        <v>68.10510937784359</v>
      </c>
      <c r="AD24" s="101">
        <v>1.4710603509153131</v>
      </c>
      <c r="AE24" s="101">
        <v>1228.3988870346857</v>
      </c>
    </row>
    <row r="25" spans="1:31" x14ac:dyDescent="0.25">
      <c r="A25" s="100" t="s">
        <v>19</v>
      </c>
      <c r="B25" s="101">
        <v>481.1087168756037</v>
      </c>
      <c r="C25" s="101">
        <v>234.4299703526562</v>
      </c>
      <c r="D25" s="101">
        <v>174.9707513335087</v>
      </c>
      <c r="E25" s="101">
        <v>2.1489217230702375</v>
      </c>
      <c r="F25" s="101">
        <v>1.8029089032538432</v>
      </c>
      <c r="G25" s="101">
        <v>894.46126918809273</v>
      </c>
      <c r="I25" s="100" t="s">
        <v>19</v>
      </c>
      <c r="J25" s="101">
        <v>264.05950447557353</v>
      </c>
      <c r="K25" s="101">
        <v>161.41578521912209</v>
      </c>
      <c r="L25" s="101">
        <v>113.00267145422244</v>
      </c>
      <c r="M25" s="101">
        <v>1.2707371394426639</v>
      </c>
      <c r="N25" s="101">
        <v>1.0036395241457983</v>
      </c>
      <c r="O25" s="101">
        <v>540.75233781250654</v>
      </c>
      <c r="Q25" s="100" t="s">
        <v>19</v>
      </c>
      <c r="R25" s="101">
        <v>110.71951799739583</v>
      </c>
      <c r="S25" s="101">
        <v>73.307445170124765</v>
      </c>
      <c r="T25" s="101">
        <v>65.60509979061996</v>
      </c>
      <c r="U25" s="101">
        <v>0.69404910641534034</v>
      </c>
      <c r="V25" s="101">
        <v>0.43302189146613068</v>
      </c>
      <c r="W25" s="101">
        <v>250.75913395602203</v>
      </c>
      <c r="Y25" s="100" t="s">
        <v>19</v>
      </c>
      <c r="Z25" s="101">
        <v>372.57351090291939</v>
      </c>
      <c r="AA25" s="101">
        <v>318.4445671904457</v>
      </c>
      <c r="AB25" s="101">
        <v>292.00018901279964</v>
      </c>
      <c r="AC25" s="101">
        <v>68.053279005409919</v>
      </c>
      <c r="AD25" s="101">
        <v>1.1230240643163669</v>
      </c>
      <c r="AE25" s="101">
        <v>1052.1945701758909</v>
      </c>
    </row>
    <row r="26" spans="1:31" x14ac:dyDescent="0.25">
      <c r="A26" s="100" t="s">
        <v>20</v>
      </c>
      <c r="B26" s="101">
        <v>426.11143316828014</v>
      </c>
      <c r="C26" s="101">
        <v>203.57370769862283</v>
      </c>
      <c r="D26" s="101">
        <v>127.19276019446943</v>
      </c>
      <c r="E26" s="101">
        <v>1.7037590309087947</v>
      </c>
      <c r="F26" s="101">
        <v>1.3577462110924003</v>
      </c>
      <c r="G26" s="101">
        <v>759.93940630337363</v>
      </c>
      <c r="I26" s="100" t="s">
        <v>20</v>
      </c>
      <c r="J26" s="101">
        <v>240.62920239255902</v>
      </c>
      <c r="K26" s="101">
        <v>129.88616623897417</v>
      </c>
      <c r="L26" s="101">
        <v>89.260696037577716</v>
      </c>
      <c r="M26" s="101">
        <v>1.0441088597968384</v>
      </c>
      <c r="N26" s="101">
        <v>0.81545711336846105</v>
      </c>
      <c r="O26" s="101">
        <v>461.63563064227617</v>
      </c>
      <c r="Q26" s="100" t="s">
        <v>20</v>
      </c>
      <c r="R26" s="101">
        <v>93.287083248869678</v>
      </c>
      <c r="S26" s="101">
        <v>69.460407231167778</v>
      </c>
      <c r="T26" s="101">
        <v>58.090859285967461</v>
      </c>
      <c r="U26" s="101">
        <v>0.57264109946221953</v>
      </c>
      <c r="V26" s="101">
        <v>0.36624748764191428</v>
      </c>
      <c r="W26" s="101">
        <v>221.77723835310908</v>
      </c>
      <c r="Y26" s="100" t="s">
        <v>20</v>
      </c>
      <c r="Z26" s="101">
        <v>346.02823553593964</v>
      </c>
      <c r="AA26" s="101">
        <v>267.88738848185949</v>
      </c>
      <c r="AB26" s="101">
        <v>238.98526351620313</v>
      </c>
      <c r="AC26" s="101">
        <v>51.726711688803583</v>
      </c>
      <c r="AD26" s="101">
        <v>0.83771524797653318</v>
      </c>
      <c r="AE26" s="101">
        <v>905.46531447078246</v>
      </c>
    </row>
    <row r="27" spans="1:31" x14ac:dyDescent="0.25">
      <c r="A27" s="100" t="s">
        <v>21</v>
      </c>
      <c r="B27" s="101">
        <v>667.48840055042228</v>
      </c>
      <c r="C27" s="101">
        <v>307.39823927037037</v>
      </c>
      <c r="D27" s="101">
        <v>199.2901792556323</v>
      </c>
      <c r="E27" s="101">
        <v>2.4483948068879351</v>
      </c>
      <c r="F27" s="101">
        <v>2.1590390569829974</v>
      </c>
      <c r="G27" s="101">
        <v>1178.7842529402958</v>
      </c>
      <c r="I27" s="100" t="s">
        <v>21</v>
      </c>
      <c r="J27" s="101">
        <v>389.41162061970113</v>
      </c>
      <c r="K27" s="101">
        <v>189.37601337132872</v>
      </c>
      <c r="L27" s="101">
        <v>122.81906513610438</v>
      </c>
      <c r="M27" s="101">
        <v>1.3435819436145364</v>
      </c>
      <c r="N27" s="101">
        <v>1.2444320712694876</v>
      </c>
      <c r="O27" s="101">
        <v>704.19471314201826</v>
      </c>
      <c r="Q27" s="100" t="s">
        <v>21</v>
      </c>
      <c r="R27" s="101">
        <v>155.24289863890181</v>
      </c>
      <c r="S27" s="101">
        <v>101.73278105241803</v>
      </c>
      <c r="T27" s="101">
        <v>76.009432797061905</v>
      </c>
      <c r="U27" s="101">
        <v>0.77094084415231678</v>
      </c>
      <c r="V27" s="101">
        <v>0.44920962572654677</v>
      </c>
      <c r="W27" s="101">
        <v>334.20526295826062</v>
      </c>
      <c r="Y27" s="100" t="s">
        <v>21</v>
      </c>
      <c r="Z27" s="101">
        <v>503.42057620741247</v>
      </c>
      <c r="AA27" s="101">
        <v>347.55324584084383</v>
      </c>
      <c r="AB27" s="101">
        <v>307.21898466008759</v>
      </c>
      <c r="AC27" s="101">
        <v>63.12939362421119</v>
      </c>
      <c r="AD27" s="101">
        <v>1.1210005975338149</v>
      </c>
      <c r="AE27" s="101">
        <v>1222.443200930089</v>
      </c>
    </row>
    <row r="28" spans="1:31" x14ac:dyDescent="0.25">
      <c r="A28" s="100" t="s">
        <v>22</v>
      </c>
      <c r="B28" s="101">
        <v>832.01018941848417</v>
      </c>
      <c r="C28" s="101">
        <v>320.01243469497524</v>
      </c>
      <c r="D28" s="101">
        <v>184.87069544339974</v>
      </c>
      <c r="E28" s="101">
        <v>2.1853441251561736</v>
      </c>
      <c r="F28" s="101">
        <v>1.8150497039491553</v>
      </c>
      <c r="G28" s="101">
        <v>1340.8937133859645</v>
      </c>
      <c r="I28" s="100" t="s">
        <v>22</v>
      </c>
      <c r="J28" s="101">
        <v>513.82652468050821</v>
      </c>
      <c r="K28" s="101">
        <v>223.48352572721203</v>
      </c>
      <c r="L28" s="101">
        <v>139.14167323504762</v>
      </c>
      <c r="M28" s="101">
        <v>1.4690368841327612</v>
      </c>
      <c r="N28" s="101">
        <v>1.4022624803085446</v>
      </c>
      <c r="O28" s="101">
        <v>879.32302300720914</v>
      </c>
      <c r="Q28" s="100" t="s">
        <v>22</v>
      </c>
      <c r="R28" s="101">
        <v>219.79002189695811</v>
      </c>
      <c r="S28" s="101">
        <v>105.57981899137502</v>
      </c>
      <c r="T28" s="101">
        <v>72.252312544735645</v>
      </c>
      <c r="U28" s="101">
        <v>0.65357977076430007</v>
      </c>
      <c r="V28" s="101">
        <v>0.41278722364061055</v>
      </c>
      <c r="W28" s="101">
        <v>398.68852042747369</v>
      </c>
      <c r="Y28" s="100" t="s">
        <v>22</v>
      </c>
      <c r="Z28" s="101">
        <v>732.93149685820208</v>
      </c>
      <c r="AA28" s="101">
        <v>437.2867664924471</v>
      </c>
      <c r="AB28" s="101">
        <v>367.25796968620159</v>
      </c>
      <c r="AC28" s="101">
        <v>73.288146621210686</v>
      </c>
      <c r="AD28" s="101">
        <v>1.3759574121353686</v>
      </c>
      <c r="AE28" s="101">
        <v>1612.1403370701969</v>
      </c>
    </row>
    <row r="29" spans="1:31" x14ac:dyDescent="0.25">
      <c r="A29" s="100" t="s">
        <v>23</v>
      </c>
      <c r="B29" s="101">
        <v>311.8863054684544</v>
      </c>
      <c r="C29" s="101">
        <v>91.598465237130569</v>
      </c>
      <c r="D29" s="101">
        <v>48.316031579794227</v>
      </c>
      <c r="E29" s="101">
        <v>0.51193709598565917</v>
      </c>
      <c r="F29" s="101">
        <v>0.59489923407029166</v>
      </c>
      <c r="G29" s="101">
        <v>452.90763861543519</v>
      </c>
      <c r="I29" s="100" t="s">
        <v>23</v>
      </c>
      <c r="J29" s="101">
        <v>246.2524748924825</v>
      </c>
      <c r="K29" s="101">
        <v>93.002461016914324</v>
      </c>
      <c r="L29" s="101">
        <v>50.67998598553006</v>
      </c>
      <c r="M29" s="101">
        <v>0.48563202781248305</v>
      </c>
      <c r="N29" s="101">
        <v>0.52205442989841921</v>
      </c>
      <c r="O29" s="101">
        <v>390.94260835263776</v>
      </c>
      <c r="Q29" s="100" t="s">
        <v>23</v>
      </c>
      <c r="R29" s="101">
        <v>89.753481610654916</v>
      </c>
      <c r="S29" s="101">
        <v>35.691963100323136</v>
      </c>
      <c r="T29" s="101">
        <v>23.265244639404877</v>
      </c>
      <c r="U29" s="101">
        <v>0.21448747895051334</v>
      </c>
      <c r="V29" s="101">
        <v>0.14973654190884894</v>
      </c>
      <c r="W29" s="101">
        <v>149.07491337124227</v>
      </c>
      <c r="Y29" s="100" t="s">
        <v>23</v>
      </c>
      <c r="Z29" s="101">
        <v>330.52391541009303</v>
      </c>
      <c r="AA29" s="101">
        <v>154.95446980813441</v>
      </c>
      <c r="AB29" s="101">
        <v>115.89698223703903</v>
      </c>
      <c r="AC29" s="101">
        <v>21.665095677274447</v>
      </c>
      <c r="AD29" s="101">
        <v>0.43099842468357868</v>
      </c>
      <c r="AE29" s="101">
        <v>623.47146155722453</v>
      </c>
    </row>
    <row r="30" spans="1:31" x14ac:dyDescent="0.25">
      <c r="A30" s="100" t="s">
        <v>24</v>
      </c>
      <c r="B30" s="101">
        <v>230.09547328833222</v>
      </c>
      <c r="C30" s="101">
        <v>55.308395323267398</v>
      </c>
      <c r="D30" s="101">
        <v>30.453088946729991</v>
      </c>
      <c r="E30" s="101">
        <v>0.31566081807811397</v>
      </c>
      <c r="F30" s="101">
        <v>0.37029442120701828</v>
      </c>
      <c r="G30" s="101">
        <v>316.54291279761469</v>
      </c>
      <c r="I30" s="100" t="s">
        <v>24</v>
      </c>
      <c r="J30" s="101">
        <v>207.82677947633869</v>
      </c>
      <c r="K30" s="101">
        <v>60.877943565442848</v>
      </c>
      <c r="L30" s="101">
        <v>34.81395433690691</v>
      </c>
      <c r="M30" s="101">
        <v>0.29542615025259383</v>
      </c>
      <c r="N30" s="101">
        <v>0.38445868868488237</v>
      </c>
      <c r="O30" s="101">
        <v>304.19856221762598</v>
      </c>
      <c r="Q30" s="100" t="s">
        <v>24</v>
      </c>
      <c r="R30" s="101">
        <v>57.008773096531471</v>
      </c>
      <c r="S30" s="101">
        <v>15.815600415712048</v>
      </c>
      <c r="T30" s="101">
        <v>10.837846881710346</v>
      </c>
      <c r="U30" s="101">
        <v>9.1056005214840571E-2</v>
      </c>
      <c r="V30" s="101">
        <v>6.6774403824216413E-2</v>
      </c>
      <c r="W30" s="101">
        <v>83.82005080299291</v>
      </c>
      <c r="Y30" s="100" t="s">
        <v>24</v>
      </c>
      <c r="Z30" s="101">
        <v>161.85570555618628</v>
      </c>
      <c r="AA30" s="101">
        <v>66.971847120464872</v>
      </c>
      <c r="AB30" s="101">
        <v>46.659824017509216</v>
      </c>
      <c r="AC30" s="101">
        <v>8.1373684720863348</v>
      </c>
      <c r="AD30" s="101">
        <v>0.17199467651692107</v>
      </c>
      <c r="AE30" s="101">
        <v>283.79673984276366</v>
      </c>
    </row>
    <row r="31" spans="1:31" x14ac:dyDescent="0.25">
      <c r="A31" s="100" t="s">
        <v>25</v>
      </c>
      <c r="B31" s="101">
        <v>131.85246222140384</v>
      </c>
      <c r="C31" s="101">
        <v>24.84026175922185</v>
      </c>
      <c r="D31" s="101">
        <v>13.34340293072268</v>
      </c>
      <c r="E31" s="101">
        <v>0.17806507686457712</v>
      </c>
      <c r="F31" s="101">
        <v>0.17401814329947307</v>
      </c>
      <c r="G31" s="101">
        <v>170.38821013151241</v>
      </c>
      <c r="I31" s="100" t="s">
        <v>25</v>
      </c>
      <c r="J31" s="101">
        <v>134.25563093567314</v>
      </c>
      <c r="K31" s="101">
        <v>29.348324585294925</v>
      </c>
      <c r="L31" s="101">
        <v>15.295311085723036</v>
      </c>
      <c r="M31" s="101">
        <v>0.13961920799608887</v>
      </c>
      <c r="N31" s="101">
        <v>0.21448747895051334</v>
      </c>
      <c r="O31" s="101">
        <v>179.25337329363768</v>
      </c>
      <c r="Q31" s="100" t="s">
        <v>25</v>
      </c>
      <c r="R31" s="101">
        <v>18.845875403812055</v>
      </c>
      <c r="S31" s="101">
        <v>4.4882109287831486</v>
      </c>
      <c r="T31" s="101">
        <v>3.1791017519683682</v>
      </c>
      <c r="U31" s="101">
        <v>3.6422402085936223E-2</v>
      </c>
      <c r="V31" s="101">
        <v>2.225813460807214E-2</v>
      </c>
      <c r="W31" s="101">
        <v>26.571868621257583</v>
      </c>
      <c r="Y31" s="100" t="s">
        <v>25</v>
      </c>
      <c r="Z31" s="101">
        <v>55.674604088267273</v>
      </c>
      <c r="AA31" s="101">
        <v>19.916464339746089</v>
      </c>
      <c r="AB31" s="101">
        <v>16.054993210325755</v>
      </c>
      <c r="AC31" s="101">
        <v>2.79884011141823</v>
      </c>
      <c r="AD31" s="101">
        <v>6.4750937041664403E-2</v>
      </c>
      <c r="AE31" s="101">
        <v>94.509652686799015</v>
      </c>
    </row>
    <row r="32" spans="1:31" x14ac:dyDescent="0.25">
      <c r="A32" s="108" t="s">
        <v>15</v>
      </c>
      <c r="B32" s="109">
        <v>3727.123611242464</v>
      </c>
      <c r="C32" s="109">
        <v>1584.7310744203564</v>
      </c>
      <c r="D32" s="109">
        <v>1013.2377580297159</v>
      </c>
      <c r="E32" s="109">
        <v>12.670948992340705</v>
      </c>
      <c r="F32" s="109">
        <v>11.096691835515237</v>
      </c>
      <c r="G32" s="109">
        <v>6348.8600845203928</v>
      </c>
      <c r="I32" s="108" t="s">
        <v>15</v>
      </c>
      <c r="J32" s="109">
        <v>2410.7437813213628</v>
      </c>
      <c r="K32" s="109">
        <v>1185.2360543669445</v>
      </c>
      <c r="L32" s="109">
        <v>811.67878455654113</v>
      </c>
      <c r="M32" s="109">
        <v>8.9477701124450011</v>
      </c>
      <c r="N32" s="109">
        <v>7.7802297789124868</v>
      </c>
      <c r="O32" s="109">
        <v>4424.3866201362061</v>
      </c>
      <c r="Q32" s="108" t="s">
        <v>15</v>
      </c>
      <c r="R32" s="109">
        <v>956.89932362855734</v>
      </c>
      <c r="S32" s="109">
        <v>592.65756692931768</v>
      </c>
      <c r="T32" s="109">
        <v>469.20651766551322</v>
      </c>
      <c r="U32" s="109">
        <v>4.6863490683904612</v>
      </c>
      <c r="V32" s="109">
        <v>2.9299799011353143</v>
      </c>
      <c r="W32" s="109">
        <v>2026.379737192914</v>
      </c>
      <c r="Y32" s="108" t="s">
        <v>15</v>
      </c>
      <c r="Z32" s="109">
        <v>3504.6810902652301</v>
      </c>
      <c r="AA32" s="109">
        <v>2609.932277488705</v>
      </c>
      <c r="AB32" s="109">
        <v>2302.8880886061006</v>
      </c>
      <c r="AC32" s="109">
        <v>473.3667914367166</v>
      </c>
      <c r="AD32" s="109">
        <v>8.739353033842141</v>
      </c>
      <c r="AE32" s="109">
        <v>8899.6076008305936</v>
      </c>
    </row>
    <row r="35" spans="1:31" x14ac:dyDescent="0.25">
      <c r="A35" s="182" t="s">
        <v>7</v>
      </c>
      <c r="B35" s="182"/>
      <c r="C35" s="182"/>
      <c r="D35" s="182"/>
      <c r="E35" s="182"/>
      <c r="F35" s="182"/>
      <c r="G35" s="182"/>
      <c r="I35" s="182" t="s">
        <v>7</v>
      </c>
      <c r="J35" s="182"/>
      <c r="K35" s="182"/>
      <c r="L35" s="182"/>
      <c r="M35" s="182"/>
      <c r="N35" s="182"/>
      <c r="O35" s="182"/>
      <c r="Q35" s="182" t="s">
        <v>7</v>
      </c>
      <c r="R35" s="182"/>
      <c r="S35" s="182"/>
      <c r="T35" s="182"/>
      <c r="U35" s="182"/>
      <c r="V35" s="182"/>
      <c r="W35" s="182"/>
      <c r="Y35" s="182" t="s">
        <v>7</v>
      </c>
      <c r="Z35" s="182"/>
      <c r="AA35" s="182"/>
      <c r="AB35" s="182"/>
      <c r="AC35" s="182"/>
      <c r="AD35" s="182"/>
      <c r="AE35" s="182"/>
    </row>
    <row r="36" spans="1:31" x14ac:dyDescent="0.25">
      <c r="A36" s="97" t="s">
        <v>9</v>
      </c>
      <c r="B36" s="97" t="s">
        <v>10</v>
      </c>
      <c r="C36" s="97" t="s">
        <v>11</v>
      </c>
      <c r="D36" s="97" t="s">
        <v>12</v>
      </c>
      <c r="E36" s="97" t="s">
        <v>13</v>
      </c>
      <c r="F36" s="97" t="s">
        <v>14</v>
      </c>
      <c r="G36" s="97" t="s">
        <v>15</v>
      </c>
      <c r="I36" s="97" t="s">
        <v>9</v>
      </c>
      <c r="J36" s="97" t="s">
        <v>10</v>
      </c>
      <c r="K36" s="97" t="s">
        <v>11</v>
      </c>
      <c r="L36" s="97" t="s">
        <v>12</v>
      </c>
      <c r="M36" s="97" t="s">
        <v>13</v>
      </c>
      <c r="N36" s="97" t="s">
        <v>14</v>
      </c>
      <c r="O36" s="97" t="s">
        <v>15</v>
      </c>
      <c r="Q36" s="97" t="s">
        <v>9</v>
      </c>
      <c r="R36" s="97" t="s">
        <v>10</v>
      </c>
      <c r="S36" s="97" t="s">
        <v>11</v>
      </c>
      <c r="T36" s="97" t="s">
        <v>12</v>
      </c>
      <c r="U36" s="97" t="s">
        <v>13</v>
      </c>
      <c r="V36" s="97" t="s">
        <v>14</v>
      </c>
      <c r="W36" s="97" t="s">
        <v>15</v>
      </c>
      <c r="Y36" s="97" t="s">
        <v>9</v>
      </c>
      <c r="Z36" s="97" t="s">
        <v>10</v>
      </c>
      <c r="AA36" s="97" t="s">
        <v>11</v>
      </c>
      <c r="AB36" s="97" t="s">
        <v>12</v>
      </c>
      <c r="AC36" s="97" t="s">
        <v>13</v>
      </c>
      <c r="AD36" s="97" t="s">
        <v>14</v>
      </c>
      <c r="AE36" s="97" t="s">
        <v>15</v>
      </c>
    </row>
    <row r="37" spans="1:31" x14ac:dyDescent="0.25">
      <c r="A37" s="100" t="s">
        <v>16</v>
      </c>
      <c r="B37" s="106">
        <v>188710</v>
      </c>
      <c r="C37" s="106">
        <v>188710</v>
      </c>
      <c r="D37" s="106">
        <v>157522.6</v>
      </c>
      <c r="E37" s="106">
        <v>191650</v>
      </c>
      <c r="F37" s="106">
        <v>162320</v>
      </c>
      <c r="G37" s="106">
        <v>183359.53862231938</v>
      </c>
      <c r="I37" s="100" t="s">
        <v>16</v>
      </c>
      <c r="J37" s="106">
        <v>229091</v>
      </c>
      <c r="K37" s="106">
        <v>244252.9306930693</v>
      </c>
      <c r="L37" s="106">
        <v>235484.82300884955</v>
      </c>
      <c r="M37" s="106">
        <v>221821</v>
      </c>
      <c r="N37" s="106">
        <v>217759.06666666668</v>
      </c>
      <c r="O37" s="106">
        <v>235519.16257875095</v>
      </c>
      <c r="Q37" s="100" t="s">
        <v>16</v>
      </c>
      <c r="R37" s="106">
        <v>152084</v>
      </c>
      <c r="S37" s="106">
        <v>177217.5</v>
      </c>
      <c r="T37" s="106">
        <v>166526</v>
      </c>
      <c r="U37" s="106">
        <v>176941</v>
      </c>
      <c r="V37" s="106">
        <v>186185.5</v>
      </c>
      <c r="W37" s="106">
        <v>165403.90659334639</v>
      </c>
      <c r="Y37" s="100" t="s">
        <v>16</v>
      </c>
      <c r="Z37" s="106">
        <v>168200.46153846153</v>
      </c>
      <c r="AA37" s="106">
        <v>164898.765625</v>
      </c>
      <c r="AB37" s="106">
        <v>159818.48717948719</v>
      </c>
      <c r="AC37" s="106">
        <v>159238.62962962964</v>
      </c>
      <c r="AD37" s="106">
        <v>171211</v>
      </c>
      <c r="AE37" s="106">
        <v>163830.91609028578</v>
      </c>
    </row>
    <row r="38" spans="1:31" x14ac:dyDescent="0.25">
      <c r="A38" s="100" t="s">
        <v>17</v>
      </c>
      <c r="B38" s="106">
        <v>204135</v>
      </c>
      <c r="C38" s="106">
        <v>221378.88235294117</v>
      </c>
      <c r="D38" s="106">
        <v>181253.28</v>
      </c>
      <c r="E38" s="106">
        <v>207728.75</v>
      </c>
      <c r="F38" s="106">
        <v>195391.5</v>
      </c>
      <c r="G38" s="106">
        <v>205133.62643624071</v>
      </c>
      <c r="I38" s="100" t="s">
        <v>17</v>
      </c>
      <c r="J38" s="106">
        <v>251382.94949494948</v>
      </c>
      <c r="K38" s="106">
        <v>244252.9306930693</v>
      </c>
      <c r="L38" s="106">
        <v>235484.82300884955</v>
      </c>
      <c r="M38" s="106">
        <v>221821</v>
      </c>
      <c r="N38" s="106">
        <v>217759.06666666668</v>
      </c>
      <c r="O38" s="106">
        <v>244339.53850413419</v>
      </c>
      <c r="Q38" s="100" t="s">
        <v>17</v>
      </c>
      <c r="R38" s="106">
        <v>225501.02173913043</v>
      </c>
      <c r="S38" s="106">
        <v>235493.51219512196</v>
      </c>
      <c r="T38" s="106">
        <v>218904.29166666666</v>
      </c>
      <c r="U38" s="106">
        <v>219489.80952380953</v>
      </c>
      <c r="V38" s="106">
        <v>186185.5</v>
      </c>
      <c r="W38" s="106">
        <v>226620.70453936828</v>
      </c>
      <c r="Y38" s="100" t="s">
        <v>17</v>
      </c>
      <c r="Z38" s="106">
        <v>213981.24836601308</v>
      </c>
      <c r="AA38" s="106">
        <v>212395.56171284633</v>
      </c>
      <c r="AB38" s="106">
        <v>203906.9617834395</v>
      </c>
      <c r="AC38" s="106">
        <v>198357.73443983402</v>
      </c>
      <c r="AD38" s="106">
        <v>201584.52873563219</v>
      </c>
      <c r="AE38" s="106">
        <v>209511.19831202479</v>
      </c>
    </row>
    <row r="39" spans="1:31" x14ac:dyDescent="0.25">
      <c r="A39" s="100" t="s">
        <v>18</v>
      </c>
      <c r="B39" s="106">
        <v>323996.1931330472</v>
      </c>
      <c r="C39" s="106">
        <v>318984.10344827588</v>
      </c>
      <c r="D39" s="106">
        <v>311569.12871287129</v>
      </c>
      <c r="E39" s="106">
        <v>287276.90816326533</v>
      </c>
      <c r="F39" s="106">
        <v>275926.5588235294</v>
      </c>
      <c r="G39" s="106">
        <v>319628.28027600795</v>
      </c>
      <c r="I39" s="100" t="s">
        <v>18</v>
      </c>
      <c r="J39" s="106">
        <v>329736.70224719099</v>
      </c>
      <c r="K39" s="106">
        <v>319775.91946308722</v>
      </c>
      <c r="L39" s="106">
        <v>304069.78358208953</v>
      </c>
      <c r="M39" s="106">
        <v>282617.7763157895</v>
      </c>
      <c r="N39" s="106">
        <v>270974.28571428574</v>
      </c>
      <c r="O39" s="106">
        <v>320481.17922393727</v>
      </c>
      <c r="Q39" s="100" t="s">
        <v>18</v>
      </c>
      <c r="R39" s="106">
        <v>281722.95454545453</v>
      </c>
      <c r="S39" s="106">
        <v>314163.51351351349</v>
      </c>
      <c r="T39" s="106">
        <v>301797.63333333336</v>
      </c>
      <c r="U39" s="106">
        <v>263231.66666666669</v>
      </c>
      <c r="V39" s="106">
        <v>271561.73684210528</v>
      </c>
      <c r="W39" s="106">
        <v>297727.76335546002</v>
      </c>
      <c r="Y39" s="100" t="s">
        <v>18</v>
      </c>
      <c r="Z39" s="106">
        <v>277581.58264462813</v>
      </c>
      <c r="AA39" s="106">
        <v>263978.91078066913</v>
      </c>
      <c r="AB39" s="106">
        <v>256532.60489510489</v>
      </c>
      <c r="AC39" s="106">
        <v>265270.11971830984</v>
      </c>
      <c r="AD39" s="106">
        <v>246660.94594594595</v>
      </c>
      <c r="AE39" s="106">
        <v>266517.66146300337</v>
      </c>
    </row>
    <row r="40" spans="1:31" x14ac:dyDescent="0.25">
      <c r="A40" s="100" t="s">
        <v>19</v>
      </c>
      <c r="B40" s="106">
        <v>402195.49097472924</v>
      </c>
      <c r="C40" s="106">
        <v>391475.57837837836</v>
      </c>
      <c r="D40" s="106">
        <v>399992.06635071093</v>
      </c>
      <c r="E40" s="106">
        <v>362072.9589041096</v>
      </c>
      <c r="F40" s="106">
        <v>333931.4827586207</v>
      </c>
      <c r="G40" s="106">
        <v>398720.8881829576</v>
      </c>
      <c r="I40" s="100" t="s">
        <v>19</v>
      </c>
      <c r="J40" s="106">
        <v>386259.38541666669</v>
      </c>
      <c r="K40" s="106">
        <v>387123.95973154361</v>
      </c>
      <c r="L40" s="106">
        <v>377122.7</v>
      </c>
      <c r="M40" s="106">
        <v>365999.36363636365</v>
      </c>
      <c r="N40" s="106">
        <v>374547</v>
      </c>
      <c r="O40" s="106">
        <v>384538.79351462121</v>
      </c>
      <c r="Q40" s="100" t="s">
        <v>19</v>
      </c>
      <c r="R40" s="106">
        <v>358059.88732394367</v>
      </c>
      <c r="S40" s="106">
        <v>381531.38461538462</v>
      </c>
      <c r="T40" s="106">
        <v>339807.42647058825</v>
      </c>
      <c r="U40" s="106">
        <v>345365.73076923075</v>
      </c>
      <c r="V40" s="106">
        <v>376478.16666666669</v>
      </c>
      <c r="W40" s="106">
        <v>360142.94658064423</v>
      </c>
      <c r="Y40" s="100" t="s">
        <v>19</v>
      </c>
      <c r="Z40" s="106">
        <v>353315.84115523467</v>
      </c>
      <c r="AA40" s="106">
        <v>340818.7086614173</v>
      </c>
      <c r="AB40" s="106">
        <v>321919.20979020977</v>
      </c>
      <c r="AC40" s="106">
        <v>295881.85820895521</v>
      </c>
      <c r="AD40" s="106">
        <v>266176.60975609755</v>
      </c>
      <c r="AE40" s="106">
        <v>337012.87110869412</v>
      </c>
    </row>
    <row r="41" spans="1:31" x14ac:dyDescent="0.25">
      <c r="A41" s="100" t="s">
        <v>20</v>
      </c>
      <c r="B41" s="106">
        <v>463244.68702290079</v>
      </c>
      <c r="C41" s="106">
        <v>442438.23841059604</v>
      </c>
      <c r="D41" s="106">
        <v>438390.35164835164</v>
      </c>
      <c r="E41" s="106">
        <v>428753.86440677964</v>
      </c>
      <c r="F41" s="106">
        <v>413762.8</v>
      </c>
      <c r="G41" s="106">
        <v>453345.36447181931</v>
      </c>
      <c r="I41" s="100" t="s">
        <v>20</v>
      </c>
      <c r="J41" s="106">
        <v>471374.67699115042</v>
      </c>
      <c r="K41" s="106">
        <v>485006.23333333334</v>
      </c>
      <c r="L41" s="106">
        <v>466583.36893203884</v>
      </c>
      <c r="M41" s="106">
        <v>435569.39622641512</v>
      </c>
      <c r="N41" s="106">
        <v>411022.04545454547</v>
      </c>
      <c r="O41" s="106">
        <v>474096.03432128346</v>
      </c>
      <c r="Q41" s="100" t="s">
        <v>20</v>
      </c>
      <c r="R41" s="106">
        <v>434240.82089552237</v>
      </c>
      <c r="S41" s="106">
        <v>468034.5</v>
      </c>
      <c r="T41" s="106">
        <v>405085.52380952379</v>
      </c>
      <c r="U41" s="106">
        <v>399846.69230769231</v>
      </c>
      <c r="V41" s="106">
        <v>411283.16666666669</v>
      </c>
      <c r="W41" s="106">
        <v>437061.50160119525</v>
      </c>
      <c r="Y41" s="100" t="s">
        <v>20</v>
      </c>
      <c r="Z41" s="106">
        <v>383222.72641509434</v>
      </c>
      <c r="AA41" s="106">
        <v>374445.23715415021</v>
      </c>
      <c r="AB41" s="106">
        <v>366529.66023166024</v>
      </c>
      <c r="AC41" s="106">
        <v>339279.92105263157</v>
      </c>
      <c r="AD41" s="106">
        <v>308702.59259259258</v>
      </c>
      <c r="AE41" s="106">
        <v>373640.67083130864</v>
      </c>
    </row>
    <row r="42" spans="1:31" x14ac:dyDescent="0.25">
      <c r="A42" s="100" t="s">
        <v>21</v>
      </c>
      <c r="B42" s="106">
        <v>549535.73741794308</v>
      </c>
      <c r="C42" s="106">
        <v>510674.84</v>
      </c>
      <c r="D42" s="106">
        <v>512414.23954372626</v>
      </c>
      <c r="E42" s="106">
        <v>519832.11382113822</v>
      </c>
      <c r="F42" s="106">
        <v>490835.73333333334</v>
      </c>
      <c r="G42" s="106">
        <v>532956.63640025572</v>
      </c>
      <c r="I42" s="100" t="s">
        <v>21</v>
      </c>
      <c r="J42" s="106">
        <v>554281.07843137253</v>
      </c>
      <c r="K42" s="106">
        <v>519242.0207253886</v>
      </c>
      <c r="L42" s="106">
        <v>512236.91237113404</v>
      </c>
      <c r="M42" s="106">
        <v>477237.61643835617</v>
      </c>
      <c r="N42" s="106">
        <v>459105.41666666669</v>
      </c>
      <c r="O42" s="106">
        <v>537210.03848097741</v>
      </c>
      <c r="Q42" s="100" t="s">
        <v>21</v>
      </c>
      <c r="R42" s="106">
        <v>522015.5619834711</v>
      </c>
      <c r="S42" s="106">
        <v>478836.26923076925</v>
      </c>
      <c r="T42" s="106">
        <v>461920.39743589744</v>
      </c>
      <c r="U42" s="106">
        <v>436195.76190476189</v>
      </c>
      <c r="V42" s="106">
        <v>452641.73684210528</v>
      </c>
      <c r="W42" s="106">
        <v>494912.83413985866</v>
      </c>
      <c r="Y42" s="100" t="s">
        <v>21</v>
      </c>
      <c r="Z42" s="106">
        <v>454207.82956878853</v>
      </c>
      <c r="AA42" s="106">
        <v>455327.17230769229</v>
      </c>
      <c r="AB42" s="106">
        <v>429411.80200501252</v>
      </c>
      <c r="AC42" s="106">
        <v>392790.4411764706</v>
      </c>
      <c r="AD42" s="106">
        <v>387171.53731343284</v>
      </c>
      <c r="AE42" s="106">
        <v>445061.25375079579</v>
      </c>
    </row>
    <row r="43" spans="1:31" x14ac:dyDescent="0.25">
      <c r="A43" s="100" t="s">
        <v>22</v>
      </c>
      <c r="B43" s="106">
        <v>700164.8313253012</v>
      </c>
      <c r="C43" s="106">
        <v>653372.88669950736</v>
      </c>
      <c r="D43" s="106">
        <v>675933.36160714284</v>
      </c>
      <c r="E43" s="106">
        <v>606364.06666666665</v>
      </c>
      <c r="F43" s="106">
        <v>697155.1</v>
      </c>
      <c r="G43" s="106">
        <v>685499.87887765176</v>
      </c>
      <c r="I43" s="100" t="s">
        <v>22</v>
      </c>
      <c r="J43" s="106">
        <v>735710.01255230128</v>
      </c>
      <c r="K43" s="106">
        <v>691442.56652360514</v>
      </c>
      <c r="L43" s="106">
        <v>703553.2198275862</v>
      </c>
      <c r="M43" s="106">
        <v>582757.625</v>
      </c>
      <c r="N43" s="106">
        <v>601430.46666666667</v>
      </c>
      <c r="O43" s="106">
        <v>718901.19219823764</v>
      </c>
      <c r="Q43" s="100" t="s">
        <v>22</v>
      </c>
      <c r="R43" s="106">
        <v>670709.05056179781</v>
      </c>
      <c r="S43" s="106">
        <v>662231.82894736843</v>
      </c>
      <c r="T43" s="106">
        <v>600944.27368421049</v>
      </c>
      <c r="U43" s="106">
        <v>586808.02500000002</v>
      </c>
      <c r="V43" s="106">
        <v>606770.07407407404</v>
      </c>
      <c r="W43" s="106">
        <v>655617.27117882634</v>
      </c>
      <c r="Y43" s="100" t="s">
        <v>22</v>
      </c>
      <c r="Z43" s="106">
        <v>581650.89564068697</v>
      </c>
      <c r="AA43" s="106">
        <v>558450.9914529915</v>
      </c>
      <c r="AB43" s="106">
        <v>545637.32857142854</v>
      </c>
      <c r="AC43" s="106">
        <v>530030.11261261266</v>
      </c>
      <c r="AD43" s="106">
        <v>469710.83333333331</v>
      </c>
      <c r="AE43" s="106">
        <v>564711.61544655438</v>
      </c>
    </row>
    <row r="44" spans="1:31" x14ac:dyDescent="0.25">
      <c r="A44" s="100" t="s">
        <v>23</v>
      </c>
      <c r="B44" s="106">
        <v>994049.19892473123</v>
      </c>
      <c r="C44" s="106">
        <v>938272.6</v>
      </c>
      <c r="D44" s="106">
        <v>963267.20454545459</v>
      </c>
      <c r="E44" s="106">
        <v>702930</v>
      </c>
      <c r="F44" s="106">
        <v>824490.4117647059</v>
      </c>
      <c r="G44" s="106">
        <v>978933.04897196277</v>
      </c>
      <c r="I44" s="100" t="s">
        <v>23</v>
      </c>
      <c r="J44" s="106">
        <v>951337.66086956521</v>
      </c>
      <c r="K44" s="106">
        <v>921416.18</v>
      </c>
      <c r="L44" s="106">
        <v>880721.05747126439</v>
      </c>
      <c r="M44" s="106">
        <v>749676.3529411765</v>
      </c>
      <c r="N44" s="106">
        <v>813602.53333333333</v>
      </c>
      <c r="O44" s="106">
        <v>934630.71178663569</v>
      </c>
      <c r="Q44" s="100" t="s">
        <v>23</v>
      </c>
      <c r="R44" s="106">
        <v>953869.83116883121</v>
      </c>
      <c r="S44" s="106">
        <v>911834.5384615385</v>
      </c>
      <c r="T44" s="106">
        <v>829167</v>
      </c>
      <c r="U44" s="106">
        <v>648386.6</v>
      </c>
      <c r="V44" s="106">
        <v>731250.4</v>
      </c>
      <c r="W44" s="106">
        <v>923680.84443246596</v>
      </c>
      <c r="Y44" s="100" t="s">
        <v>23</v>
      </c>
      <c r="Z44" s="106">
        <v>762204.99307958479</v>
      </c>
      <c r="AA44" s="106">
        <v>776569.9444444445</v>
      </c>
      <c r="AB44" s="106">
        <v>734416.39166666672</v>
      </c>
      <c r="AC44" s="106">
        <v>758028</v>
      </c>
      <c r="AD44" s="106">
        <v>592983.8518518518</v>
      </c>
      <c r="AE44" s="106">
        <v>760347.44114144822</v>
      </c>
    </row>
    <row r="45" spans="1:31" x14ac:dyDescent="0.25">
      <c r="A45" s="100" t="s">
        <v>24</v>
      </c>
      <c r="B45" s="106">
        <v>1256838.4137931035</v>
      </c>
      <c r="C45" s="106">
        <v>980192</v>
      </c>
      <c r="D45" s="106">
        <v>1095945.25</v>
      </c>
      <c r="E45" s="106">
        <v>983877.92857142852</v>
      </c>
      <c r="F45" s="106">
        <v>1314460.5</v>
      </c>
      <c r="G45" s="106">
        <v>1192817.429527032</v>
      </c>
      <c r="I45" s="100" t="s">
        <v>24</v>
      </c>
      <c r="J45" s="106">
        <v>1231410.3459715641</v>
      </c>
      <c r="K45" s="106">
        <v>1258432.25</v>
      </c>
      <c r="L45" s="106">
        <v>1029701.1702127659</v>
      </c>
      <c r="M45" s="106">
        <v>1171102.5714285714</v>
      </c>
      <c r="N45" s="106">
        <v>938424.78571428568</v>
      </c>
      <c r="O45" s="106">
        <v>1213304.6935860296</v>
      </c>
      <c r="Q45" s="100" t="s">
        <v>24</v>
      </c>
      <c r="R45" s="106">
        <v>1066728.6000000001</v>
      </c>
      <c r="S45" s="106">
        <v>994948.92857142852</v>
      </c>
      <c r="T45" s="106">
        <v>985846</v>
      </c>
      <c r="U45" s="106">
        <v>1109501.25</v>
      </c>
      <c r="V45" s="106">
        <v>1319258</v>
      </c>
      <c r="W45" s="106">
        <v>1042974.4432125601</v>
      </c>
      <c r="Y45" s="100" t="s">
        <v>24</v>
      </c>
      <c r="Z45" s="106">
        <v>1011618.6434108528</v>
      </c>
      <c r="AA45" s="106">
        <v>807176.59615384613</v>
      </c>
      <c r="AB45" s="106">
        <v>1028416.0967741936</v>
      </c>
      <c r="AC45" s="106">
        <v>1015800.3076923077</v>
      </c>
      <c r="AD45" s="106">
        <v>819689.09090909094</v>
      </c>
      <c r="AE45" s="106">
        <v>966138.63387523137</v>
      </c>
    </row>
    <row r="46" spans="1:31" x14ac:dyDescent="0.25">
      <c r="A46" s="100" t="s">
        <v>25</v>
      </c>
      <c r="B46" s="106">
        <v>1525608.1230769232</v>
      </c>
      <c r="C46" s="106">
        <v>1230475.6363636365</v>
      </c>
      <c r="D46" s="106">
        <v>1393643.375</v>
      </c>
      <c r="E46" s="106">
        <v>1350953.076923077</v>
      </c>
      <c r="F46" s="106">
        <v>1445074.6666666667</v>
      </c>
      <c r="G46" s="106">
        <v>1471982.6916601979</v>
      </c>
      <c r="I46" s="100" t="s">
        <v>25</v>
      </c>
      <c r="J46" s="106">
        <v>1523463.2327586208</v>
      </c>
      <c r="K46" s="106">
        <v>1484922.3333333333</v>
      </c>
      <c r="L46" s="106">
        <v>1502818.6470588236</v>
      </c>
      <c r="M46" s="106">
        <v>1521853.8</v>
      </c>
      <c r="N46" s="106">
        <v>912955.8</v>
      </c>
      <c r="O46" s="106">
        <v>1514659.7884187936</v>
      </c>
      <c r="Q46" s="100" t="s">
        <v>25</v>
      </c>
      <c r="R46" s="106">
        <v>1364455.25</v>
      </c>
      <c r="S46" s="106">
        <v>1128606</v>
      </c>
      <c r="T46" s="106">
        <v>548680</v>
      </c>
      <c r="U46" s="106">
        <v>1109501.25</v>
      </c>
      <c r="V46" s="106">
        <v>947439</v>
      </c>
      <c r="W46" s="106">
        <v>1226318.869712692</v>
      </c>
      <c r="Y46" s="100" t="s">
        <v>25</v>
      </c>
      <c r="Z46" s="106">
        <v>1350224</v>
      </c>
      <c r="AA46" s="106">
        <v>1247113</v>
      </c>
      <c r="AB46" s="106">
        <v>949990.33333333337</v>
      </c>
      <c r="AC46" s="106">
        <v>1513466</v>
      </c>
      <c r="AD46" s="106">
        <v>819689.09090909094</v>
      </c>
      <c r="AE46" s="106">
        <v>1264975.3560636875</v>
      </c>
    </row>
    <row r="47" spans="1:31" x14ac:dyDescent="0.25">
      <c r="A47" s="108" t="s">
        <v>15</v>
      </c>
      <c r="B47" s="118">
        <v>623144.2899409337</v>
      </c>
      <c r="C47" s="118">
        <v>517728.07639324386</v>
      </c>
      <c r="D47" s="118">
        <v>511047.35904424166</v>
      </c>
      <c r="E47" s="118">
        <v>463414.30113869382</v>
      </c>
      <c r="F47" s="118">
        <v>490560.6282763207</v>
      </c>
      <c r="G47" s="119">
        <v>578391.00209169078</v>
      </c>
      <c r="I47" s="108" t="s">
        <v>15</v>
      </c>
      <c r="J47" s="118">
        <v>675464.84235991398</v>
      </c>
      <c r="K47" s="118">
        <v>564888.31342032074</v>
      </c>
      <c r="L47" s="118">
        <v>512078.08218626573</v>
      </c>
      <c r="M47" s="118">
        <v>455809.36734811327</v>
      </c>
      <c r="N47" s="118">
        <v>468959.49852166482</v>
      </c>
      <c r="O47" s="119">
        <v>615061.22838096949</v>
      </c>
      <c r="Q47" s="108" t="s">
        <v>15</v>
      </c>
      <c r="R47" s="118">
        <v>558660.20776667946</v>
      </c>
      <c r="S47" s="118">
        <v>478287.10645157786</v>
      </c>
      <c r="T47" s="118">
        <v>419922.66472614621</v>
      </c>
      <c r="U47" s="118">
        <v>398075.10504647554</v>
      </c>
      <c r="V47" s="118">
        <v>416753.10278585507</v>
      </c>
      <c r="W47" s="119">
        <v>502452.26863616752</v>
      </c>
      <c r="Y47" s="108" t="s">
        <v>15</v>
      </c>
      <c r="Z47" s="118">
        <v>470040.93680860975</v>
      </c>
      <c r="AA47" s="118">
        <v>397233.20566741738</v>
      </c>
      <c r="AB47" s="118">
        <v>375255.80776137934</v>
      </c>
      <c r="AC47" s="118">
        <v>360487.38020230044</v>
      </c>
      <c r="AD47" s="118">
        <v>328541.27405149519</v>
      </c>
      <c r="AE47" s="119">
        <v>418196.13150942692</v>
      </c>
    </row>
    <row r="50" spans="1:31" x14ac:dyDescent="0.25">
      <c r="A50" s="182" t="s">
        <v>144</v>
      </c>
      <c r="B50" s="182"/>
      <c r="C50" s="182"/>
      <c r="D50" s="182"/>
      <c r="E50" s="182"/>
      <c r="F50" s="182"/>
      <c r="G50" s="182"/>
      <c r="I50" s="182" t="s">
        <v>144</v>
      </c>
      <c r="J50" s="182"/>
      <c r="K50" s="182"/>
      <c r="L50" s="182"/>
      <c r="M50" s="182"/>
      <c r="N50" s="182"/>
      <c r="O50" s="182"/>
      <c r="Q50" s="182" t="s">
        <v>144</v>
      </c>
      <c r="R50" s="182"/>
      <c r="S50" s="182"/>
      <c r="T50" s="182"/>
      <c r="U50" s="182"/>
      <c r="V50" s="182"/>
      <c r="W50" s="182"/>
      <c r="Y50" s="182" t="s">
        <v>144</v>
      </c>
      <c r="Z50" s="182"/>
      <c r="AA50" s="182"/>
      <c r="AB50" s="182"/>
      <c r="AC50" s="182"/>
      <c r="AD50" s="182"/>
      <c r="AE50" s="182"/>
    </row>
    <row r="51" spans="1:31" x14ac:dyDescent="0.25">
      <c r="A51" s="97" t="s">
        <v>9</v>
      </c>
      <c r="B51" s="97" t="s">
        <v>10</v>
      </c>
      <c r="C51" s="97" t="s">
        <v>11</v>
      </c>
      <c r="D51" s="97" t="s">
        <v>12</v>
      </c>
      <c r="E51" s="97" t="s">
        <v>13</v>
      </c>
      <c r="F51" s="97" t="s">
        <v>14</v>
      </c>
      <c r="G51" s="97" t="s">
        <v>15</v>
      </c>
      <c r="I51" s="97" t="s">
        <v>9</v>
      </c>
      <c r="J51" s="97" t="s">
        <v>10</v>
      </c>
      <c r="K51" s="97" t="s">
        <v>11</v>
      </c>
      <c r="L51" s="97" t="s">
        <v>12</v>
      </c>
      <c r="M51" s="97" t="s">
        <v>13</v>
      </c>
      <c r="N51" s="97" t="s">
        <v>14</v>
      </c>
      <c r="O51" s="97" t="s">
        <v>15</v>
      </c>
      <c r="Q51" s="97" t="s">
        <v>9</v>
      </c>
      <c r="R51" s="97" t="s">
        <v>10</v>
      </c>
      <c r="S51" s="97" t="s">
        <v>11</v>
      </c>
      <c r="T51" s="97" t="s">
        <v>12</v>
      </c>
      <c r="U51" s="97" t="s">
        <v>13</v>
      </c>
      <c r="V51" s="97" t="s">
        <v>14</v>
      </c>
      <c r="W51" s="97" t="s">
        <v>15</v>
      </c>
      <c r="Y51" s="97" t="s">
        <v>9</v>
      </c>
      <c r="Z51" s="97" t="s">
        <v>10</v>
      </c>
      <c r="AA51" s="97" t="s">
        <v>11</v>
      </c>
      <c r="AB51" s="97" t="s">
        <v>12</v>
      </c>
      <c r="AC51" s="97" t="s">
        <v>13</v>
      </c>
      <c r="AD51" s="97" t="s">
        <v>14</v>
      </c>
      <c r="AE51" s="97" t="s">
        <v>15</v>
      </c>
    </row>
    <row r="52" spans="1:31" x14ac:dyDescent="0.25">
      <c r="A52" s="100" t="s">
        <v>16</v>
      </c>
      <c r="B52" s="105">
        <v>2.6291883734777172E-2</v>
      </c>
      <c r="C52" s="105">
        <v>4.9051526957060665E-2</v>
      </c>
      <c r="D52" s="105">
        <v>8.4999552633003045E-2</v>
      </c>
      <c r="E52" s="105">
        <v>0.15801711097041016</v>
      </c>
      <c r="F52" s="105">
        <v>0.23597365626279893</v>
      </c>
      <c r="G52" s="105">
        <v>4.5934405703686877E-2</v>
      </c>
      <c r="I52" s="100" t="s">
        <v>16</v>
      </c>
      <c r="J52" s="105">
        <v>2.6704618513545601E-2</v>
      </c>
      <c r="K52" s="105">
        <v>4.6849903389601676E-2</v>
      </c>
      <c r="L52" s="105">
        <v>8.7221973294872995E-2</v>
      </c>
      <c r="M52" s="105">
        <v>0.15904901360198079</v>
      </c>
      <c r="N52" s="105">
        <v>0.20950717240445177</v>
      </c>
      <c r="O52" s="105">
        <v>4.7844273851987196E-2</v>
      </c>
      <c r="Q52" s="100" t="s">
        <v>16</v>
      </c>
      <c r="R52" s="105">
        <v>2.7562992277576054E-2</v>
      </c>
      <c r="S52" s="105">
        <v>4.506221379395673E-2</v>
      </c>
      <c r="T52" s="105">
        <v>9.9083548961782231E-2</v>
      </c>
      <c r="U52" s="105">
        <v>0.15335794464871741</v>
      </c>
      <c r="V52" s="105">
        <v>0.2265973134159924</v>
      </c>
      <c r="W52" s="105">
        <v>4.8797342657105551E-2</v>
      </c>
      <c r="Y52" s="100" t="s">
        <v>16</v>
      </c>
      <c r="Z52" s="105">
        <v>2.6791780548896044E-2</v>
      </c>
      <c r="AA52" s="105">
        <v>4.4830469272621493E-2</v>
      </c>
      <c r="AB52" s="105">
        <v>8.2804420934290759E-2</v>
      </c>
      <c r="AC52" s="105">
        <v>0.1555463769957478</v>
      </c>
      <c r="AD52" s="105">
        <v>0.23012014525278476</v>
      </c>
      <c r="AE52" s="105">
        <v>5.9277606998492376E-2</v>
      </c>
    </row>
    <row r="53" spans="1:31" x14ac:dyDescent="0.25">
      <c r="A53" s="100" t="s">
        <v>17</v>
      </c>
      <c r="B53" s="105">
        <v>2.1714443792014131E-2</v>
      </c>
      <c r="C53" s="105">
        <v>4.3847829729469497E-2</v>
      </c>
      <c r="D53" s="105">
        <v>8.0512348467754249E-2</v>
      </c>
      <c r="E53" s="105">
        <v>0.15062328231025732</v>
      </c>
      <c r="F53" s="105">
        <v>0.24215106084956142</v>
      </c>
      <c r="G53" s="105">
        <v>3.5527670909751161E-2</v>
      </c>
      <c r="I53" s="100" t="s">
        <v>17</v>
      </c>
      <c r="J53" s="105">
        <v>2.612066722112882E-2</v>
      </c>
      <c r="K53" s="105">
        <v>4.3654130599454825E-2</v>
      </c>
      <c r="L53" s="105">
        <v>8.1887279494635007E-2</v>
      </c>
      <c r="M53" s="105">
        <v>0.15057226744256152</v>
      </c>
      <c r="N53" s="105">
        <v>0.24202648908615113</v>
      </c>
      <c r="O53" s="105">
        <v>4.8707182709522921E-2</v>
      </c>
      <c r="Q53" s="100" t="s">
        <v>17</v>
      </c>
      <c r="R53" s="105">
        <v>2.437086118627959E-2</v>
      </c>
      <c r="S53" s="105">
        <v>4.4453971350462661E-2</v>
      </c>
      <c r="T53" s="105">
        <v>8.0823605133104937E-2</v>
      </c>
      <c r="U53" s="105">
        <v>0.15068658859669601</v>
      </c>
      <c r="V53" s="105">
        <v>0.2343264289917816</v>
      </c>
      <c r="W53" s="105">
        <v>4.9363246745310604E-2</v>
      </c>
      <c r="Y53" s="100" t="s">
        <v>17</v>
      </c>
      <c r="Z53" s="105">
        <v>2.4703532754047689E-2</v>
      </c>
      <c r="AA53" s="105">
        <v>4.1955069489926063E-2</v>
      </c>
      <c r="AB53" s="105">
        <v>7.8141962194440445E-2</v>
      </c>
      <c r="AC53" s="105">
        <v>0.14905201562382242</v>
      </c>
      <c r="AD53" s="105">
        <v>0.23249290669963482</v>
      </c>
      <c r="AE53" s="105">
        <v>5.3991203899125879E-2</v>
      </c>
    </row>
    <row r="54" spans="1:31" x14ac:dyDescent="0.25">
      <c r="A54" s="100" t="s">
        <v>18</v>
      </c>
      <c r="B54" s="105">
        <v>2.5216766147043764E-2</v>
      </c>
      <c r="C54" s="105">
        <v>4.3061953932158045E-2</v>
      </c>
      <c r="D54" s="105">
        <v>8.4212336165429016E-2</v>
      </c>
      <c r="E54" s="105">
        <v>0.14994317002898486</v>
      </c>
      <c r="F54" s="105">
        <v>0.24672425010029941</v>
      </c>
      <c r="G54" s="105">
        <v>4.402371360598846E-2</v>
      </c>
      <c r="I54" s="100" t="s">
        <v>18</v>
      </c>
      <c r="J54" s="105">
        <v>2.3302073884724127E-2</v>
      </c>
      <c r="K54" s="105">
        <v>4.1866686395689516E-2</v>
      </c>
      <c r="L54" s="105">
        <v>8.0818150573548242E-2</v>
      </c>
      <c r="M54" s="105">
        <v>0.14518576147114018</v>
      </c>
      <c r="N54" s="105">
        <v>0.2364440763307579</v>
      </c>
      <c r="O54" s="105">
        <v>4.3146724922645707E-2</v>
      </c>
      <c r="Q54" s="100" t="s">
        <v>18</v>
      </c>
      <c r="R54" s="105">
        <v>2.2941684915692356E-2</v>
      </c>
      <c r="S54" s="105">
        <v>4.1722585463226887E-2</v>
      </c>
      <c r="T54" s="105">
        <v>8.0762528953746526E-2</v>
      </c>
      <c r="U54" s="105">
        <v>0.15142390444046044</v>
      </c>
      <c r="V54" s="105">
        <v>0.22905451083905948</v>
      </c>
      <c r="W54" s="105">
        <v>4.5075572811392427E-2</v>
      </c>
      <c r="Y54" s="100" t="s">
        <v>18</v>
      </c>
      <c r="Z54" s="105">
        <v>2.3400839302616511E-2</v>
      </c>
      <c r="AA54" s="105">
        <v>4.1893052694238035E-2</v>
      </c>
      <c r="AB54" s="105">
        <v>7.9189080643945156E-2</v>
      </c>
      <c r="AC54" s="105">
        <v>0.14993452529070081</v>
      </c>
      <c r="AD54" s="105">
        <v>0.2335845748226372</v>
      </c>
      <c r="AE54" s="105">
        <v>5.2643631154916368E-2</v>
      </c>
    </row>
    <row r="55" spans="1:31" x14ac:dyDescent="0.25">
      <c r="A55" s="100" t="s">
        <v>19</v>
      </c>
      <c r="B55" s="105">
        <v>2.3035309101670086E-2</v>
      </c>
      <c r="C55" s="105">
        <v>4.1903831742487151E-2</v>
      </c>
      <c r="D55" s="105">
        <v>7.9209311071741798E-2</v>
      </c>
      <c r="E55" s="105">
        <v>0.14873425125376058</v>
      </c>
      <c r="F55" s="105">
        <v>0.23904372545782909</v>
      </c>
      <c r="G55" s="105">
        <v>3.9706478364614155E-2</v>
      </c>
      <c r="I55" s="100" t="s">
        <v>19</v>
      </c>
      <c r="J55" s="105">
        <v>2.2785938904640844E-2</v>
      </c>
      <c r="K55" s="105">
        <v>4.1283969050057809E-2</v>
      </c>
      <c r="L55" s="105">
        <v>7.7625078638289435E-2</v>
      </c>
      <c r="M55" s="105">
        <v>0.14659469536451561</v>
      </c>
      <c r="N55" s="105">
        <v>0.23910285856125477</v>
      </c>
      <c r="O55" s="105">
        <v>4.0459974277424648E-2</v>
      </c>
      <c r="Q55" s="100" t="s">
        <v>19</v>
      </c>
      <c r="R55" s="105">
        <v>2.2764793859499102E-2</v>
      </c>
      <c r="S55" s="105">
        <v>4.2405121968514675E-2</v>
      </c>
      <c r="T55" s="105">
        <v>7.9388190467218275E-2</v>
      </c>
      <c r="U55" s="105">
        <v>0.15120013445426933</v>
      </c>
      <c r="V55" s="105">
        <v>0.2402370146990731</v>
      </c>
      <c r="W55" s="105">
        <v>4.4051661629690014E-2</v>
      </c>
      <c r="Y55" s="100" t="s">
        <v>19</v>
      </c>
      <c r="Z55" s="105">
        <v>2.2218523038859437E-2</v>
      </c>
      <c r="AA55" s="105">
        <v>4.1298240837860059E-2</v>
      </c>
      <c r="AB55" s="105">
        <v>8.0694115892303894E-2</v>
      </c>
      <c r="AC55" s="105">
        <v>0.14799255941957612</v>
      </c>
      <c r="AD55" s="105">
        <v>0.23128403393556224</v>
      </c>
      <c r="AE55" s="105">
        <v>5.2578723269059158E-2</v>
      </c>
    </row>
    <row r="56" spans="1:31" x14ac:dyDescent="0.25">
      <c r="A56" s="100" t="s">
        <v>20</v>
      </c>
      <c r="B56" s="105">
        <v>2.1641382493095634E-2</v>
      </c>
      <c r="C56" s="105">
        <v>4.1889752507893903E-2</v>
      </c>
      <c r="D56" s="105">
        <v>7.7495181325662119E-2</v>
      </c>
      <c r="E56" s="105">
        <v>0.14771608201067876</v>
      </c>
      <c r="F56" s="105">
        <v>0.23930974070936115</v>
      </c>
      <c r="G56" s="105">
        <v>3.7085474217767388E-2</v>
      </c>
      <c r="I56" s="100" t="s">
        <v>20</v>
      </c>
      <c r="J56" s="105">
        <v>2.1761561081695725E-2</v>
      </c>
      <c r="K56" s="105">
        <v>4.1465696850724536E-2</v>
      </c>
      <c r="L56" s="105">
        <v>7.996384391846531E-2</v>
      </c>
      <c r="M56" s="105">
        <v>0.14529563060381834</v>
      </c>
      <c r="N56" s="105">
        <v>0.23357527037694464</v>
      </c>
      <c r="O56" s="105">
        <v>3.9212941366829658E-2</v>
      </c>
      <c r="Q56" s="100" t="s">
        <v>20</v>
      </c>
      <c r="R56" s="105">
        <v>2.1321875754347925E-2</v>
      </c>
      <c r="S56" s="105">
        <v>4.1415671634217568E-2</v>
      </c>
      <c r="T56" s="105">
        <v>7.7243446693074938E-2</v>
      </c>
      <c r="U56" s="105">
        <v>0.15351389496319212</v>
      </c>
      <c r="V56" s="105">
        <v>0.22736456138786934</v>
      </c>
      <c r="W56" s="105">
        <v>4.2944548071299299E-2</v>
      </c>
      <c r="Y56" s="100" t="s">
        <v>20</v>
      </c>
      <c r="Z56" s="105">
        <v>2.0757216882194712E-2</v>
      </c>
      <c r="AA56" s="105">
        <v>4.0802681152616135E-2</v>
      </c>
      <c r="AB56" s="105">
        <v>7.9242853791363185E-2</v>
      </c>
      <c r="AC56" s="105">
        <v>0.14894963403173941</v>
      </c>
      <c r="AD56" s="105">
        <v>0.22274450070693574</v>
      </c>
      <c r="AE56" s="105">
        <v>4.9634427345397525E-2</v>
      </c>
    </row>
    <row r="57" spans="1:31" x14ac:dyDescent="0.25">
      <c r="A57" s="100" t="s">
        <v>21</v>
      </c>
      <c r="B57" s="105">
        <v>2.1064833159965695E-2</v>
      </c>
      <c r="C57" s="105">
        <v>4.1287751607740529E-2</v>
      </c>
      <c r="D57" s="105">
        <v>8.0118696858349631E-2</v>
      </c>
      <c r="E57" s="105">
        <v>0.14826097529235588</v>
      </c>
      <c r="F57" s="105">
        <v>0.22935974532356182</v>
      </c>
      <c r="G57" s="105">
        <v>3.6968072267349286E-2</v>
      </c>
      <c r="I57" s="100" t="s">
        <v>21</v>
      </c>
      <c r="J57" s="105">
        <v>2.0703055233368888E-2</v>
      </c>
      <c r="K57" s="105">
        <v>4.1017982261638511E-2</v>
      </c>
      <c r="L57" s="105">
        <v>7.6967038031078988E-2</v>
      </c>
      <c r="M57" s="105">
        <v>0.14512357882394658</v>
      </c>
      <c r="N57" s="105">
        <v>0.23488168347302865</v>
      </c>
      <c r="O57" s="105">
        <v>3.6595179065897723E-2</v>
      </c>
      <c r="Q57" s="100" t="s">
        <v>21</v>
      </c>
      <c r="R57" s="105">
        <v>2.0816053390438082E-2</v>
      </c>
      <c r="S57" s="105">
        <v>4.0035032430416832E-2</v>
      </c>
      <c r="T57" s="105">
        <v>7.640874434149289E-2</v>
      </c>
      <c r="U57" s="105">
        <v>0.14468145753191203</v>
      </c>
      <c r="V57" s="105">
        <v>0.23548043815667991</v>
      </c>
      <c r="W57" s="105">
        <v>3.9884248918947318E-2</v>
      </c>
      <c r="Y57" s="100" t="s">
        <v>21</v>
      </c>
      <c r="Z57" s="105">
        <v>2.1553513769223275E-2</v>
      </c>
      <c r="AA57" s="105">
        <v>4.0998681480163911E-2</v>
      </c>
      <c r="AB57" s="105">
        <v>7.7967964383730173E-2</v>
      </c>
      <c r="AC57" s="105">
        <v>0.14385952403439509</v>
      </c>
      <c r="AD57" s="105">
        <v>0.22937997340530858</v>
      </c>
      <c r="AE57" s="105">
        <v>4.7766510182876087E-2</v>
      </c>
    </row>
    <row r="58" spans="1:31" x14ac:dyDescent="0.25">
      <c r="A58" s="100" t="s">
        <v>22</v>
      </c>
      <c r="B58" s="105">
        <v>1.9978997518796057E-2</v>
      </c>
      <c r="C58" s="105">
        <v>4.05634667021482E-2</v>
      </c>
      <c r="D58" s="105">
        <v>7.5223082108308414E-2</v>
      </c>
      <c r="E58" s="105">
        <v>0.14254465955316417</v>
      </c>
      <c r="F58" s="105">
        <v>0.23285435127693196</v>
      </c>
      <c r="G58" s="105">
        <v>3.2996081393907556E-2</v>
      </c>
      <c r="I58" s="100" t="s">
        <v>22</v>
      </c>
      <c r="J58" s="105">
        <v>1.9403480818785849E-2</v>
      </c>
      <c r="K58" s="105">
        <v>3.9755337795441686E-2</v>
      </c>
      <c r="L58" s="105">
        <v>7.3692823862267151E-2</v>
      </c>
      <c r="M58" s="105">
        <v>0.13831625343933521</v>
      </c>
      <c r="N58" s="105">
        <v>0.23049692126579324</v>
      </c>
      <c r="O58" s="105">
        <v>3.3701878692521003E-2</v>
      </c>
      <c r="Q58" s="100" t="s">
        <v>22</v>
      </c>
      <c r="R58" s="105">
        <v>1.9497410764740045E-2</v>
      </c>
      <c r="S58" s="105">
        <v>4.0148229767208859E-2</v>
      </c>
      <c r="T58" s="105">
        <v>7.7784720072614499E-2</v>
      </c>
      <c r="U58" s="105">
        <v>0.1407204703452388</v>
      </c>
      <c r="V58" s="105">
        <v>0.23309284619479956</v>
      </c>
      <c r="W58" s="105">
        <v>3.5949103482256252E-2</v>
      </c>
      <c r="Y58" s="100" t="s">
        <v>22</v>
      </c>
      <c r="Z58" s="105">
        <v>2.0195910832306742E-2</v>
      </c>
      <c r="AA58" s="105">
        <v>3.999063925958847E-2</v>
      </c>
      <c r="AB58" s="105">
        <v>7.7566142787037717E-2</v>
      </c>
      <c r="AC58" s="105">
        <v>0.14393638186953769</v>
      </c>
      <c r="AD58" s="105">
        <v>0.22737445058886063</v>
      </c>
      <c r="AE58" s="105">
        <v>4.4436620793370844E-2</v>
      </c>
    </row>
    <row r="59" spans="1:31" x14ac:dyDescent="0.25">
      <c r="A59" s="100" t="s">
        <v>23</v>
      </c>
      <c r="B59" s="105">
        <v>1.9013056771242872E-2</v>
      </c>
      <c r="C59" s="105">
        <v>4.054779768820134E-2</v>
      </c>
      <c r="D59" s="105">
        <v>7.4862900668343155E-2</v>
      </c>
      <c r="E59" s="105">
        <v>0.14156378233024677</v>
      </c>
      <c r="F59" s="105">
        <v>0.22679867566438633</v>
      </c>
      <c r="G59" s="105">
        <v>2.9737852276270443E-2</v>
      </c>
      <c r="I59" s="100" t="s">
        <v>23</v>
      </c>
      <c r="J59" s="105">
        <v>1.9192472068804624E-2</v>
      </c>
      <c r="K59" s="105">
        <v>4.0635743574103225E-2</v>
      </c>
      <c r="L59" s="105">
        <v>7.2956901600793073E-2</v>
      </c>
      <c r="M59" s="105">
        <v>0.13859568124350408</v>
      </c>
      <c r="N59" s="105">
        <v>0.22459528063671036</v>
      </c>
      <c r="O59" s="105">
        <v>3.1686057883752186E-2</v>
      </c>
      <c r="Q59" s="100" t="s">
        <v>23</v>
      </c>
      <c r="R59" s="105">
        <v>1.9145421773469996E-2</v>
      </c>
      <c r="S59" s="105">
        <v>3.9260259828384061E-2</v>
      </c>
      <c r="T59" s="105">
        <v>7.6134739696991569E-2</v>
      </c>
      <c r="U59" s="105">
        <v>0.13920417297881235</v>
      </c>
      <c r="V59" s="105">
        <v>0.22234636182212689</v>
      </c>
      <c r="W59" s="105">
        <v>3.3232206319615626E-2</v>
      </c>
      <c r="Y59" s="100" t="s">
        <v>23</v>
      </c>
      <c r="Z59" s="105">
        <v>1.9239595755466767E-2</v>
      </c>
      <c r="AA59" s="105">
        <v>3.8784998093590248E-2</v>
      </c>
      <c r="AB59" s="105">
        <v>7.3483974199279281E-2</v>
      </c>
      <c r="AC59" s="105">
        <v>0.14354730929164156</v>
      </c>
      <c r="AD59" s="105">
        <v>0.22325386159262403</v>
      </c>
      <c r="AE59" s="105">
        <v>3.8641406907516322E-2</v>
      </c>
    </row>
    <row r="60" spans="1:31" x14ac:dyDescent="0.25">
      <c r="A60" s="100" t="s">
        <v>24</v>
      </c>
      <c r="B60" s="105">
        <v>1.8123234981162362E-2</v>
      </c>
      <c r="C60" s="105">
        <v>4.0075462810698459E-2</v>
      </c>
      <c r="D60" s="105">
        <v>7.7819731766590808E-2</v>
      </c>
      <c r="E60" s="105">
        <v>0.14031374261429994</v>
      </c>
      <c r="F60" s="105">
        <v>0.23109562724299595</v>
      </c>
      <c r="G60" s="105">
        <v>2.8072971141508668E-2</v>
      </c>
      <c r="I60" s="100" t="s">
        <v>24</v>
      </c>
      <c r="J60" s="105">
        <v>1.7223687191839161E-2</v>
      </c>
      <c r="K60" s="105">
        <v>3.8739231632429101E-2</v>
      </c>
      <c r="L60" s="105">
        <v>7.1166998547718532E-2</v>
      </c>
      <c r="M60" s="105">
        <v>0.13343073817387638</v>
      </c>
      <c r="N60" s="105">
        <v>0.22902008639668195</v>
      </c>
      <c r="O60" s="105">
        <v>2.8083566417060671E-2</v>
      </c>
      <c r="Q60" s="100" t="s">
        <v>24</v>
      </c>
      <c r="R60" s="105">
        <v>1.6280247806676047E-2</v>
      </c>
      <c r="S60" s="105">
        <v>3.9433869238309494E-2</v>
      </c>
      <c r="T60" s="105">
        <v>6.9922985528071441E-2</v>
      </c>
      <c r="U60" s="105">
        <v>0.13045672404932376</v>
      </c>
      <c r="V60" s="105">
        <v>0.22113398675106483</v>
      </c>
      <c r="W60" s="105">
        <v>2.7872171615797085E-2</v>
      </c>
      <c r="Y60" s="100" t="s">
        <v>24</v>
      </c>
      <c r="Z60" s="105">
        <v>1.7027027387994133E-2</v>
      </c>
      <c r="AA60" s="105">
        <v>3.8769937477736022E-2</v>
      </c>
      <c r="AB60" s="105">
        <v>7.2934406484693265E-2</v>
      </c>
      <c r="AC60" s="105">
        <v>0.12732414271437636</v>
      </c>
      <c r="AD60" s="105">
        <v>0.22187467290171181</v>
      </c>
      <c r="AE60" s="105">
        <v>3.463664579492013E-2</v>
      </c>
    </row>
    <row r="61" spans="1:31" x14ac:dyDescent="0.25">
      <c r="A61" s="100" t="s">
        <v>25</v>
      </c>
      <c r="B61" s="105">
        <v>1.6594484450324451E-2</v>
      </c>
      <c r="C61" s="105">
        <v>3.9891565294168534E-2</v>
      </c>
      <c r="D61" s="105">
        <v>7.1999423519634106E-2</v>
      </c>
      <c r="E61" s="105">
        <v>0.13246156710108106</v>
      </c>
      <c r="F61" s="105">
        <v>0.22657106246018888</v>
      </c>
      <c r="G61" s="105">
        <v>2.4665275421714455E-2</v>
      </c>
      <c r="I61" s="100" t="s">
        <v>25</v>
      </c>
      <c r="J61" s="105">
        <v>1.4452641973176718E-2</v>
      </c>
      <c r="K61" s="105">
        <v>3.7211760397806673E-2</v>
      </c>
      <c r="L61" s="105">
        <v>7.1686165111702657E-2</v>
      </c>
      <c r="M61" s="105">
        <v>0.13553169714215529</v>
      </c>
      <c r="N61" s="105">
        <v>0.22496443147036588</v>
      </c>
      <c r="O61" s="105">
        <v>2.3408700155207546E-2</v>
      </c>
      <c r="Q61" s="100" t="s">
        <v>25</v>
      </c>
      <c r="R61" s="105">
        <v>1.6046379162585427E-2</v>
      </c>
      <c r="S61" s="105">
        <v>4.0268557259187134E-2</v>
      </c>
      <c r="T61" s="105">
        <v>8.8788861264853733E-2</v>
      </c>
      <c r="U61" s="105">
        <v>0.12665508143283219</v>
      </c>
      <c r="V61" s="105">
        <v>0.23091505765835058</v>
      </c>
      <c r="W61" s="105">
        <v>2.917233625331973E-2</v>
      </c>
      <c r="Y61" s="100" t="s">
        <v>25</v>
      </c>
      <c r="Z61" s="105">
        <v>1.7127699760902958E-2</v>
      </c>
      <c r="AA61" s="105">
        <v>3.9536465093380178E-2</v>
      </c>
      <c r="AB61" s="105">
        <v>8.0053160205128163E-2</v>
      </c>
      <c r="AC61" s="105">
        <v>0.14581667608236307</v>
      </c>
      <c r="AD61" s="105">
        <v>0.21440808799388802</v>
      </c>
      <c r="AE61" s="105">
        <v>3.6485777191549433E-2</v>
      </c>
    </row>
    <row r="62" spans="1:31" x14ac:dyDescent="0.25">
      <c r="A62" s="108" t="s">
        <v>15</v>
      </c>
      <c r="B62" s="114">
        <v>2.1144863369480221E-2</v>
      </c>
      <c r="C62" s="114">
        <v>4.1656820981586712E-2</v>
      </c>
      <c r="D62" s="114">
        <v>7.9087530183048316E-2</v>
      </c>
      <c r="E62" s="114">
        <v>0.14708674999099136</v>
      </c>
      <c r="F62" s="114">
        <v>0.23672901060308024</v>
      </c>
      <c r="G62" s="115">
        <v>3.6140265259264774E-2</v>
      </c>
      <c r="I62" s="108" t="s">
        <v>15</v>
      </c>
      <c r="J62" s="114">
        <v>2.0587682227682758E-2</v>
      </c>
      <c r="K62" s="114">
        <v>4.1045377147972746E-2</v>
      </c>
      <c r="L62" s="114">
        <v>7.7566050771914613E-2</v>
      </c>
      <c r="M62" s="114">
        <v>0.14420634131887899</v>
      </c>
      <c r="N62" s="114">
        <v>0.23431449476606522</v>
      </c>
      <c r="O62" s="115">
        <v>3.7146878310580327E-2</v>
      </c>
      <c r="Q62" s="108" t="s">
        <v>15</v>
      </c>
      <c r="R62" s="114">
        <v>2.0902542373166966E-2</v>
      </c>
      <c r="S62" s="114">
        <v>4.1416332294444649E-2</v>
      </c>
      <c r="T62" s="114">
        <v>7.8629831633519207E-2</v>
      </c>
      <c r="U62" s="114">
        <v>0.14777387723984631</v>
      </c>
      <c r="V62" s="114">
        <v>0.23244647212209815</v>
      </c>
      <c r="W62" s="115">
        <v>4.0868225642255562E-2</v>
      </c>
      <c r="Y62" s="108" t="s">
        <v>15</v>
      </c>
      <c r="Z62" s="114">
        <v>2.155737538453879E-2</v>
      </c>
      <c r="AA62" s="114">
        <v>4.1122066300573516E-2</v>
      </c>
      <c r="AB62" s="114">
        <v>7.8496866501685511E-2</v>
      </c>
      <c r="AC62" s="114">
        <v>0.14715874974944343</v>
      </c>
      <c r="AD62" s="114">
        <v>0.2294842207353765</v>
      </c>
      <c r="AE62" s="115">
        <v>4.8913689369999021E-2</v>
      </c>
    </row>
    <row r="65" spans="1:31" x14ac:dyDescent="0.25">
      <c r="A65" s="182" t="s">
        <v>129</v>
      </c>
      <c r="B65" s="182"/>
      <c r="C65" s="182"/>
      <c r="D65" s="182"/>
      <c r="E65" s="182"/>
      <c r="F65" s="182"/>
      <c r="G65" s="182"/>
      <c r="I65" s="182" t="s">
        <v>129</v>
      </c>
      <c r="J65" s="182"/>
      <c r="K65" s="182"/>
      <c r="L65" s="182"/>
      <c r="M65" s="182"/>
      <c r="N65" s="182"/>
      <c r="O65" s="182"/>
      <c r="Q65" s="182" t="s">
        <v>129</v>
      </c>
      <c r="R65" s="182"/>
      <c r="S65" s="182"/>
      <c r="T65" s="182"/>
      <c r="U65" s="182"/>
      <c r="V65" s="182"/>
      <c r="W65" s="182"/>
      <c r="Y65" s="182" t="s">
        <v>129</v>
      </c>
      <c r="Z65" s="182"/>
      <c r="AA65" s="182"/>
      <c r="AB65" s="182"/>
      <c r="AC65" s="182"/>
      <c r="AD65" s="182"/>
      <c r="AE65" s="182"/>
    </row>
    <row r="66" spans="1:31" x14ac:dyDescent="0.25">
      <c r="A66" s="97" t="s">
        <v>9</v>
      </c>
      <c r="B66" s="97" t="s">
        <v>10</v>
      </c>
      <c r="C66" s="97" t="s">
        <v>11</v>
      </c>
      <c r="D66" s="97" t="s">
        <v>12</v>
      </c>
      <c r="E66" s="97" t="s">
        <v>13</v>
      </c>
      <c r="F66" s="97" t="s">
        <v>14</v>
      </c>
      <c r="G66" s="97" t="s">
        <v>15</v>
      </c>
      <c r="I66" s="97" t="s">
        <v>9</v>
      </c>
      <c r="J66" s="97" t="s">
        <v>10</v>
      </c>
      <c r="K66" s="97" t="s">
        <v>11</v>
      </c>
      <c r="L66" s="97" t="s">
        <v>12</v>
      </c>
      <c r="M66" s="97" t="s">
        <v>13</v>
      </c>
      <c r="N66" s="97" t="s">
        <v>14</v>
      </c>
      <c r="O66" s="97" t="s">
        <v>15</v>
      </c>
      <c r="Q66" s="97" t="s">
        <v>9</v>
      </c>
      <c r="R66" s="97" t="s">
        <v>10</v>
      </c>
      <c r="S66" s="97" t="s">
        <v>11</v>
      </c>
      <c r="T66" s="97" t="s">
        <v>12</v>
      </c>
      <c r="U66" s="97" t="s">
        <v>13</v>
      </c>
      <c r="V66" s="97" t="s">
        <v>14</v>
      </c>
      <c r="W66" s="97" t="s">
        <v>15</v>
      </c>
      <c r="Y66" s="97" t="s">
        <v>9</v>
      </c>
      <c r="Z66" s="97" t="s">
        <v>10</v>
      </c>
      <c r="AA66" s="97" t="s">
        <v>11</v>
      </c>
      <c r="AB66" s="97" t="s">
        <v>12</v>
      </c>
      <c r="AC66" s="97" t="s">
        <v>13</v>
      </c>
      <c r="AD66" s="97" t="s">
        <v>14</v>
      </c>
      <c r="AE66" s="97" t="s">
        <v>15</v>
      </c>
    </row>
    <row r="67" spans="1:31" x14ac:dyDescent="0.25">
      <c r="A67" s="100" t="s">
        <v>16</v>
      </c>
      <c r="B67" s="102">
        <v>30</v>
      </c>
      <c r="C67" s="102">
        <v>30</v>
      </c>
      <c r="D67" s="102">
        <v>30</v>
      </c>
      <c r="E67" s="102">
        <v>30</v>
      </c>
      <c r="F67" s="102">
        <v>30</v>
      </c>
      <c r="G67" s="122">
        <v>30</v>
      </c>
      <c r="I67" s="100" t="s">
        <v>16</v>
      </c>
      <c r="J67" s="102">
        <v>30</v>
      </c>
      <c r="K67" s="102">
        <v>30</v>
      </c>
      <c r="L67" s="102">
        <v>30</v>
      </c>
      <c r="M67" s="102">
        <v>30</v>
      </c>
      <c r="N67" s="102">
        <v>30</v>
      </c>
      <c r="O67" s="122">
        <v>30</v>
      </c>
      <c r="Q67" s="100" t="s">
        <v>16</v>
      </c>
      <c r="R67" s="102">
        <v>30</v>
      </c>
      <c r="S67" s="102">
        <v>30</v>
      </c>
      <c r="T67" s="102">
        <v>30</v>
      </c>
      <c r="U67" s="102">
        <v>30</v>
      </c>
      <c r="V67" s="102">
        <v>30</v>
      </c>
      <c r="W67" s="122">
        <v>30.000000000000007</v>
      </c>
      <c r="Y67" s="100" t="s">
        <v>16</v>
      </c>
      <c r="Z67" s="102">
        <v>30</v>
      </c>
      <c r="AA67" s="102">
        <v>30</v>
      </c>
      <c r="AB67" s="102">
        <v>30</v>
      </c>
      <c r="AC67" s="102">
        <v>30</v>
      </c>
      <c r="AD67" s="102">
        <v>30</v>
      </c>
      <c r="AE67" s="122">
        <v>30</v>
      </c>
    </row>
    <row r="68" spans="1:31" x14ac:dyDescent="0.25">
      <c r="A68" s="100" t="s">
        <v>17</v>
      </c>
      <c r="B68" s="102">
        <v>28.5</v>
      </c>
      <c r="C68" s="102">
        <v>29</v>
      </c>
      <c r="D68" s="102">
        <v>30</v>
      </c>
      <c r="E68" s="102">
        <v>30</v>
      </c>
      <c r="F68" s="102">
        <v>30</v>
      </c>
      <c r="G68" s="122">
        <v>28.812499403479976</v>
      </c>
      <c r="I68" s="100" t="s">
        <v>17</v>
      </c>
      <c r="J68" s="102">
        <v>28.5</v>
      </c>
      <c r="K68" s="102">
        <v>29</v>
      </c>
      <c r="L68" s="102">
        <v>30</v>
      </c>
      <c r="M68" s="102">
        <v>30</v>
      </c>
      <c r="N68" s="102">
        <v>30</v>
      </c>
      <c r="O68" s="122">
        <v>29.083647480677357</v>
      </c>
      <c r="Q68" s="100" t="s">
        <v>17</v>
      </c>
      <c r="R68" s="102">
        <v>29.5</v>
      </c>
      <c r="S68" s="102">
        <v>30</v>
      </c>
      <c r="T68" s="102">
        <v>30</v>
      </c>
      <c r="U68" s="102">
        <v>30</v>
      </c>
      <c r="V68" s="102">
        <v>30</v>
      </c>
      <c r="W68" s="122">
        <v>29.823375781676202</v>
      </c>
      <c r="Y68" s="100" t="s">
        <v>17</v>
      </c>
      <c r="Z68" s="102">
        <v>30</v>
      </c>
      <c r="AA68" s="102">
        <v>30</v>
      </c>
      <c r="AB68" s="102">
        <v>30</v>
      </c>
      <c r="AC68" s="102">
        <v>30</v>
      </c>
      <c r="AD68" s="102">
        <v>30</v>
      </c>
      <c r="AE68" s="122">
        <v>29.999999999999996</v>
      </c>
    </row>
    <row r="69" spans="1:31" x14ac:dyDescent="0.25">
      <c r="A69" s="100" t="s">
        <v>18</v>
      </c>
      <c r="B69" s="102">
        <v>24</v>
      </c>
      <c r="C69" s="102">
        <v>25.5</v>
      </c>
      <c r="D69" s="102">
        <v>27.5</v>
      </c>
      <c r="E69" s="102">
        <v>30</v>
      </c>
      <c r="F69" s="102">
        <v>30</v>
      </c>
      <c r="G69" s="122">
        <v>25.201578649514005</v>
      </c>
      <c r="I69" s="100" t="s">
        <v>18</v>
      </c>
      <c r="J69" s="102">
        <v>24</v>
      </c>
      <c r="K69" s="102">
        <v>25.5</v>
      </c>
      <c r="L69" s="102">
        <v>27.5</v>
      </c>
      <c r="M69" s="102">
        <v>30</v>
      </c>
      <c r="N69" s="102">
        <v>30</v>
      </c>
      <c r="O69" s="122">
        <v>25.251595265644301</v>
      </c>
      <c r="Q69" s="100" t="s">
        <v>18</v>
      </c>
      <c r="R69" s="102">
        <v>26</v>
      </c>
      <c r="S69" s="102">
        <v>26.5</v>
      </c>
      <c r="T69" s="102">
        <v>29.5</v>
      </c>
      <c r="U69" s="102">
        <v>30</v>
      </c>
      <c r="V69" s="102">
        <v>30</v>
      </c>
      <c r="W69" s="122">
        <v>27.120639423838483</v>
      </c>
      <c r="Y69" s="100" t="s">
        <v>18</v>
      </c>
      <c r="Z69" s="102">
        <v>28</v>
      </c>
      <c r="AA69" s="102">
        <v>28.5</v>
      </c>
      <c r="AB69" s="102">
        <v>30</v>
      </c>
      <c r="AC69" s="102">
        <v>30</v>
      </c>
      <c r="AD69" s="102">
        <v>30</v>
      </c>
      <c r="AE69" s="122">
        <v>28.826628793979651</v>
      </c>
    </row>
    <row r="70" spans="1:31" x14ac:dyDescent="0.25">
      <c r="A70" s="100" t="s">
        <v>19</v>
      </c>
      <c r="B70" s="102">
        <v>23</v>
      </c>
      <c r="C70" s="102">
        <v>24</v>
      </c>
      <c r="D70" s="102">
        <v>25</v>
      </c>
      <c r="E70" s="102">
        <v>28</v>
      </c>
      <c r="F70" s="102">
        <v>30</v>
      </c>
      <c r="G70" s="122">
        <v>23.672532071824897</v>
      </c>
      <c r="I70" s="100" t="s">
        <v>19</v>
      </c>
      <c r="J70" s="102">
        <v>23</v>
      </c>
      <c r="K70" s="102">
        <v>24</v>
      </c>
      <c r="L70" s="102">
        <v>25</v>
      </c>
      <c r="M70" s="102">
        <v>28</v>
      </c>
      <c r="N70" s="102">
        <v>30</v>
      </c>
      <c r="O70" s="122">
        <v>23.734232444399105</v>
      </c>
      <c r="Q70" s="100" t="s">
        <v>19</v>
      </c>
      <c r="R70" s="102">
        <v>24</v>
      </c>
      <c r="S70" s="102">
        <v>25</v>
      </c>
      <c r="T70" s="102">
        <v>27</v>
      </c>
      <c r="U70" s="102">
        <v>29</v>
      </c>
      <c r="V70" s="102">
        <v>30</v>
      </c>
      <c r="W70" s="122">
        <v>25.074365697049647</v>
      </c>
      <c r="Y70" s="100" t="s">
        <v>19</v>
      </c>
      <c r="Z70" s="102">
        <v>26</v>
      </c>
      <c r="AA70" s="102">
        <v>27</v>
      </c>
      <c r="AB70" s="102">
        <v>29</v>
      </c>
      <c r="AC70" s="102">
        <v>30</v>
      </c>
      <c r="AD70" s="102">
        <v>30</v>
      </c>
      <c r="AE70" s="122">
        <v>27.331832329280225</v>
      </c>
    </row>
    <row r="71" spans="1:31" x14ac:dyDescent="0.25">
      <c r="A71" s="100" t="s">
        <v>20</v>
      </c>
      <c r="B71" s="102">
        <v>21.5</v>
      </c>
      <c r="C71" s="102">
        <v>22</v>
      </c>
      <c r="D71" s="102">
        <v>23.5</v>
      </c>
      <c r="E71" s="102">
        <v>25</v>
      </c>
      <c r="F71" s="102">
        <v>30</v>
      </c>
      <c r="G71" s="122">
        <v>21.975701924521051</v>
      </c>
      <c r="I71" s="100" t="s">
        <v>20</v>
      </c>
      <c r="J71" s="102">
        <v>21.5</v>
      </c>
      <c r="K71" s="102">
        <v>22</v>
      </c>
      <c r="L71" s="102">
        <v>23.5</v>
      </c>
      <c r="M71" s="102">
        <v>25</v>
      </c>
      <c r="N71" s="102">
        <v>30</v>
      </c>
      <c r="O71" s="122">
        <v>22.044794880170247</v>
      </c>
      <c r="Q71" s="100" t="s">
        <v>20</v>
      </c>
      <c r="R71" s="102">
        <v>22.5</v>
      </c>
      <c r="S71" s="102">
        <v>23.5</v>
      </c>
      <c r="T71" s="102">
        <v>25</v>
      </c>
      <c r="U71" s="102">
        <v>26</v>
      </c>
      <c r="V71" s="102">
        <v>30</v>
      </c>
      <c r="W71" s="122">
        <v>23.462242098285071</v>
      </c>
      <c r="Y71" s="100" t="s">
        <v>20</v>
      </c>
      <c r="Z71" s="102">
        <v>24.5</v>
      </c>
      <c r="AA71" s="102">
        <v>25.5</v>
      </c>
      <c r="AB71" s="102">
        <v>27</v>
      </c>
      <c r="AC71" s="102">
        <v>28</v>
      </c>
      <c r="AD71" s="102">
        <v>30</v>
      </c>
      <c r="AE71" s="122">
        <v>25.629538243320045</v>
      </c>
    </row>
    <row r="72" spans="1:31" x14ac:dyDescent="0.25">
      <c r="A72" s="100" t="s">
        <v>21</v>
      </c>
      <c r="B72" s="102">
        <v>19.5</v>
      </c>
      <c r="C72" s="102">
        <v>21</v>
      </c>
      <c r="D72" s="102">
        <v>22</v>
      </c>
      <c r="E72" s="102">
        <v>24</v>
      </c>
      <c r="F72" s="102">
        <v>30</v>
      </c>
      <c r="G72" s="122">
        <v>20.30800730716782</v>
      </c>
      <c r="I72" s="100" t="s">
        <v>21</v>
      </c>
      <c r="J72" s="102">
        <v>19.5</v>
      </c>
      <c r="K72" s="102">
        <v>21</v>
      </c>
      <c r="L72" s="102">
        <v>22</v>
      </c>
      <c r="M72" s="102">
        <v>24</v>
      </c>
      <c r="N72" s="102">
        <v>30</v>
      </c>
      <c r="O72" s="122">
        <v>20.329138479595013</v>
      </c>
      <c r="Q72" s="100" t="s">
        <v>21</v>
      </c>
      <c r="R72" s="102">
        <v>21</v>
      </c>
      <c r="S72" s="102">
        <v>22.5</v>
      </c>
      <c r="T72" s="102">
        <v>23</v>
      </c>
      <c r="U72" s="102">
        <v>25</v>
      </c>
      <c r="V72" s="102">
        <v>30</v>
      </c>
      <c r="W72" s="122">
        <v>21.885511160324789</v>
      </c>
      <c r="Y72" s="100" t="s">
        <v>21</v>
      </c>
      <c r="Z72" s="102">
        <v>23</v>
      </c>
      <c r="AA72" s="102">
        <v>24.5</v>
      </c>
      <c r="AB72" s="102">
        <v>25</v>
      </c>
      <c r="AC72" s="102">
        <v>27</v>
      </c>
      <c r="AD72" s="102">
        <v>30</v>
      </c>
      <c r="AE72" s="122">
        <v>24.109151313296582</v>
      </c>
    </row>
    <row r="73" spans="1:31" x14ac:dyDescent="0.25">
      <c r="A73" s="100" t="s">
        <v>22</v>
      </c>
      <c r="B73" s="102">
        <v>17.5</v>
      </c>
      <c r="C73" s="102">
        <v>18.5</v>
      </c>
      <c r="D73" s="102">
        <v>20</v>
      </c>
      <c r="E73" s="102">
        <v>24</v>
      </c>
      <c r="F73" s="102">
        <v>30</v>
      </c>
      <c r="G73" s="122">
        <v>18.093917442153927</v>
      </c>
      <c r="I73" s="100" t="s">
        <v>22</v>
      </c>
      <c r="J73" s="102">
        <v>17.5</v>
      </c>
      <c r="K73" s="102">
        <v>18.5</v>
      </c>
      <c r="L73" s="102">
        <v>20</v>
      </c>
      <c r="M73" s="102">
        <v>24</v>
      </c>
      <c r="N73" s="102">
        <v>30</v>
      </c>
      <c r="O73" s="122">
        <v>18.157073450491144</v>
      </c>
      <c r="Q73" s="100" t="s">
        <v>22</v>
      </c>
      <c r="R73" s="102">
        <v>21</v>
      </c>
      <c r="S73" s="102">
        <v>22.5</v>
      </c>
      <c r="T73" s="102">
        <v>23</v>
      </c>
      <c r="U73" s="102">
        <v>25</v>
      </c>
      <c r="V73" s="102">
        <v>30</v>
      </c>
      <c r="W73" s="122">
        <v>21.747952071236273</v>
      </c>
      <c r="Y73" s="100" t="s">
        <v>22</v>
      </c>
      <c r="Z73" s="102">
        <v>23</v>
      </c>
      <c r="AA73" s="102">
        <v>24.5</v>
      </c>
      <c r="AB73" s="102">
        <v>25</v>
      </c>
      <c r="AC73" s="102">
        <v>27</v>
      </c>
      <c r="AD73" s="102">
        <v>30</v>
      </c>
      <c r="AE73" s="122">
        <v>24.018226822290305</v>
      </c>
    </row>
    <row r="74" spans="1:31" x14ac:dyDescent="0.25">
      <c r="A74" s="100" t="s">
        <v>23</v>
      </c>
      <c r="B74" s="102">
        <v>16.5</v>
      </c>
      <c r="C74" s="102">
        <v>17.5</v>
      </c>
      <c r="D74" s="102">
        <v>20</v>
      </c>
      <c r="E74" s="102">
        <v>22</v>
      </c>
      <c r="F74" s="102">
        <v>30</v>
      </c>
      <c r="G74" s="122">
        <v>17.080647495361919</v>
      </c>
      <c r="I74" s="100" t="s">
        <v>23</v>
      </c>
      <c r="J74" s="102">
        <v>16.5</v>
      </c>
      <c r="K74" s="102">
        <v>17.5</v>
      </c>
      <c r="L74" s="102">
        <v>20</v>
      </c>
      <c r="M74" s="102">
        <v>22</v>
      </c>
      <c r="N74" s="102">
        <v>30</v>
      </c>
      <c r="O74" s="122">
        <v>17.183255492224756</v>
      </c>
      <c r="Q74" s="100" t="s">
        <v>23</v>
      </c>
      <c r="R74" s="102">
        <v>20</v>
      </c>
      <c r="S74" s="102">
        <v>21</v>
      </c>
      <c r="T74" s="102">
        <v>21.5</v>
      </c>
      <c r="U74" s="102">
        <v>23</v>
      </c>
      <c r="V74" s="102">
        <v>30</v>
      </c>
      <c r="W74" s="122">
        <v>20.457476867306575</v>
      </c>
      <c r="Y74" s="100" t="s">
        <v>23</v>
      </c>
      <c r="Z74" s="102">
        <v>22</v>
      </c>
      <c r="AA74" s="102">
        <v>23</v>
      </c>
      <c r="AB74" s="102">
        <v>23.5</v>
      </c>
      <c r="AC74" s="102">
        <v>25</v>
      </c>
      <c r="AD74" s="102">
        <v>30</v>
      </c>
      <c r="AE74" s="122">
        <v>22.631405304193134</v>
      </c>
    </row>
    <row r="75" spans="1:31" x14ac:dyDescent="0.25">
      <c r="A75" s="100" t="s">
        <v>24</v>
      </c>
      <c r="B75" s="102">
        <v>16</v>
      </c>
      <c r="C75" s="102">
        <v>17</v>
      </c>
      <c r="D75" s="102">
        <v>19.5</v>
      </c>
      <c r="E75" s="102">
        <v>20</v>
      </c>
      <c r="F75" s="102">
        <v>30</v>
      </c>
      <c r="G75" s="122">
        <v>16.474290653308902</v>
      </c>
      <c r="I75" s="100" t="s">
        <v>24</v>
      </c>
      <c r="J75" s="102">
        <v>16</v>
      </c>
      <c r="K75" s="102">
        <v>17</v>
      </c>
      <c r="L75" s="102">
        <v>19.5</v>
      </c>
      <c r="M75" s="102">
        <v>20</v>
      </c>
      <c r="N75" s="102">
        <v>30</v>
      </c>
      <c r="O75" s="122">
        <v>16.564946418964244</v>
      </c>
      <c r="Q75" s="100" t="s">
        <v>24</v>
      </c>
      <c r="R75" s="102">
        <v>19</v>
      </c>
      <c r="S75" s="102">
        <v>19</v>
      </c>
      <c r="T75" s="102">
        <v>21</v>
      </c>
      <c r="U75" s="102">
        <v>21</v>
      </c>
      <c r="V75" s="102">
        <v>30</v>
      </c>
      <c r="W75" s="122">
        <v>19.257828976534022</v>
      </c>
      <c r="Y75" s="100" t="s">
        <v>24</v>
      </c>
      <c r="Z75" s="102">
        <v>21</v>
      </c>
      <c r="AA75" s="102">
        <v>21</v>
      </c>
      <c r="AB75" s="102">
        <v>21</v>
      </c>
      <c r="AC75" s="102">
        <v>22</v>
      </c>
      <c r="AD75" s="102">
        <v>30</v>
      </c>
      <c r="AE75" s="122">
        <v>21.0347747377822</v>
      </c>
    </row>
    <row r="76" spans="1:31" x14ac:dyDescent="0.25">
      <c r="A76" s="100" t="s">
        <v>25</v>
      </c>
      <c r="B76" s="102">
        <v>15.5</v>
      </c>
      <c r="C76" s="102">
        <v>16.5</v>
      </c>
      <c r="D76" s="102">
        <v>19</v>
      </c>
      <c r="E76" s="102">
        <v>20</v>
      </c>
      <c r="F76" s="102">
        <v>30</v>
      </c>
      <c r="G76" s="122">
        <v>15.900225506084956</v>
      </c>
      <c r="I76" s="100" t="s">
        <v>25</v>
      </c>
      <c r="J76" s="102">
        <v>15.5</v>
      </c>
      <c r="K76" s="102">
        <v>16.5</v>
      </c>
      <c r="L76" s="102">
        <v>19</v>
      </c>
      <c r="M76" s="102">
        <v>20</v>
      </c>
      <c r="N76" s="102">
        <v>30</v>
      </c>
      <c r="O76" s="122">
        <v>15.970803185911636</v>
      </c>
      <c r="Q76" s="100" t="s">
        <v>25</v>
      </c>
      <c r="R76" s="102">
        <v>18.5</v>
      </c>
      <c r="S76" s="102">
        <v>18.5</v>
      </c>
      <c r="T76" s="102">
        <v>20.5</v>
      </c>
      <c r="U76" s="102">
        <v>20.5</v>
      </c>
      <c r="V76" s="102">
        <v>30</v>
      </c>
      <c r="W76" s="122">
        <v>18.616982868786177</v>
      </c>
      <c r="Y76" s="100" t="s">
        <v>25</v>
      </c>
      <c r="Z76" s="102">
        <v>20.5</v>
      </c>
      <c r="AA76" s="102">
        <v>20.5</v>
      </c>
      <c r="AB76" s="102">
        <v>20.5</v>
      </c>
      <c r="AC76" s="102">
        <v>21</v>
      </c>
      <c r="AD76" s="102">
        <v>30</v>
      </c>
      <c r="AE76" s="122">
        <v>20.521933425237318</v>
      </c>
    </row>
    <row r="77" spans="1:31" x14ac:dyDescent="0.25">
      <c r="A77" s="108" t="s">
        <v>15</v>
      </c>
      <c r="B77" s="110">
        <v>18.720968160301563</v>
      </c>
      <c r="C77" s="110">
        <v>20.654291114926281</v>
      </c>
      <c r="D77" s="110">
        <v>22.385921706897026</v>
      </c>
      <c r="E77" s="110">
        <v>25.029555163764389</v>
      </c>
      <c r="F77" s="110">
        <v>29.999999999999996</v>
      </c>
      <c r="G77" s="111">
        <v>19.696538364763668</v>
      </c>
      <c r="I77" s="108" t="s">
        <v>15</v>
      </c>
      <c r="J77" s="110">
        <v>18.362745055091462</v>
      </c>
      <c r="K77" s="110">
        <v>20.341245270754698</v>
      </c>
      <c r="L77" s="110">
        <v>22.44163198155497</v>
      </c>
      <c r="M77" s="110">
        <v>24.928262417764756</v>
      </c>
      <c r="N77" s="110">
        <v>30.000000000000004</v>
      </c>
      <c r="O77" s="111">
        <v>19.497971049231314</v>
      </c>
      <c r="Q77" s="108" t="s">
        <v>15</v>
      </c>
      <c r="R77" s="110">
        <v>21.479237432669713</v>
      </c>
      <c r="S77" s="110">
        <v>23.412217020644871</v>
      </c>
      <c r="T77" s="110">
        <v>24.813288372453776</v>
      </c>
      <c r="U77" s="110">
        <v>26.236302740521761</v>
      </c>
      <c r="V77" s="110">
        <v>30.000000000000004</v>
      </c>
      <c r="W77" s="111">
        <v>22.681516905918002</v>
      </c>
      <c r="Y77" s="108" t="s">
        <v>15</v>
      </c>
      <c r="Z77" s="110">
        <v>23.761299722350451</v>
      </c>
      <c r="AA77" s="110">
        <v>25.460819182610134</v>
      </c>
      <c r="AB77" s="110">
        <v>26.356772049291934</v>
      </c>
      <c r="AC77" s="110">
        <v>27.583318832020879</v>
      </c>
      <c r="AD77" s="110">
        <v>29.999999999999993</v>
      </c>
      <c r="AE77" s="111">
        <v>25.017425948242998</v>
      </c>
    </row>
    <row r="80" spans="1:31" x14ac:dyDescent="0.25">
      <c r="A80" s="183" t="s">
        <v>130</v>
      </c>
      <c r="B80" s="184"/>
      <c r="C80" s="184"/>
      <c r="D80" s="184"/>
      <c r="E80" s="184"/>
      <c r="F80" s="184"/>
      <c r="G80" s="185"/>
      <c r="I80" s="183" t="s">
        <v>145</v>
      </c>
      <c r="J80" s="184"/>
      <c r="K80" s="184"/>
      <c r="L80" s="184"/>
      <c r="M80" s="184"/>
      <c r="N80" s="184"/>
      <c r="O80" s="185"/>
      <c r="Q80" s="183" t="s">
        <v>146</v>
      </c>
      <c r="R80" s="184"/>
      <c r="S80" s="184"/>
      <c r="T80" s="184"/>
      <c r="U80" s="184"/>
      <c r="V80" s="184"/>
      <c r="W80" s="185"/>
      <c r="Y80" s="183" t="s">
        <v>147</v>
      </c>
      <c r="Z80" s="184"/>
      <c r="AA80" s="184"/>
      <c r="AB80" s="184"/>
      <c r="AC80" s="184"/>
      <c r="AD80" s="184"/>
      <c r="AE80" s="185"/>
    </row>
    <row r="81" spans="1:31" x14ac:dyDescent="0.25">
      <c r="A81" s="97" t="s">
        <v>9</v>
      </c>
      <c r="B81" s="97" t="s">
        <v>10</v>
      </c>
      <c r="C81" s="97" t="s">
        <v>11</v>
      </c>
      <c r="D81" s="97" t="s">
        <v>12</v>
      </c>
      <c r="E81" s="97" t="s">
        <v>13</v>
      </c>
      <c r="F81" s="97" t="s">
        <v>14</v>
      </c>
      <c r="G81" s="97" t="s">
        <v>15</v>
      </c>
      <c r="I81" s="97" t="s">
        <v>9</v>
      </c>
      <c r="J81" s="97" t="s">
        <v>10</v>
      </c>
      <c r="K81" s="97" t="s">
        <v>11</v>
      </c>
      <c r="L81" s="97" t="s">
        <v>12</v>
      </c>
      <c r="M81" s="97" t="s">
        <v>13</v>
      </c>
      <c r="N81" s="97" t="s">
        <v>14</v>
      </c>
      <c r="O81" s="97" t="s">
        <v>15</v>
      </c>
      <c r="Q81" s="97" t="s">
        <v>9</v>
      </c>
      <c r="R81" s="97" t="s">
        <v>10</v>
      </c>
      <c r="S81" s="97" t="s">
        <v>11</v>
      </c>
      <c r="T81" s="97" t="s">
        <v>12</v>
      </c>
      <c r="U81" s="97" t="s">
        <v>13</v>
      </c>
      <c r="V81" s="97" t="s">
        <v>14</v>
      </c>
      <c r="W81" s="97" t="s">
        <v>15</v>
      </c>
      <c r="Y81" s="97" t="s">
        <v>9</v>
      </c>
      <c r="Z81" s="97" t="s">
        <v>10</v>
      </c>
      <c r="AA81" s="97" t="s">
        <v>11</v>
      </c>
      <c r="AB81" s="97" t="s">
        <v>12</v>
      </c>
      <c r="AC81" s="97" t="s">
        <v>13</v>
      </c>
      <c r="AD81" s="97" t="s">
        <v>14</v>
      </c>
      <c r="AE81" s="97" t="s">
        <v>15</v>
      </c>
    </row>
    <row r="82" spans="1:31" x14ac:dyDescent="0.25">
      <c r="A82" s="102" t="s">
        <v>16</v>
      </c>
      <c r="B82" s="124">
        <v>0.15270811626522285</v>
      </c>
      <c r="C82" s="124">
        <v>0.12994847304293938</v>
      </c>
      <c r="D82" s="124">
        <v>9.4000447366996975E-2</v>
      </c>
      <c r="E82" s="124">
        <v>2.0982889029589835E-2</v>
      </c>
      <c r="F82" s="124">
        <v>-5.6973656262798988E-2</v>
      </c>
      <c r="G82" s="124">
        <v>0.13306559429631318</v>
      </c>
      <c r="I82" s="102" t="s">
        <v>16</v>
      </c>
      <c r="J82" s="124">
        <v>0.15229538148645438</v>
      </c>
      <c r="K82" s="124">
        <v>0.13215009661039834</v>
      </c>
      <c r="L82" s="124">
        <v>9.1778026705127025E-2</v>
      </c>
      <c r="M82" s="124">
        <v>1.9950986398019233E-2</v>
      </c>
      <c r="N82" s="124">
        <v>-3.0507172404451832E-2</v>
      </c>
      <c r="O82" s="124">
        <v>0.13115572614801282</v>
      </c>
      <c r="Q82" s="102" t="s">
        <v>16</v>
      </c>
      <c r="R82" s="124">
        <v>0.15143700772242391</v>
      </c>
      <c r="S82" s="124">
        <v>0.13393778620604324</v>
      </c>
      <c r="T82" s="124">
        <v>7.9916451038217762E-2</v>
      </c>
      <c r="U82" s="124">
        <v>2.5642055351282556E-2</v>
      </c>
      <c r="V82" s="124">
        <v>-4.7597313415992437E-2</v>
      </c>
      <c r="W82" s="124">
        <v>0.13020265734289441</v>
      </c>
      <c r="Y82" s="102" t="s">
        <v>16</v>
      </c>
      <c r="Z82" s="124">
        <v>0.15220821945110402</v>
      </c>
      <c r="AA82" s="124">
        <v>0.13416953072737858</v>
      </c>
      <c r="AB82" s="124">
        <v>9.6195579065709302E-2</v>
      </c>
      <c r="AC82" s="124">
        <v>2.3453623004252189E-2</v>
      </c>
      <c r="AD82" s="124">
        <v>-5.1120145252784743E-2</v>
      </c>
      <c r="AE82" s="124">
        <v>0.11972239300150768</v>
      </c>
    </row>
    <row r="83" spans="1:31" x14ac:dyDescent="0.25">
      <c r="A83" s="102" t="s">
        <v>17</v>
      </c>
      <c r="B83" s="124">
        <v>0.14303555620798586</v>
      </c>
      <c r="C83" s="124">
        <v>0.12565217027053049</v>
      </c>
      <c r="D83" s="124">
        <v>9.8487651532245757E-2</v>
      </c>
      <c r="E83" s="124">
        <v>2.8376717689742648E-2</v>
      </c>
      <c r="F83" s="124">
        <v>-6.3151060849561402E-2</v>
      </c>
      <c r="G83" s="124">
        <v>0.13232657382315088</v>
      </c>
      <c r="I83" s="102" t="s">
        <v>17</v>
      </c>
      <c r="J83" s="124">
        <v>0.13862933277887124</v>
      </c>
      <c r="K83" s="124">
        <v>0.12584586940054515</v>
      </c>
      <c r="L83" s="124">
        <v>9.7112720505365013E-2</v>
      </c>
      <c r="M83" s="124">
        <v>2.8427732557438412E-2</v>
      </c>
      <c r="N83" s="124">
        <v>-6.3026489086151105E-2</v>
      </c>
      <c r="O83" s="124">
        <v>0.1217438311912398</v>
      </c>
      <c r="Q83" s="102" t="s">
        <v>17</v>
      </c>
      <c r="R83" s="124">
        <v>0.14987913881372045</v>
      </c>
      <c r="S83" s="124">
        <v>0.13454602864953735</v>
      </c>
      <c r="T83" s="124">
        <v>9.8176394866895111E-2</v>
      </c>
      <c r="U83" s="124">
        <v>2.8313411403303956E-2</v>
      </c>
      <c r="V83" s="124">
        <v>-5.5326428991781584E-2</v>
      </c>
      <c r="W83" s="124">
        <v>0.1279504917352414</v>
      </c>
      <c r="Y83" s="102" t="s">
        <v>17</v>
      </c>
      <c r="Z83" s="124">
        <v>0.15429646724595231</v>
      </c>
      <c r="AA83" s="124">
        <v>0.13704493051007394</v>
      </c>
      <c r="AB83" s="124">
        <v>0.10085803780555957</v>
      </c>
      <c r="AC83" s="124">
        <v>2.9947984376177628E-2</v>
      </c>
      <c r="AD83" s="124">
        <v>-5.3492906699634912E-2</v>
      </c>
      <c r="AE83" s="124">
        <v>0.12500879610087412</v>
      </c>
    </row>
    <row r="84" spans="1:31" x14ac:dyDescent="0.25">
      <c r="A84" s="102" t="s">
        <v>18</v>
      </c>
      <c r="B84" s="124">
        <v>9.678323385295623E-2</v>
      </c>
      <c r="C84" s="124">
        <v>9.3188046067841923E-2</v>
      </c>
      <c r="D84" s="124">
        <v>7.1037663834570997E-2</v>
      </c>
      <c r="E84" s="124">
        <v>2.9056829971015219E-2</v>
      </c>
      <c r="F84" s="124">
        <v>-6.7724250100299366E-2</v>
      </c>
      <c r="G84" s="124">
        <v>8.9614703492847475E-2</v>
      </c>
      <c r="I84" s="102" t="s">
        <v>18</v>
      </c>
      <c r="J84" s="124">
        <v>9.8697926115275947E-2</v>
      </c>
      <c r="K84" s="124">
        <v>9.4383313604310459E-2</v>
      </c>
      <c r="L84" s="124">
        <v>7.4431849426451757E-2</v>
      </c>
      <c r="M84" s="124">
        <v>3.3814238528859841E-2</v>
      </c>
      <c r="N84" s="124">
        <v>-5.7444076330757932E-2</v>
      </c>
      <c r="O84" s="124">
        <v>9.1191028482905709E-2</v>
      </c>
      <c r="Q84" s="102" t="s">
        <v>18</v>
      </c>
      <c r="R84" s="124">
        <v>0.1180583150843077</v>
      </c>
      <c r="S84" s="124">
        <v>0.10402741453677317</v>
      </c>
      <c r="T84" s="124">
        <v>9.348747104625349E-2</v>
      </c>
      <c r="U84" s="124">
        <v>2.7576095559539493E-2</v>
      </c>
      <c r="V84" s="124">
        <v>-5.005451083905943E-2</v>
      </c>
      <c r="W84" s="124">
        <v>0.10638296228998925</v>
      </c>
      <c r="Y84" s="102" t="s">
        <v>18</v>
      </c>
      <c r="Z84" s="124">
        <v>0.13659916069738354</v>
      </c>
      <c r="AA84" s="124">
        <v>0.12285694730576197</v>
      </c>
      <c r="AB84" s="124">
        <v>9.981091935605485E-2</v>
      </c>
      <c r="AC84" s="124">
        <v>2.9065474709299155E-2</v>
      </c>
      <c r="AD84" s="124">
        <v>-5.4584574822637177E-2</v>
      </c>
      <c r="AE84" s="124">
        <v>0.11543728232101137</v>
      </c>
    </row>
    <row r="85" spans="1:31" x14ac:dyDescent="0.25">
      <c r="A85" s="102" t="s">
        <v>19</v>
      </c>
      <c r="B85" s="124">
        <v>8.9464690898329924E-2</v>
      </c>
      <c r="C85" s="124">
        <v>8.0096168257512868E-2</v>
      </c>
      <c r="D85" s="124">
        <v>5.2290688928258222E-2</v>
      </c>
      <c r="E85" s="124">
        <v>1.1265748746239423E-2</v>
      </c>
      <c r="F85" s="124">
        <v>-6.0043725457829156E-2</v>
      </c>
      <c r="G85" s="124">
        <v>7.9248240712087456E-2</v>
      </c>
      <c r="I85" s="102" t="s">
        <v>19</v>
      </c>
      <c r="J85" s="124">
        <v>8.9714061095359121E-2</v>
      </c>
      <c r="K85" s="124">
        <v>8.0716030949942119E-2</v>
      </c>
      <c r="L85" s="124">
        <v>5.387492136171057E-2</v>
      </c>
      <c r="M85" s="124">
        <v>1.3405304635484394E-2</v>
      </c>
      <c r="N85" s="124">
        <v>-6.0102858561254746E-2</v>
      </c>
      <c r="O85" s="124">
        <v>7.9081331868553179E-2</v>
      </c>
      <c r="Q85" s="102" t="s">
        <v>19</v>
      </c>
      <c r="R85" s="124">
        <v>9.9235206140500909E-2</v>
      </c>
      <c r="S85" s="124">
        <v>8.9094878031485358E-2</v>
      </c>
      <c r="T85" s="124">
        <v>7.1111809532781733E-2</v>
      </c>
      <c r="U85" s="124">
        <v>1.8299865545730654E-2</v>
      </c>
      <c r="V85" s="124">
        <v>-6.1237014699073111E-2</v>
      </c>
      <c r="W85" s="124">
        <v>8.8411828222597161E-2</v>
      </c>
      <c r="Y85" s="102" t="s">
        <v>19</v>
      </c>
      <c r="Z85" s="124">
        <v>0.11878147696114055</v>
      </c>
      <c r="AA85" s="124">
        <v>0.10920175916213998</v>
      </c>
      <c r="AB85" s="124">
        <v>8.8805884107696076E-2</v>
      </c>
      <c r="AC85" s="124">
        <v>3.1007440580423873E-2</v>
      </c>
      <c r="AD85" s="124">
        <v>-5.2284033935562302E-2</v>
      </c>
      <c r="AE85" s="124">
        <v>0.10170392300945884</v>
      </c>
    </row>
    <row r="86" spans="1:31" x14ac:dyDescent="0.25">
      <c r="A86" s="102" t="s">
        <v>20</v>
      </c>
      <c r="B86" s="124">
        <v>7.6608617506904342E-2</v>
      </c>
      <c r="C86" s="124">
        <v>6.1110247492106057E-2</v>
      </c>
      <c r="D86" s="124">
        <v>3.9754818674337833E-2</v>
      </c>
      <c r="E86" s="124">
        <v>-1.6216082010678756E-2</v>
      </c>
      <c r="F86" s="124">
        <v>-6.0309740709361181E-2</v>
      </c>
      <c r="G86" s="124">
        <v>6.5835852890870031E-2</v>
      </c>
      <c r="I86" s="102" t="s">
        <v>20</v>
      </c>
      <c r="J86" s="124">
        <v>7.648843891830423E-2</v>
      </c>
      <c r="K86" s="124">
        <v>6.1534303149275438E-2</v>
      </c>
      <c r="L86" s="124">
        <v>3.7286156081534683E-2</v>
      </c>
      <c r="M86" s="124">
        <v>-1.3795630603818332E-2</v>
      </c>
      <c r="N86" s="124">
        <v>-5.4575270376944651E-2</v>
      </c>
      <c r="O86" s="124">
        <v>6.4265158752920548E-2</v>
      </c>
      <c r="Q86" s="102" t="s">
        <v>20</v>
      </c>
      <c r="R86" s="124">
        <v>8.6428124245652077E-2</v>
      </c>
      <c r="S86" s="124">
        <v>7.5834328365782411E-2</v>
      </c>
      <c r="T86" s="124">
        <v>5.4256553306925026E-2</v>
      </c>
      <c r="U86" s="124">
        <v>-1.2513894963192107E-2</v>
      </c>
      <c r="V86" s="124">
        <v>-4.836456138786932E-2</v>
      </c>
      <c r="W86" s="124">
        <v>7.4205276916467292E-2</v>
      </c>
      <c r="Y86" s="102" t="s">
        <v>20</v>
      </c>
      <c r="Z86" s="124">
        <v>0.10599278311780524</v>
      </c>
      <c r="AA86" s="124">
        <v>9.5447318847383833E-2</v>
      </c>
      <c r="AB86" s="124">
        <v>7.1257146208636823E-2</v>
      </c>
      <c r="AC86" s="124">
        <v>1.1050365968260589E-2</v>
      </c>
      <c r="AD86" s="124">
        <v>-4.3744500706935807E-2</v>
      </c>
      <c r="AE86" s="124">
        <v>8.814251518335367E-2</v>
      </c>
    </row>
    <row r="87" spans="1:31" x14ac:dyDescent="0.25">
      <c r="A87" s="102" t="s">
        <v>21</v>
      </c>
      <c r="B87" s="124">
        <v>5.8185166840034247E-2</v>
      </c>
      <c r="C87" s="124">
        <v>5.2212248392259492E-2</v>
      </c>
      <c r="D87" s="124">
        <v>2.2881303141650378E-2</v>
      </c>
      <c r="E87" s="124">
        <v>-2.6260975292355937E-2</v>
      </c>
      <c r="F87" s="124">
        <v>-5.03597453235618E-2</v>
      </c>
      <c r="G87" s="124">
        <v>5.028474900153166E-2</v>
      </c>
      <c r="I87" s="102" t="s">
        <v>21</v>
      </c>
      <c r="J87" s="124">
        <v>5.8546944766631082E-2</v>
      </c>
      <c r="K87" s="124">
        <v>5.2482017738361503E-2</v>
      </c>
      <c r="L87" s="124">
        <v>2.603296196892102E-2</v>
      </c>
      <c r="M87" s="124">
        <v>-2.3123578823946556E-2</v>
      </c>
      <c r="N87" s="124">
        <v>-5.5881683473028632E-2</v>
      </c>
      <c r="O87" s="124">
        <v>5.0887105423794869E-2</v>
      </c>
      <c r="Q87" s="102" t="s">
        <v>21</v>
      </c>
      <c r="R87" s="124">
        <v>7.2683946609561928E-2</v>
      </c>
      <c r="S87" s="124">
        <v>6.7714967569583145E-2</v>
      </c>
      <c r="T87" s="124">
        <v>3.6091255658507126E-2</v>
      </c>
      <c r="U87" s="124">
        <v>-1.3181457531912077E-2</v>
      </c>
      <c r="V87" s="124">
        <v>-5.6480438156679968E-2</v>
      </c>
      <c r="W87" s="124">
        <v>6.2477294738396028E-2</v>
      </c>
      <c r="Y87" s="102" t="s">
        <v>21</v>
      </c>
      <c r="Z87" s="124">
        <v>9.0946486230776724E-2</v>
      </c>
      <c r="AA87" s="124">
        <v>8.5751318519836139E-2</v>
      </c>
      <c r="AB87" s="124">
        <v>5.3532035616269846E-2</v>
      </c>
      <c r="AC87" s="124">
        <v>6.6404759656049639E-3</v>
      </c>
      <c r="AD87" s="124">
        <v>-5.0379973405308587E-2</v>
      </c>
      <c r="AE87" s="124">
        <v>7.55832846780536E-2</v>
      </c>
    </row>
    <row r="88" spans="1:31" x14ac:dyDescent="0.25">
      <c r="A88" s="102" t="s">
        <v>22</v>
      </c>
      <c r="B88" s="124">
        <v>4.027100248120391E-2</v>
      </c>
      <c r="C88" s="124">
        <v>2.9186533297851786E-2</v>
      </c>
      <c r="D88" s="124">
        <v>8.7769178916915769E-3</v>
      </c>
      <c r="E88" s="124">
        <v>-2.0544659553164202E-2</v>
      </c>
      <c r="F88" s="124">
        <v>-5.3854351276931944E-2</v>
      </c>
      <c r="G88" s="124">
        <v>3.3056973106815248E-2</v>
      </c>
      <c r="I88" s="102" t="s">
        <v>22</v>
      </c>
      <c r="J88" s="124">
        <v>4.0846519181214153E-2</v>
      </c>
      <c r="K88" s="124">
        <v>2.9994662204558292E-2</v>
      </c>
      <c r="L88" s="124">
        <v>1.0307176137732826E-2</v>
      </c>
      <c r="M88" s="124">
        <v>-1.6316253439335182E-2</v>
      </c>
      <c r="N88" s="124">
        <v>-5.149692126579325E-2</v>
      </c>
      <c r="O88" s="124">
        <v>3.3013253894853677E-2</v>
      </c>
      <c r="Q88" s="102" t="s">
        <v>22</v>
      </c>
      <c r="R88" s="124">
        <v>7.4002589235259958E-2</v>
      </c>
      <c r="S88" s="124">
        <v>6.7601770232791125E-2</v>
      </c>
      <c r="T88" s="124">
        <v>3.471527992738549E-2</v>
      </c>
      <c r="U88" s="124">
        <v>-9.2204703452388181E-3</v>
      </c>
      <c r="V88" s="124">
        <v>-5.4092846194799538E-2</v>
      </c>
      <c r="W88" s="124">
        <v>6.4918642382956693E-2</v>
      </c>
      <c r="Y88" s="102" t="s">
        <v>22</v>
      </c>
      <c r="Z88" s="124">
        <v>9.2304089167693226E-2</v>
      </c>
      <c r="AA88" s="124">
        <v>8.6759360740411573E-2</v>
      </c>
      <c r="AB88" s="124">
        <v>5.3933857212962288E-2</v>
      </c>
      <c r="AC88" s="124">
        <v>6.5636181304623009E-3</v>
      </c>
      <c r="AD88" s="124">
        <v>-4.837445058886064E-2</v>
      </c>
      <c r="AE88" s="124">
        <v>7.8041225561681166E-2</v>
      </c>
    </row>
    <row r="89" spans="1:31" x14ac:dyDescent="0.25">
      <c r="A89" s="102" t="s">
        <v>23</v>
      </c>
      <c r="B89" s="124">
        <v>3.1736943228757114E-2</v>
      </c>
      <c r="C89" s="124">
        <v>1.9702202311798644E-2</v>
      </c>
      <c r="D89" s="137">
        <v>9.1370993316568228E-3</v>
      </c>
      <c r="E89" s="124">
        <v>-3.8563782330246821E-2</v>
      </c>
      <c r="F89" s="124">
        <v>-4.7798675664386336E-2</v>
      </c>
      <c r="G89" s="124">
        <v>2.6708094954167226E-2</v>
      </c>
      <c r="I89" s="102" t="s">
        <v>23</v>
      </c>
      <c r="J89" s="124">
        <v>3.1557527931195373E-2</v>
      </c>
      <c r="K89" s="124">
        <v>1.9614256425896759E-2</v>
      </c>
      <c r="L89" s="137">
        <v>1.1043098399206974E-2</v>
      </c>
      <c r="M89" s="124">
        <v>-3.5595681243504096E-2</v>
      </c>
      <c r="N89" s="124">
        <v>-4.5595280636710422E-2</v>
      </c>
      <c r="O89" s="124">
        <v>2.5870467194135965E-2</v>
      </c>
      <c r="Q89" s="102" t="s">
        <v>23</v>
      </c>
      <c r="R89" s="124">
        <v>6.4854578226530013E-2</v>
      </c>
      <c r="S89" s="124">
        <v>5.4239740171615924E-2</v>
      </c>
      <c r="T89" s="137">
        <v>2.2115260303008422E-2</v>
      </c>
      <c r="U89" s="124">
        <v>-2.670417297881239E-2</v>
      </c>
      <c r="V89" s="124">
        <v>-4.3346361822126811E-2</v>
      </c>
      <c r="W89" s="124">
        <v>5.5402652990853098E-2</v>
      </c>
      <c r="Y89" s="102" t="s">
        <v>23</v>
      </c>
      <c r="Z89" s="124">
        <v>8.3760404244533182E-2</v>
      </c>
      <c r="AA89" s="124">
        <v>7.3715001906409727E-2</v>
      </c>
      <c r="AB89" s="137">
        <v>4.3766025800720698E-2</v>
      </c>
      <c r="AC89" s="124">
        <v>-1.2047309291641606E-2</v>
      </c>
      <c r="AD89" s="124">
        <v>-4.4253861592624066E-2</v>
      </c>
      <c r="AE89" s="124">
        <v>7.0411493345059153E-2</v>
      </c>
    </row>
    <row r="90" spans="1:31" x14ac:dyDescent="0.25">
      <c r="A90" s="102" t="s">
        <v>24</v>
      </c>
      <c r="B90" s="124">
        <v>2.7876765018837624E-2</v>
      </c>
      <c r="C90" s="124">
        <v>1.5424537189301507E-2</v>
      </c>
      <c r="D90" s="137">
        <v>1.4302682334091932E-3</v>
      </c>
      <c r="E90" s="124">
        <v>-5.6313742614299972E-2</v>
      </c>
      <c r="F90" s="124">
        <v>-5.2095627242995879E-2</v>
      </c>
      <c r="G90" s="124">
        <v>2.2979232422372108E-2</v>
      </c>
      <c r="I90" s="102" t="s">
        <v>24</v>
      </c>
      <c r="J90" s="124">
        <v>2.8776312808160842E-2</v>
      </c>
      <c r="K90" s="124">
        <v>1.6760768367570927E-2</v>
      </c>
      <c r="L90" s="137">
        <v>8.0830014522814964E-3</v>
      </c>
      <c r="M90" s="124">
        <v>-4.9430738173876387E-2</v>
      </c>
      <c r="N90" s="124">
        <v>-5.0020086396681929E-2</v>
      </c>
      <c r="O90" s="124">
        <v>2.382791334723899E-2</v>
      </c>
      <c r="Q90" s="102" t="s">
        <v>24</v>
      </c>
      <c r="R90" s="124">
        <v>5.8219752193323954E-2</v>
      </c>
      <c r="S90" s="124">
        <v>3.5066130761690462E-2</v>
      </c>
      <c r="T90" s="137">
        <v>2.3577014471928559E-2</v>
      </c>
      <c r="U90" s="124">
        <v>-3.6956724049323764E-2</v>
      </c>
      <c r="V90" s="124">
        <v>-4.2133986751064889E-2</v>
      </c>
      <c r="W90" s="124">
        <v>4.9188398056913551E-2</v>
      </c>
      <c r="Y90" s="102" t="s">
        <v>24</v>
      </c>
      <c r="Z90" s="124">
        <v>7.6472972612005807E-2</v>
      </c>
      <c r="AA90" s="124">
        <v>5.4730062522263923E-2</v>
      </c>
      <c r="AB90" s="137">
        <v>2.0565593515306763E-2</v>
      </c>
      <c r="AC90" s="124">
        <v>-2.4324142714376357E-2</v>
      </c>
      <c r="AD90" s="124">
        <v>-4.2874672901711763E-2</v>
      </c>
      <c r="AE90" s="124">
        <v>5.9187567039159575E-2</v>
      </c>
    </row>
    <row r="91" spans="1:31" x14ac:dyDescent="0.25">
      <c r="A91" s="102" t="s">
        <v>25</v>
      </c>
      <c r="B91" s="124">
        <v>2.4655515549675516E-2</v>
      </c>
      <c r="C91" s="137">
        <v>1.0858434705831449E-2</v>
      </c>
      <c r="D91" s="137">
        <v>2.5005764803658626E-3</v>
      </c>
      <c r="E91" s="124">
        <v>-4.8461567101081016E-2</v>
      </c>
      <c r="F91" s="124">
        <v>-4.7571062460188884E-2</v>
      </c>
      <c r="G91" s="124">
        <v>2.0758921342754384E-2</v>
      </c>
      <c r="I91" s="102" t="s">
        <v>25</v>
      </c>
      <c r="J91" s="124">
        <v>2.6797358026823231E-2</v>
      </c>
      <c r="K91" s="137">
        <v>1.353823960219333E-2</v>
      </c>
      <c r="L91" s="137">
        <v>2.8138348882973119E-3</v>
      </c>
      <c r="M91" s="124">
        <v>-5.1531697142155303E-2</v>
      </c>
      <c r="N91" s="124">
        <v>-4.5964431470365941E-2</v>
      </c>
      <c r="O91" s="124">
        <v>2.2431966862142584E-2</v>
      </c>
      <c r="Q91" s="102" t="s">
        <v>25</v>
      </c>
      <c r="R91" s="124">
        <v>5.3703620837414534E-2</v>
      </c>
      <c r="S91" s="137">
        <v>2.9481442740812852E-2</v>
      </c>
      <c r="T91" s="137">
        <v>-3.8861264853778943E-5</v>
      </c>
      <c r="U91" s="124">
        <v>-3.7905081432832194E-2</v>
      </c>
      <c r="V91" s="124">
        <v>-5.1915057658350638E-2</v>
      </c>
      <c r="W91" s="124">
        <v>4.296841243802902E-2</v>
      </c>
      <c r="Y91" s="102" t="s">
        <v>25</v>
      </c>
      <c r="Z91" s="124">
        <v>7.162230023909702E-2</v>
      </c>
      <c r="AA91" s="137">
        <v>4.9213534906619838E-2</v>
      </c>
      <c r="AB91" s="137">
        <v>8.6968397948717913E-3</v>
      </c>
      <c r="AC91" s="124">
        <v>-5.2316676082363067E-2</v>
      </c>
      <c r="AD91" s="124">
        <v>-3.5408087993887949E-2</v>
      </c>
      <c r="AE91" s="124">
        <v>5.2466723421384462E-2</v>
      </c>
    </row>
    <row r="92" spans="1:31" x14ac:dyDescent="0.25">
      <c r="A92" s="108" t="s">
        <v>15</v>
      </c>
      <c r="B92" s="155">
        <v>6.461759091227029E-2</v>
      </c>
      <c r="C92" s="155">
        <v>5.9879090113196538E-2</v>
      </c>
      <c r="D92" s="155">
        <v>3.845959704719807E-2</v>
      </c>
      <c r="E92" s="155">
        <v>-5.3130355227703607E-3</v>
      </c>
      <c r="F92" s="155">
        <v>-5.7729010603080229E-2</v>
      </c>
      <c r="G92" s="156">
        <v>5.8906763145887574E-2</v>
      </c>
      <c r="I92" s="108" t="s">
        <v>15</v>
      </c>
      <c r="J92" s="155">
        <v>6.2398054967379928E-2</v>
      </c>
      <c r="K92" s="155">
        <v>6.1744818602403662E-2</v>
      </c>
      <c r="L92" s="155">
        <v>4.4218191950627928E-2</v>
      </c>
      <c r="M92" s="155">
        <v>-1.0842182543715478E-4</v>
      </c>
      <c r="N92" s="155">
        <v>-5.5314494766065203E-2</v>
      </c>
      <c r="O92" s="156">
        <v>5.8554454907451051E-2</v>
      </c>
      <c r="Q92" s="108" t="s">
        <v>15</v>
      </c>
      <c r="R92" s="155">
        <v>8.885293522407578E-2</v>
      </c>
      <c r="S92" s="155">
        <v>8.5566628397946265E-2</v>
      </c>
      <c r="T92" s="155">
        <v>6.2163901042797412E-2</v>
      </c>
      <c r="U92" s="155">
        <v>5.3308291504818002E-3</v>
      </c>
      <c r="V92" s="155">
        <v>-5.3446472122098194E-2</v>
      </c>
      <c r="W92" s="156">
        <v>8.1313049553667596E-2</v>
      </c>
      <c r="Y92" s="108" t="s">
        <v>15</v>
      </c>
      <c r="Z92" s="155">
        <v>0.10995536005349323</v>
      </c>
      <c r="AA92" s="155">
        <v>0.10539151860508686</v>
      </c>
      <c r="AB92" s="155">
        <v>7.6959760223078461E-2</v>
      </c>
      <c r="AC92" s="155">
        <v>1.7565765743822733E-2</v>
      </c>
      <c r="AD92" s="155">
        <v>-5.0484220735376506E-2</v>
      </c>
      <c r="AE92" s="156">
        <v>9.5007195948300469E-2</v>
      </c>
    </row>
  </sheetData>
  <mergeCells count="29">
    <mergeCell ref="I20:O20"/>
    <mergeCell ref="I35:O35"/>
    <mergeCell ref="I50:O50"/>
    <mergeCell ref="I65:O65"/>
    <mergeCell ref="I80:O80"/>
    <mergeCell ref="A20:G20"/>
    <mergeCell ref="A35:G35"/>
    <mergeCell ref="A50:G50"/>
    <mergeCell ref="A65:G65"/>
    <mergeCell ref="A80:G80"/>
    <mergeCell ref="Q80:W80"/>
    <mergeCell ref="Y20:AE20"/>
    <mergeCell ref="Y35:AE35"/>
    <mergeCell ref="Y50:AE50"/>
    <mergeCell ref="Y65:AE65"/>
    <mergeCell ref="Y80:AE80"/>
    <mergeCell ref="AG5:AI5"/>
    <mergeCell ref="Q20:W20"/>
    <mergeCell ref="Q35:W35"/>
    <mergeCell ref="Q50:W50"/>
    <mergeCell ref="Q65:W65"/>
    <mergeCell ref="A3:G3"/>
    <mergeCell ref="I3:O3"/>
    <mergeCell ref="Q3:W3"/>
    <mergeCell ref="Y3:AE3"/>
    <mergeCell ref="A5:G5"/>
    <mergeCell ref="I5:O5"/>
    <mergeCell ref="Q5:W5"/>
    <mergeCell ref="Y5:AE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5" zoomScale="101" workbookViewId="0">
      <selection activeCell="E24" sqref="E24"/>
    </sheetView>
  </sheetViews>
  <sheetFormatPr defaultRowHeight="15" x14ac:dyDescent="0.25"/>
  <cols>
    <col min="1" max="1" width="11.28515625" bestFit="1" customWidth="1"/>
    <col min="2" max="2" width="14" customWidth="1"/>
    <col min="3" max="3" width="15.140625" bestFit="1" customWidth="1"/>
    <col min="4" max="4" width="6.28515625" bestFit="1" customWidth="1"/>
    <col min="5" max="5" width="7.5703125" bestFit="1" customWidth="1"/>
    <col min="6" max="6" width="15.140625" bestFit="1" customWidth="1"/>
    <col min="7" max="7" width="14.5703125" bestFit="1" customWidth="1"/>
    <col min="8" max="8" width="9.85546875" bestFit="1" customWidth="1"/>
    <col min="9" max="9" width="9.42578125" bestFit="1" customWidth="1"/>
    <col min="10" max="10" width="6.28515625" bestFit="1" customWidth="1"/>
    <col min="11" max="11" width="7.5703125" bestFit="1" customWidth="1"/>
    <col min="12" max="12" width="5.85546875" bestFit="1" customWidth="1"/>
    <col min="13" max="13" width="8.5703125" bestFit="1" customWidth="1"/>
  </cols>
  <sheetData>
    <row r="1" spans="1:13" x14ac:dyDescent="0.25">
      <c r="A1" t="s">
        <v>171</v>
      </c>
    </row>
    <row r="4" spans="1:13" x14ac:dyDescent="0.25">
      <c r="B4" s="189" t="s">
        <v>167</v>
      </c>
      <c r="C4" s="189"/>
    </row>
    <row r="5" spans="1:13" x14ac:dyDescent="0.25">
      <c r="A5" s="58" t="s">
        <v>168</v>
      </c>
      <c r="B5" s="58" t="s">
        <v>169</v>
      </c>
      <c r="C5" s="58" t="s">
        <v>170</v>
      </c>
      <c r="F5" s="171" t="s">
        <v>170</v>
      </c>
      <c r="G5" s="172" t="s">
        <v>173</v>
      </c>
    </row>
    <row r="6" spans="1:13" x14ac:dyDescent="0.25">
      <c r="A6" s="59" t="s">
        <v>10</v>
      </c>
      <c r="B6" s="25">
        <v>0.32220998707329918</v>
      </c>
      <c r="C6" s="25">
        <v>0.35438310911093024</v>
      </c>
      <c r="F6" s="173" t="s">
        <v>88</v>
      </c>
      <c r="G6" s="173" t="s">
        <v>157</v>
      </c>
    </row>
    <row r="7" spans="1:13" x14ac:dyDescent="0.25">
      <c r="A7" s="59" t="s">
        <v>11</v>
      </c>
      <c r="B7" s="25">
        <v>0.22248288409058267</v>
      </c>
      <c r="C7" s="25">
        <v>0.22344041748455978</v>
      </c>
      <c r="F7" s="173" t="s">
        <v>89</v>
      </c>
      <c r="G7" s="173" t="s">
        <v>159</v>
      </c>
    </row>
    <row r="8" spans="1:13" x14ac:dyDescent="0.25">
      <c r="A8" s="59" t="s">
        <v>12</v>
      </c>
      <c r="B8" s="25">
        <v>0.27313640063197203</v>
      </c>
      <c r="C8" s="25">
        <v>0.25116100924019724</v>
      </c>
      <c r="F8" s="173" t="s">
        <v>90</v>
      </c>
      <c r="G8" s="173" t="s">
        <v>161</v>
      </c>
    </row>
    <row r="9" spans="1:13" x14ac:dyDescent="0.25">
      <c r="A9" s="59" t="s">
        <v>13</v>
      </c>
      <c r="B9" s="25">
        <v>0.13343227845071096</v>
      </c>
      <c r="C9" s="25">
        <v>0.12285153444726385</v>
      </c>
      <c r="F9" s="173" t="s">
        <v>91</v>
      </c>
      <c r="G9" s="173" t="s">
        <v>163</v>
      </c>
    </row>
    <row r="10" spans="1:13" x14ac:dyDescent="0.25">
      <c r="A10" s="59" t="s">
        <v>14</v>
      </c>
      <c r="B10" s="25">
        <v>4.8738449753435151E-2</v>
      </c>
      <c r="C10" s="25">
        <v>4.816392971704888E-2</v>
      </c>
      <c r="F10" s="173" t="s">
        <v>92</v>
      </c>
      <c r="G10" s="173" t="s">
        <v>165</v>
      </c>
    </row>
    <row r="11" spans="1:13" x14ac:dyDescent="0.25">
      <c r="A11" s="61" t="s">
        <v>15</v>
      </c>
      <c r="B11" s="176">
        <v>1</v>
      </c>
      <c r="C11" s="176">
        <v>1</v>
      </c>
    </row>
    <row r="14" spans="1:13" ht="15.75" thickBot="1" x14ac:dyDescent="0.3"/>
    <row r="15" spans="1:13" ht="15.75" thickBot="1" x14ac:dyDescent="0.3">
      <c r="A15" s="157"/>
      <c r="B15" s="186" t="s">
        <v>150</v>
      </c>
      <c r="C15" s="187"/>
      <c r="D15" s="187"/>
      <c r="E15" s="187"/>
      <c r="F15" s="187"/>
      <c r="G15" s="188"/>
      <c r="H15" s="186" t="s">
        <v>151</v>
      </c>
      <c r="I15" s="187"/>
      <c r="J15" s="187"/>
      <c r="K15" s="187"/>
      <c r="L15" s="187"/>
      <c r="M15" s="188"/>
    </row>
    <row r="16" spans="1:13" ht="15.75" thickBot="1" x14ac:dyDescent="0.3">
      <c r="A16" s="158" t="s">
        <v>87</v>
      </c>
      <c r="B16" s="159" t="s">
        <v>152</v>
      </c>
      <c r="C16" s="160" t="s">
        <v>153</v>
      </c>
      <c r="D16" s="160" t="s">
        <v>154</v>
      </c>
      <c r="E16" s="160" t="s">
        <v>155</v>
      </c>
      <c r="F16" s="160" t="s">
        <v>172</v>
      </c>
      <c r="G16" s="160" t="s">
        <v>156</v>
      </c>
      <c r="H16" s="161" t="s">
        <v>152</v>
      </c>
      <c r="I16" s="161" t="s">
        <v>153</v>
      </c>
      <c r="J16" s="161" t="s">
        <v>154</v>
      </c>
      <c r="K16" s="161" t="s">
        <v>155</v>
      </c>
      <c r="L16" s="161" t="s">
        <v>172</v>
      </c>
      <c r="M16" s="161" t="s">
        <v>156</v>
      </c>
    </row>
    <row r="17" spans="1:13" ht="15.75" thickBot="1" x14ac:dyDescent="0.3">
      <c r="A17" s="162" t="s">
        <v>88</v>
      </c>
      <c r="B17" s="163" t="s">
        <v>157</v>
      </c>
      <c r="C17" s="164">
        <v>2.7E-2</v>
      </c>
      <c r="D17" s="164">
        <v>2.1999999999999999E-2</v>
      </c>
      <c r="E17" s="164">
        <v>8.6999999999999994E-2</v>
      </c>
      <c r="F17" s="165">
        <v>21.3</v>
      </c>
      <c r="G17" s="166">
        <v>560069</v>
      </c>
      <c r="H17" s="165" t="s">
        <v>158</v>
      </c>
      <c r="I17" s="164">
        <v>0.04</v>
      </c>
      <c r="J17" s="164">
        <v>3.1E-2</v>
      </c>
      <c r="K17" s="164">
        <v>7.2999999999999995E-2</v>
      </c>
      <c r="L17" s="165">
        <v>21.2</v>
      </c>
      <c r="M17" s="166">
        <v>655621</v>
      </c>
    </row>
    <row r="18" spans="1:13" ht="15.75" thickBot="1" x14ac:dyDescent="0.3">
      <c r="A18" s="162" t="s">
        <v>89</v>
      </c>
      <c r="B18" s="163" t="s">
        <v>159</v>
      </c>
      <c r="C18" s="164">
        <v>5.0999999999999997E-2</v>
      </c>
      <c r="D18" s="164">
        <v>3.5999999999999997E-2</v>
      </c>
      <c r="E18" s="164">
        <v>9.6000000000000002E-2</v>
      </c>
      <c r="F18" s="165">
        <v>23.7</v>
      </c>
      <c r="G18" s="166">
        <v>441635</v>
      </c>
      <c r="H18" s="165" t="s">
        <v>160</v>
      </c>
      <c r="I18" s="164">
        <v>5.6000000000000001E-2</v>
      </c>
      <c r="J18" s="164">
        <v>4.2000000000000003E-2</v>
      </c>
      <c r="K18" s="164">
        <v>0.08</v>
      </c>
      <c r="L18" s="165">
        <v>23.2</v>
      </c>
      <c r="M18" s="166">
        <v>505841</v>
      </c>
    </row>
    <row r="19" spans="1:13" ht="15.75" thickBot="1" x14ac:dyDescent="0.3">
      <c r="A19" s="162" t="s">
        <v>90</v>
      </c>
      <c r="B19" s="163" t="s">
        <v>161</v>
      </c>
      <c r="C19" s="164">
        <v>7.5999999999999998E-2</v>
      </c>
      <c r="D19" s="164">
        <v>5.6000000000000001E-2</v>
      </c>
      <c r="E19" s="164">
        <v>8.5000000000000006E-2</v>
      </c>
      <c r="F19" s="165">
        <v>24.6</v>
      </c>
      <c r="G19" s="166">
        <v>420527</v>
      </c>
      <c r="H19" s="165" t="s">
        <v>162</v>
      </c>
      <c r="I19" s="164">
        <v>6.5000000000000002E-2</v>
      </c>
      <c r="J19" s="164">
        <v>4.9000000000000002E-2</v>
      </c>
      <c r="K19" s="164">
        <v>9.2999999999999999E-2</v>
      </c>
      <c r="L19" s="165">
        <v>25.2</v>
      </c>
      <c r="M19" s="166">
        <v>385686</v>
      </c>
    </row>
    <row r="20" spans="1:13" ht="15.75" thickBot="1" x14ac:dyDescent="0.3">
      <c r="A20" s="162" t="s">
        <v>91</v>
      </c>
      <c r="B20" s="163" t="s">
        <v>163</v>
      </c>
      <c r="C20" s="164">
        <v>0.11600000000000001</v>
      </c>
      <c r="D20" s="164">
        <v>0.09</v>
      </c>
      <c r="E20" s="164">
        <v>6.4000000000000001E-2</v>
      </c>
      <c r="F20" s="165">
        <v>26.1</v>
      </c>
      <c r="G20" s="166">
        <v>395272</v>
      </c>
      <c r="H20" s="165" t="s">
        <v>164</v>
      </c>
      <c r="I20" s="164">
        <v>7.6999999999999999E-2</v>
      </c>
      <c r="J20" s="164">
        <v>5.8000000000000003E-2</v>
      </c>
      <c r="K20" s="164">
        <v>0.10199999999999999</v>
      </c>
      <c r="L20" s="165">
        <v>27.2</v>
      </c>
      <c r="M20" s="166">
        <v>292424</v>
      </c>
    </row>
    <row r="21" spans="1:13" ht="15.75" thickBot="1" x14ac:dyDescent="0.3">
      <c r="A21" s="162" t="s">
        <v>92</v>
      </c>
      <c r="B21" s="163" t="s">
        <v>165</v>
      </c>
      <c r="C21" s="164">
        <v>0.13900000000000001</v>
      </c>
      <c r="D21" s="164">
        <v>9.2999999999999999E-2</v>
      </c>
      <c r="E21" s="164">
        <v>8.5999999999999993E-2</v>
      </c>
      <c r="F21" s="165">
        <v>30</v>
      </c>
      <c r="G21" s="166">
        <v>424744</v>
      </c>
      <c r="H21" s="165" t="s">
        <v>166</v>
      </c>
      <c r="I21" s="164">
        <v>7.8E-2</v>
      </c>
      <c r="J21" s="164">
        <v>5.8000000000000003E-2</v>
      </c>
      <c r="K21" s="164">
        <v>0.106</v>
      </c>
      <c r="L21" s="165">
        <v>27.8</v>
      </c>
      <c r="M21" s="166">
        <v>266954</v>
      </c>
    </row>
    <row r="22" spans="1:13" ht="15.75" thickBot="1" x14ac:dyDescent="0.3">
      <c r="A22" s="186" t="s">
        <v>8</v>
      </c>
      <c r="B22" s="188"/>
      <c r="C22" s="167">
        <v>5.8000000000000003E-2</v>
      </c>
      <c r="D22" s="167">
        <v>4.3999999999999997E-2</v>
      </c>
      <c r="E22" s="167">
        <v>8.5999999999999993E-2</v>
      </c>
      <c r="F22" s="168">
        <v>23.3</v>
      </c>
      <c r="G22" s="169">
        <v>474704</v>
      </c>
      <c r="H22" s="170"/>
      <c r="I22" s="167">
        <v>5.8000000000000003E-2</v>
      </c>
      <c r="J22" s="167">
        <v>4.3999999999999997E-2</v>
      </c>
      <c r="K22" s="167">
        <v>8.5999999999999993E-2</v>
      </c>
      <c r="L22" s="168">
        <v>23.3</v>
      </c>
      <c r="M22" s="169">
        <v>474704</v>
      </c>
    </row>
  </sheetData>
  <mergeCells count="4">
    <mergeCell ref="B15:G15"/>
    <mergeCell ref="H15:M15"/>
    <mergeCell ref="A22:B22"/>
    <mergeCell ref="B4:C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36" workbookViewId="0">
      <selection activeCell="I57" sqref="I57"/>
    </sheetView>
  </sheetViews>
  <sheetFormatPr defaultRowHeight="15" x14ac:dyDescent="0.25"/>
  <cols>
    <col min="1" max="1" width="15.140625" bestFit="1" customWidth="1"/>
    <col min="6" max="6" width="8.5703125" bestFit="1" customWidth="1"/>
    <col min="7" max="7" width="11.28515625" bestFit="1" customWidth="1"/>
    <col min="9" max="9" width="15.140625" bestFit="1" customWidth="1"/>
    <col min="17" max="17" width="15.140625" bestFit="1" customWidth="1"/>
    <col min="25" max="25" width="14.28515625" bestFit="1" customWidth="1"/>
  </cols>
  <sheetData>
    <row r="1" spans="1:31" x14ac:dyDescent="0.25">
      <c r="A1" s="73" t="s">
        <v>65</v>
      </c>
    </row>
    <row r="2" spans="1:31" x14ac:dyDescent="0.25">
      <c r="A2" s="73" t="s">
        <v>80</v>
      </c>
    </row>
    <row r="4" spans="1:31" x14ac:dyDescent="0.25">
      <c r="A4" s="63" t="s">
        <v>82</v>
      </c>
      <c r="I4" s="63" t="s">
        <v>83</v>
      </c>
      <c r="Q4" s="63" t="s">
        <v>109</v>
      </c>
      <c r="Y4" s="63" t="s">
        <v>110</v>
      </c>
    </row>
    <row r="6" spans="1:31" x14ac:dyDescent="0.25">
      <c r="A6" s="57" t="s">
        <v>67</v>
      </c>
      <c r="B6" s="190" t="s">
        <v>78</v>
      </c>
      <c r="C6" s="190"/>
      <c r="D6" s="190"/>
      <c r="E6" s="190"/>
      <c r="F6" s="190"/>
      <c r="G6" s="57"/>
      <c r="I6" s="57" t="s">
        <v>67</v>
      </c>
      <c r="J6" s="190" t="s">
        <v>78</v>
      </c>
      <c r="K6" s="190"/>
      <c r="L6" s="190"/>
      <c r="M6" s="190"/>
      <c r="N6" s="190"/>
      <c r="O6" s="57"/>
      <c r="Q6" s="57" t="s">
        <v>67</v>
      </c>
      <c r="R6" s="190" t="s">
        <v>78</v>
      </c>
      <c r="S6" s="190"/>
      <c r="T6" s="190"/>
      <c r="U6" s="190"/>
      <c r="V6" s="190"/>
      <c r="W6" s="57"/>
      <c r="Y6" s="57" t="s">
        <v>67</v>
      </c>
      <c r="Z6" s="190" t="s">
        <v>78</v>
      </c>
      <c r="AA6" s="190"/>
      <c r="AB6" s="190"/>
      <c r="AC6" s="190"/>
      <c r="AD6" s="190"/>
      <c r="AE6" s="57"/>
    </row>
    <row r="7" spans="1:31" x14ac:dyDescent="0.25">
      <c r="A7" s="58" t="s">
        <v>77</v>
      </c>
      <c r="B7" s="58" t="s">
        <v>10</v>
      </c>
      <c r="C7" s="58" t="s">
        <v>11</v>
      </c>
      <c r="D7" s="58" t="s">
        <v>12</v>
      </c>
      <c r="E7" s="58" t="s">
        <v>13</v>
      </c>
      <c r="F7" s="58" t="s">
        <v>14</v>
      </c>
      <c r="G7" s="58" t="s">
        <v>15</v>
      </c>
      <c r="I7" s="58" t="s">
        <v>77</v>
      </c>
      <c r="J7" s="58" t="s">
        <v>10</v>
      </c>
      <c r="K7" s="58" t="s">
        <v>11</v>
      </c>
      <c r="L7" s="58" t="s">
        <v>12</v>
      </c>
      <c r="M7" s="58" t="s">
        <v>13</v>
      </c>
      <c r="N7" s="58" t="s">
        <v>14</v>
      </c>
      <c r="O7" s="58" t="s">
        <v>15</v>
      </c>
      <c r="Q7" s="58" t="s">
        <v>77</v>
      </c>
      <c r="R7" s="58" t="s">
        <v>10</v>
      </c>
      <c r="S7" s="58" t="s">
        <v>11</v>
      </c>
      <c r="T7" s="58" t="s">
        <v>12</v>
      </c>
      <c r="U7" s="58" t="s">
        <v>13</v>
      </c>
      <c r="V7" s="58" t="s">
        <v>14</v>
      </c>
      <c r="W7" s="58" t="s">
        <v>15</v>
      </c>
      <c r="Y7" s="58" t="s">
        <v>77</v>
      </c>
      <c r="Z7" s="58" t="s">
        <v>10</v>
      </c>
      <c r="AA7" s="58" t="s">
        <v>11</v>
      </c>
      <c r="AB7" s="58" t="s">
        <v>12</v>
      </c>
      <c r="AC7" s="58" t="s">
        <v>13</v>
      </c>
      <c r="AD7" s="58" t="s">
        <v>14</v>
      </c>
      <c r="AE7" s="58" t="s">
        <v>15</v>
      </c>
    </row>
    <row r="8" spans="1:31" x14ac:dyDescent="0.25">
      <c r="A8" s="59" t="s">
        <v>79</v>
      </c>
      <c r="I8" s="59" t="s">
        <v>79</v>
      </c>
      <c r="J8" s="60"/>
      <c r="K8" s="60"/>
      <c r="L8" s="60">
        <v>35.416666666666664</v>
      </c>
      <c r="M8" s="60">
        <v>35.25</v>
      </c>
      <c r="N8" s="60">
        <v>33.416666666666664</v>
      </c>
      <c r="O8" s="60">
        <v>34.625</v>
      </c>
      <c r="Q8" s="59" t="s">
        <v>79</v>
      </c>
      <c r="R8" s="60">
        <v>31.5</v>
      </c>
      <c r="S8" s="60"/>
      <c r="T8" s="60">
        <v>32.5</v>
      </c>
      <c r="U8" s="60">
        <v>35.75</v>
      </c>
      <c r="V8" s="60">
        <v>35.75</v>
      </c>
      <c r="W8" s="60">
        <v>33.416666666666664</v>
      </c>
      <c r="Y8" s="59" t="s">
        <v>79</v>
      </c>
      <c r="Z8" s="60">
        <v>32.53846153846154</v>
      </c>
      <c r="AA8" s="60">
        <v>32.387999999999998</v>
      </c>
      <c r="AB8" s="60">
        <v>34.343481012658231</v>
      </c>
      <c r="AC8" s="60">
        <v>34.441595744680846</v>
      </c>
      <c r="AD8" s="60">
        <v>34.726470588235294</v>
      </c>
      <c r="AE8" s="60">
        <v>34.318534482758622</v>
      </c>
    </row>
    <row r="9" spans="1:31" x14ac:dyDescent="0.25">
      <c r="A9" s="59" t="s">
        <v>68</v>
      </c>
      <c r="B9" s="60">
        <v>29.577777777777776</v>
      </c>
      <c r="C9" s="60">
        <v>27.5</v>
      </c>
      <c r="D9" s="60">
        <v>31.342741935483872</v>
      </c>
      <c r="E9" s="60">
        <v>33.06707317073171</v>
      </c>
      <c r="F9" s="60">
        <v>33.854166666666664</v>
      </c>
      <c r="G9" s="60">
        <v>31.695394736842104</v>
      </c>
      <c r="I9" s="59" t="s">
        <v>68</v>
      </c>
      <c r="J9" s="60">
        <v>26.6875</v>
      </c>
      <c r="K9" s="60">
        <v>27.308823529411764</v>
      </c>
      <c r="L9" s="60">
        <v>29.53125</v>
      </c>
      <c r="M9" s="60">
        <v>33.673564356435648</v>
      </c>
      <c r="N9" s="60">
        <v>34.337586206896553</v>
      </c>
      <c r="O9" s="60">
        <v>30.778072289156633</v>
      </c>
      <c r="Q9" s="59" t="s">
        <v>68</v>
      </c>
      <c r="R9" s="60">
        <v>29.176470588235293</v>
      </c>
      <c r="S9" s="60">
        <v>29.578947368421051</v>
      </c>
      <c r="T9" s="60">
        <v>32.117199999999997</v>
      </c>
      <c r="U9" s="60">
        <v>33.924533333333336</v>
      </c>
      <c r="V9" s="60">
        <v>34.189655172413794</v>
      </c>
      <c r="W9" s="60">
        <v>32.570372093023259</v>
      </c>
      <c r="Y9" s="59" t="s">
        <v>68</v>
      </c>
      <c r="Z9" s="60">
        <v>30.169871794871796</v>
      </c>
      <c r="AA9" s="60">
        <v>31.084239999999998</v>
      </c>
      <c r="AB9" s="60">
        <v>33.638571428571431</v>
      </c>
      <c r="AC9" s="60">
        <v>34.25439163498099</v>
      </c>
      <c r="AD9" s="60">
        <v>34.428193832599121</v>
      </c>
      <c r="AE9" s="60">
        <v>33.580858854860182</v>
      </c>
    </row>
    <row r="10" spans="1:31" x14ac:dyDescent="0.25">
      <c r="A10" s="59" t="s">
        <v>69</v>
      </c>
      <c r="B10" s="60">
        <v>22.88720930232558</v>
      </c>
      <c r="C10" s="60">
        <v>23.502137931034486</v>
      </c>
      <c r="D10" s="60">
        <v>25.960390070921985</v>
      </c>
      <c r="E10" s="60">
        <v>30.715584415584413</v>
      </c>
      <c r="F10" s="60">
        <v>33.280303030303031</v>
      </c>
      <c r="G10" s="60">
        <v>26.464842857142855</v>
      </c>
      <c r="I10" s="59" t="s">
        <v>69</v>
      </c>
      <c r="J10" s="60">
        <v>23.304878048780488</v>
      </c>
      <c r="K10" s="60">
        <v>23.130597014925375</v>
      </c>
      <c r="L10" s="60">
        <v>26.082380952380952</v>
      </c>
      <c r="M10" s="60">
        <v>31.151595744680851</v>
      </c>
      <c r="N10" s="60">
        <v>33.622307692307693</v>
      </c>
      <c r="O10" s="60">
        <v>27.099933481152991</v>
      </c>
      <c r="Q10" s="59" t="s">
        <v>69</v>
      </c>
      <c r="R10" s="60">
        <v>25.882352941176471</v>
      </c>
      <c r="S10" s="60">
        <v>26.343999999999998</v>
      </c>
      <c r="T10" s="60">
        <v>30.601891891891892</v>
      </c>
      <c r="U10" s="60">
        <v>31.840425531914892</v>
      </c>
      <c r="V10" s="60">
        <v>34.102941176470587</v>
      </c>
      <c r="W10" s="60">
        <v>30.014894736842106</v>
      </c>
      <c r="Y10" s="59" t="s">
        <v>69</v>
      </c>
      <c r="Z10" s="60">
        <v>28.057692307692307</v>
      </c>
      <c r="AA10" s="60">
        <v>28.077382550335567</v>
      </c>
      <c r="AB10" s="60">
        <v>32.461444759206799</v>
      </c>
      <c r="AC10" s="60">
        <v>33.178203125000003</v>
      </c>
      <c r="AD10" s="60">
        <v>34.219642857142858</v>
      </c>
      <c r="AE10" s="60">
        <v>31.880420081967213</v>
      </c>
    </row>
    <row r="11" spans="1:31" x14ac:dyDescent="0.25">
      <c r="A11" s="59" t="s">
        <v>70</v>
      </c>
      <c r="B11" s="60">
        <v>20.315031446540882</v>
      </c>
      <c r="C11" s="60">
        <v>20.699524010695185</v>
      </c>
      <c r="D11" s="60">
        <v>22.466981132075471</v>
      </c>
      <c r="E11" s="60">
        <v>27.729166666666668</v>
      </c>
      <c r="F11" s="60">
        <v>31.90625</v>
      </c>
      <c r="G11" s="60">
        <v>22.55405750737463</v>
      </c>
      <c r="I11" s="59" t="s">
        <v>70</v>
      </c>
      <c r="J11" s="60">
        <v>20.437890625000001</v>
      </c>
      <c r="K11" s="60">
        <v>21.128656716417908</v>
      </c>
      <c r="L11" s="60">
        <v>22.285473684210526</v>
      </c>
      <c r="M11" s="60">
        <v>27.085394736842101</v>
      </c>
      <c r="N11" s="60">
        <v>33.073529411764703</v>
      </c>
      <c r="O11" s="60">
        <v>22.572972477064219</v>
      </c>
      <c r="Q11" s="59" t="s">
        <v>70</v>
      </c>
      <c r="R11" s="60">
        <v>24.355</v>
      </c>
      <c r="S11" s="60">
        <v>25.370967741935484</v>
      </c>
      <c r="T11" s="60">
        <v>27.118749999999999</v>
      </c>
      <c r="U11" s="60">
        <v>29.724358974358974</v>
      </c>
      <c r="V11" s="60">
        <v>33.1</v>
      </c>
      <c r="W11" s="60">
        <v>26.89187772925764</v>
      </c>
      <c r="Y11" s="59" t="s">
        <v>70</v>
      </c>
      <c r="Z11" s="60">
        <v>26.035661764705882</v>
      </c>
      <c r="AA11" s="60">
        <v>26.733009708737864</v>
      </c>
      <c r="AB11" s="60">
        <v>29.946195965417868</v>
      </c>
      <c r="AC11" s="60">
        <v>31.284562211981566</v>
      </c>
      <c r="AD11" s="60">
        <v>33.73802325581395</v>
      </c>
      <c r="AE11" s="60">
        <v>29.364314516129042</v>
      </c>
    </row>
    <row r="12" spans="1:31" x14ac:dyDescent="0.25">
      <c r="A12" s="59" t="s">
        <v>71</v>
      </c>
      <c r="B12" s="60">
        <v>17.998051577142853</v>
      </c>
      <c r="C12" s="60">
        <v>18.160246913580249</v>
      </c>
      <c r="D12" s="60">
        <v>18.827116965909088</v>
      </c>
      <c r="E12" s="60">
        <v>24.055970149253731</v>
      </c>
      <c r="F12" s="60">
        <v>29.265625</v>
      </c>
      <c r="G12" s="60">
        <v>19.270455724832214</v>
      </c>
      <c r="I12" s="59" t="s">
        <v>71</v>
      </c>
      <c r="J12" s="60">
        <v>18.441019108280255</v>
      </c>
      <c r="K12" s="60">
        <v>18.602467213114757</v>
      </c>
      <c r="L12" s="60">
        <v>19.126226415094337</v>
      </c>
      <c r="M12" s="60">
        <v>24.875</v>
      </c>
      <c r="N12" s="60">
        <v>31.295454545454547</v>
      </c>
      <c r="O12" s="60">
        <v>19.709686390532543</v>
      </c>
      <c r="Q12" s="59" t="s">
        <v>71</v>
      </c>
      <c r="R12" s="60">
        <v>21.294871794871796</v>
      </c>
      <c r="S12" s="60">
        <v>22.343166666666669</v>
      </c>
      <c r="T12" s="60">
        <v>24.109188454545453</v>
      </c>
      <c r="U12" s="60">
        <v>27.432432432432432</v>
      </c>
      <c r="V12" s="60">
        <v>32.277777777777779</v>
      </c>
      <c r="W12" s="60">
        <v>24.012976824999999</v>
      </c>
      <c r="Y12" s="59" t="s">
        <v>71</v>
      </c>
      <c r="Z12" s="60">
        <v>24.847457627118644</v>
      </c>
      <c r="AA12" s="60">
        <v>25.803482584821428</v>
      </c>
      <c r="AB12" s="60">
        <v>27.396867469879513</v>
      </c>
      <c r="AC12" s="60">
        <v>28.908287292817668</v>
      </c>
      <c r="AD12" s="60">
        <v>32.530877192982459</v>
      </c>
      <c r="AE12" s="60">
        <v>27.147682903192607</v>
      </c>
    </row>
    <row r="13" spans="1:31" x14ac:dyDescent="0.25">
      <c r="A13" s="59" t="s">
        <v>72</v>
      </c>
      <c r="B13" s="60">
        <v>17.63201742105263</v>
      </c>
      <c r="C13" s="60">
        <v>17.755815199376951</v>
      </c>
      <c r="D13" s="60">
        <v>18.14627123888889</v>
      </c>
      <c r="E13" s="60">
        <v>23.293749999999999</v>
      </c>
      <c r="F13" s="60">
        <v>31.05</v>
      </c>
      <c r="G13" s="60">
        <v>18.082667146031746</v>
      </c>
      <c r="I13" s="59" t="s">
        <v>72</v>
      </c>
      <c r="J13" s="60">
        <v>17.897072463768115</v>
      </c>
      <c r="K13" s="60">
        <v>18.127790740740739</v>
      </c>
      <c r="L13" s="60">
        <v>18.787287234042555</v>
      </c>
      <c r="M13" s="60">
        <v>22.878048780487806</v>
      </c>
      <c r="N13" s="60">
        <v>29.85</v>
      </c>
      <c r="O13" s="60">
        <v>18.47850824499411</v>
      </c>
      <c r="Q13" s="59" t="s">
        <v>72</v>
      </c>
      <c r="R13" s="60">
        <v>21.170481206349205</v>
      </c>
      <c r="S13" s="60">
        <v>21.406860465116278</v>
      </c>
      <c r="T13" s="60">
        <v>22.495940594059409</v>
      </c>
      <c r="U13" s="60">
        <v>26.854761904761908</v>
      </c>
      <c r="V13" s="60">
        <v>30.5</v>
      </c>
      <c r="W13" s="60">
        <v>22.090268142011833</v>
      </c>
      <c r="Y13" s="59" t="s">
        <v>72</v>
      </c>
      <c r="Z13" s="60">
        <v>22.951757990867574</v>
      </c>
      <c r="AA13" s="60">
        <v>24.010546874999989</v>
      </c>
      <c r="AB13" s="60">
        <v>25.026570247933876</v>
      </c>
      <c r="AC13" s="60">
        <v>26.767933884297516</v>
      </c>
      <c r="AD13" s="60">
        <v>29.205090909090913</v>
      </c>
      <c r="AE13" s="60">
        <v>24.447354925775997</v>
      </c>
    </row>
    <row r="14" spans="1:31" x14ac:dyDescent="0.25">
      <c r="A14" s="59" t="s">
        <v>73</v>
      </c>
      <c r="B14" s="60">
        <v>16.977562232289952</v>
      </c>
      <c r="C14" s="60">
        <v>17.16810321328671</v>
      </c>
      <c r="D14" s="60">
        <v>17.597697841726617</v>
      </c>
      <c r="E14" s="60">
        <v>20.651739130434784</v>
      </c>
      <c r="F14" s="60">
        <v>27</v>
      </c>
      <c r="G14" s="60">
        <v>17.209581640491958</v>
      </c>
      <c r="I14" s="59" t="s">
        <v>73</v>
      </c>
      <c r="J14" s="60">
        <v>17.244686998394862</v>
      </c>
      <c r="K14" s="60">
        <v>17.315225806451611</v>
      </c>
      <c r="L14" s="60">
        <v>17.880440251572324</v>
      </c>
      <c r="M14" s="60">
        <v>20.349333333333334</v>
      </c>
      <c r="N14" s="60">
        <v>25.598750000000003</v>
      </c>
      <c r="O14" s="60">
        <v>17.495061946902656</v>
      </c>
      <c r="Q14" s="59" t="s">
        <v>73</v>
      </c>
      <c r="R14" s="60">
        <v>18.885818388349513</v>
      </c>
      <c r="S14" s="60">
        <v>19.236944223300974</v>
      </c>
      <c r="T14" s="60">
        <v>19.840733388235293</v>
      </c>
      <c r="U14" s="60">
        <v>21.999473684210528</v>
      </c>
      <c r="V14" s="60">
        <v>28.25</v>
      </c>
      <c r="W14" s="60">
        <v>19.377611012019223</v>
      </c>
      <c r="Y14" s="59" t="s">
        <v>73</v>
      </c>
      <c r="Z14" s="60">
        <v>19.973843888070675</v>
      </c>
      <c r="AA14" s="60">
        <v>20.640738916256133</v>
      </c>
      <c r="AB14" s="60">
        <v>20.468733205374253</v>
      </c>
      <c r="AC14" s="60">
        <v>22.813483870967719</v>
      </c>
      <c r="AD14" s="60">
        <v>26.481818181818181</v>
      </c>
      <c r="AE14" s="60">
        <v>20.704394273127797</v>
      </c>
    </row>
    <row r="15" spans="1:31" x14ac:dyDescent="0.25">
      <c r="A15" s="59" t="s">
        <v>74</v>
      </c>
      <c r="B15" s="60">
        <v>15.114021648648645</v>
      </c>
      <c r="C15" s="60">
        <v>15.224670773195877</v>
      </c>
      <c r="D15" s="60">
        <v>15.63423076923077</v>
      </c>
      <c r="E15" s="60">
        <v>15.785714285714286</v>
      </c>
      <c r="F15" s="60">
        <v>24</v>
      </c>
      <c r="G15" s="60">
        <v>15.211063261538458</v>
      </c>
      <c r="I15" s="59" t="s">
        <v>74</v>
      </c>
      <c r="J15" s="60">
        <v>15.32934853420195</v>
      </c>
      <c r="K15" s="60">
        <v>15.50702290076336</v>
      </c>
      <c r="L15" s="60">
        <v>15.880434782608695</v>
      </c>
      <c r="M15" s="60">
        <v>16.25</v>
      </c>
      <c r="N15" s="60">
        <v>24.75</v>
      </c>
      <c r="O15" s="60">
        <v>15.477703252032514</v>
      </c>
      <c r="Q15" s="59" t="s">
        <v>74</v>
      </c>
      <c r="R15" s="60">
        <v>15.532771084337352</v>
      </c>
      <c r="S15" s="60">
        <v>15.696666666666671</v>
      </c>
      <c r="T15" s="60">
        <v>16.372000000000003</v>
      </c>
      <c r="U15" s="60">
        <v>19.75</v>
      </c>
      <c r="V15" s="60">
        <v>15</v>
      </c>
      <c r="W15" s="60">
        <v>15.806028368794324</v>
      </c>
      <c r="Y15" s="59" t="s">
        <v>74</v>
      </c>
      <c r="Z15" s="60">
        <v>16.187310606060588</v>
      </c>
      <c r="AA15" s="60">
        <v>16.814596273291915</v>
      </c>
      <c r="AB15" s="60">
        <v>16.62144508670518</v>
      </c>
      <c r="AC15" s="60">
        <v>18.633191489361703</v>
      </c>
      <c r="AD15" s="60">
        <v>23.942777777777778</v>
      </c>
      <c r="AE15" s="60">
        <v>16.836862745097996</v>
      </c>
    </row>
    <row r="16" spans="1:31" x14ac:dyDescent="0.25">
      <c r="A16" s="59" t="s">
        <v>75</v>
      </c>
      <c r="B16" s="60">
        <v>14.173623911949685</v>
      </c>
      <c r="C16" s="60">
        <v>14.356342046511628</v>
      </c>
      <c r="D16" s="60">
        <v>14.674930499999999</v>
      </c>
      <c r="E16" s="60">
        <v>15.5</v>
      </c>
      <c r="F16" s="60"/>
      <c r="G16" s="60">
        <v>14.240273309859152</v>
      </c>
      <c r="I16" s="59" t="s">
        <v>75</v>
      </c>
      <c r="J16" s="60">
        <v>14.443417511945391</v>
      </c>
      <c r="K16" s="60">
        <v>14.572581619047618</v>
      </c>
      <c r="L16" s="60">
        <v>14.787272727272727</v>
      </c>
      <c r="M16" s="60">
        <v>15.25</v>
      </c>
      <c r="N16" s="60"/>
      <c r="O16" s="60">
        <v>14.50482653864734</v>
      </c>
      <c r="Q16" s="59" t="s">
        <v>75</v>
      </c>
      <c r="R16" s="60">
        <v>14.902980105263158</v>
      </c>
      <c r="S16" s="60">
        <v>14.997777777777779</v>
      </c>
      <c r="T16" s="60">
        <v>15.163333333333334</v>
      </c>
      <c r="U16" s="60">
        <v>15.5</v>
      </c>
      <c r="V16" s="60"/>
      <c r="W16" s="60">
        <v>14.934855228571431</v>
      </c>
      <c r="Y16" s="59" t="s">
        <v>75</v>
      </c>
      <c r="Z16" s="60">
        <v>15.188449612403103</v>
      </c>
      <c r="AA16" s="60">
        <v>15.51467741935484</v>
      </c>
      <c r="AB16" s="60">
        <v>15.445000000000002</v>
      </c>
      <c r="AC16" s="60">
        <v>16.408333333333331</v>
      </c>
      <c r="AD16" s="60">
        <v>28</v>
      </c>
      <c r="AE16" s="60">
        <v>15.400762711864386</v>
      </c>
    </row>
    <row r="17" spans="1:31" x14ac:dyDescent="0.25">
      <c r="A17" s="59" t="s">
        <v>76</v>
      </c>
      <c r="B17" s="60">
        <v>13.588116067226892</v>
      </c>
      <c r="C17" s="60">
        <v>13.664782608695651</v>
      </c>
      <c r="D17" s="60">
        <v>13.625</v>
      </c>
      <c r="E17" s="60"/>
      <c r="F17" s="60"/>
      <c r="G17" s="60">
        <v>13.601204191780823</v>
      </c>
      <c r="I17" s="59" t="s">
        <v>76</v>
      </c>
      <c r="J17" s="60">
        <v>13.876264911458334</v>
      </c>
      <c r="K17" s="60">
        <v>13.863636363636363</v>
      </c>
      <c r="L17" s="60">
        <v>14</v>
      </c>
      <c r="M17" s="60">
        <v>14.5</v>
      </c>
      <c r="N17" s="60"/>
      <c r="O17" s="60">
        <v>13.884359142292491</v>
      </c>
      <c r="Q17" s="59" t="s">
        <v>76</v>
      </c>
      <c r="R17" s="60">
        <v>13.513125000000002</v>
      </c>
      <c r="S17" s="60">
        <v>13.496666666666668</v>
      </c>
      <c r="T17" s="60">
        <v>13.745000000000001</v>
      </c>
      <c r="U17" s="60"/>
      <c r="V17" s="60"/>
      <c r="W17" s="60">
        <v>13.532857142857145</v>
      </c>
      <c r="Y17" s="59" t="s">
        <v>76</v>
      </c>
      <c r="Z17" s="60">
        <v>14.436170212765957</v>
      </c>
      <c r="AA17" s="60">
        <v>14.76923076923077</v>
      </c>
      <c r="AB17" s="60">
        <v>14.083333333333334</v>
      </c>
      <c r="AC17" s="60"/>
      <c r="AD17" s="60"/>
      <c r="AE17" s="60">
        <v>14.469696969696969</v>
      </c>
    </row>
    <row r="18" spans="1:31" x14ac:dyDescent="0.25">
      <c r="A18" s="61" t="s">
        <v>15</v>
      </c>
      <c r="B18" s="62">
        <v>17.109496893002039</v>
      </c>
      <c r="C18" s="62">
        <v>18.498969500781264</v>
      </c>
      <c r="D18" s="62">
        <v>21.687260049495887</v>
      </c>
      <c r="E18" s="62">
        <v>27.721305361305362</v>
      </c>
      <c r="F18" s="62">
        <v>32.171428571428571</v>
      </c>
      <c r="G18" s="62">
        <v>19.755966690178386</v>
      </c>
      <c r="I18" s="61" t="s">
        <v>15</v>
      </c>
      <c r="J18" s="62">
        <v>16.885068338388646</v>
      </c>
      <c r="K18" s="62">
        <v>18.149440933110384</v>
      </c>
      <c r="L18" s="62">
        <v>21.715017421602791</v>
      </c>
      <c r="M18" s="62">
        <v>28.141646489104115</v>
      </c>
      <c r="N18" s="62">
        <v>32.608333333333334</v>
      </c>
      <c r="O18" s="62">
        <v>19.595044278257383</v>
      </c>
      <c r="Q18" s="75" t="s">
        <v>15</v>
      </c>
      <c r="R18" s="76">
        <v>19.39391514333332</v>
      </c>
      <c r="S18" s="76">
        <v>21.740207939024376</v>
      </c>
      <c r="T18" s="76">
        <v>25.352023499999994</v>
      </c>
      <c r="U18" s="76">
        <v>30.029836065573768</v>
      </c>
      <c r="V18" s="76">
        <v>33.111486486486484</v>
      </c>
      <c r="W18" s="76">
        <v>23.522821491785322</v>
      </c>
      <c r="Y18" s="75" t="s">
        <v>15</v>
      </c>
      <c r="Z18" s="76">
        <v>21.299641981363386</v>
      </c>
      <c r="AA18" s="76">
        <v>23.694314342285672</v>
      </c>
      <c r="AB18" s="76">
        <v>27.404631507775743</v>
      </c>
      <c r="AC18" s="76">
        <v>31.088285209192573</v>
      </c>
      <c r="AD18" s="76">
        <v>32.921519337016598</v>
      </c>
      <c r="AE18" s="76">
        <v>26.456143117255682</v>
      </c>
    </row>
    <row r="21" spans="1:31" x14ac:dyDescent="0.25">
      <c r="A21" s="73" t="s">
        <v>103</v>
      </c>
    </row>
    <row r="22" spans="1:31" ht="15.75" thickBot="1" x14ac:dyDescent="0.3"/>
    <row r="23" spans="1:31" ht="15.75" thickBot="1" x14ac:dyDescent="0.3">
      <c r="A23" s="191" t="s">
        <v>84</v>
      </c>
      <c r="B23" s="192"/>
      <c r="C23" s="192"/>
      <c r="D23" s="192"/>
      <c r="E23" s="192"/>
      <c r="F23" s="193"/>
      <c r="I23" s="191" t="s">
        <v>111</v>
      </c>
      <c r="J23" s="192"/>
      <c r="K23" s="192"/>
      <c r="L23" s="192"/>
      <c r="M23" s="192"/>
      <c r="N23" s="193"/>
      <c r="Q23" s="203" t="s">
        <v>113</v>
      </c>
      <c r="R23" s="204"/>
      <c r="S23" s="204"/>
      <c r="T23" s="204"/>
      <c r="U23" s="204"/>
      <c r="V23" s="205"/>
    </row>
    <row r="24" spans="1:31" ht="15.75" thickBot="1" x14ac:dyDescent="0.3">
      <c r="A24" s="194" t="s">
        <v>85</v>
      </c>
      <c r="B24" s="197" t="s">
        <v>86</v>
      </c>
      <c r="C24" s="198"/>
      <c r="D24" s="198"/>
      <c r="E24" s="198"/>
      <c r="F24" s="199"/>
      <c r="I24" s="194" t="s">
        <v>85</v>
      </c>
      <c r="J24" s="197" t="s">
        <v>112</v>
      </c>
      <c r="K24" s="198"/>
      <c r="L24" s="198"/>
      <c r="M24" s="198"/>
      <c r="N24" s="199"/>
      <c r="Q24" s="206" t="s">
        <v>85</v>
      </c>
      <c r="R24" s="209" t="s">
        <v>112</v>
      </c>
      <c r="S24" s="210"/>
      <c r="T24" s="210"/>
      <c r="U24" s="210"/>
      <c r="V24" s="211"/>
    </row>
    <row r="25" spans="1:31" ht="15.75" thickBot="1" x14ac:dyDescent="0.3">
      <c r="A25" s="195"/>
      <c r="B25" s="200" t="s">
        <v>87</v>
      </c>
      <c r="C25" s="201"/>
      <c r="D25" s="201"/>
      <c r="E25" s="201"/>
      <c r="F25" s="202"/>
      <c r="I25" s="195"/>
      <c r="J25" s="200" t="s">
        <v>87</v>
      </c>
      <c r="K25" s="201"/>
      <c r="L25" s="201"/>
      <c r="M25" s="201"/>
      <c r="N25" s="202"/>
      <c r="Q25" s="207"/>
      <c r="R25" s="209" t="s">
        <v>87</v>
      </c>
      <c r="S25" s="210"/>
      <c r="T25" s="210"/>
      <c r="U25" s="210"/>
      <c r="V25" s="211"/>
    </row>
    <row r="26" spans="1:31" ht="15.75" thickBot="1" x14ac:dyDescent="0.3">
      <c r="A26" s="196"/>
      <c r="B26" s="64" t="s">
        <v>88</v>
      </c>
      <c r="C26" s="64" t="s">
        <v>89</v>
      </c>
      <c r="D26" s="64" t="s">
        <v>90</v>
      </c>
      <c r="E26" s="64" t="s">
        <v>91</v>
      </c>
      <c r="F26" s="64" t="s">
        <v>92</v>
      </c>
      <c r="I26" s="196"/>
      <c r="J26" s="64" t="s">
        <v>88</v>
      </c>
      <c r="K26" s="64" t="s">
        <v>89</v>
      </c>
      <c r="L26" s="64" t="s">
        <v>90</v>
      </c>
      <c r="M26" s="64" t="s">
        <v>91</v>
      </c>
      <c r="N26" s="64" t="s">
        <v>92</v>
      </c>
      <c r="Q26" s="208"/>
      <c r="R26" s="77" t="s">
        <v>88</v>
      </c>
      <c r="S26" s="77" t="s">
        <v>89</v>
      </c>
      <c r="T26" s="77" t="s">
        <v>90</v>
      </c>
      <c r="U26" s="77" t="s">
        <v>91</v>
      </c>
      <c r="V26" s="77" t="s">
        <v>92</v>
      </c>
    </row>
    <row r="27" spans="1:31" ht="15.75" thickBot="1" x14ac:dyDescent="0.3">
      <c r="A27" s="65" t="s">
        <v>93</v>
      </c>
      <c r="B27" s="66">
        <v>30</v>
      </c>
      <c r="C27" s="66">
        <v>30</v>
      </c>
      <c r="D27" s="66">
        <v>30</v>
      </c>
      <c r="E27" s="66">
        <v>30</v>
      </c>
      <c r="F27" s="66">
        <v>30</v>
      </c>
      <c r="I27" s="65" t="s">
        <v>93</v>
      </c>
      <c r="J27" s="66">
        <v>30</v>
      </c>
      <c r="K27" s="66">
        <v>30</v>
      </c>
      <c r="L27" s="66">
        <v>30</v>
      </c>
      <c r="M27" s="66">
        <v>30</v>
      </c>
      <c r="N27" s="66">
        <v>30</v>
      </c>
      <c r="Q27" s="78" t="s">
        <v>93</v>
      </c>
      <c r="R27" s="79">
        <v>30</v>
      </c>
      <c r="S27" s="79">
        <v>30</v>
      </c>
      <c r="T27" s="79">
        <v>30</v>
      </c>
      <c r="U27" s="79">
        <v>30</v>
      </c>
      <c r="V27" s="79">
        <v>30</v>
      </c>
    </row>
    <row r="28" spans="1:31" ht="15.75" thickBot="1" x14ac:dyDescent="0.3">
      <c r="A28" s="65" t="s">
        <v>94</v>
      </c>
      <c r="B28" s="66">
        <v>28.5</v>
      </c>
      <c r="C28" s="66">
        <v>29</v>
      </c>
      <c r="D28" s="66">
        <v>30</v>
      </c>
      <c r="E28" s="66">
        <v>30</v>
      </c>
      <c r="F28" s="66">
        <v>30</v>
      </c>
      <c r="I28" s="65" t="s">
        <v>94</v>
      </c>
      <c r="J28" s="66">
        <v>29.5</v>
      </c>
      <c r="K28" s="66">
        <v>30</v>
      </c>
      <c r="L28" s="66">
        <v>30</v>
      </c>
      <c r="M28" s="66">
        <v>30</v>
      </c>
      <c r="N28" s="66">
        <v>30</v>
      </c>
      <c r="Q28" s="78" t="s">
        <v>94</v>
      </c>
      <c r="R28" s="79">
        <v>30</v>
      </c>
      <c r="S28" s="79">
        <v>30</v>
      </c>
      <c r="T28" s="79">
        <v>30</v>
      </c>
      <c r="U28" s="79">
        <v>30</v>
      </c>
      <c r="V28" s="79">
        <v>30</v>
      </c>
    </row>
    <row r="29" spans="1:31" ht="15.75" thickBot="1" x14ac:dyDescent="0.3">
      <c r="A29" s="65" t="s">
        <v>95</v>
      </c>
      <c r="B29" s="66">
        <v>25</v>
      </c>
      <c r="C29" s="66">
        <v>25.5</v>
      </c>
      <c r="D29" s="66">
        <v>28.5</v>
      </c>
      <c r="E29" s="66">
        <v>30</v>
      </c>
      <c r="F29" s="66">
        <v>30</v>
      </c>
      <c r="I29" s="65" t="s">
        <v>95</v>
      </c>
      <c r="J29" s="66">
        <v>26</v>
      </c>
      <c r="K29" s="66">
        <v>26.5</v>
      </c>
      <c r="L29" s="66">
        <v>29.5</v>
      </c>
      <c r="M29" s="66">
        <v>30</v>
      </c>
      <c r="N29" s="66">
        <v>30</v>
      </c>
      <c r="Q29" s="78" t="s">
        <v>95</v>
      </c>
      <c r="R29" s="79">
        <v>28</v>
      </c>
      <c r="S29" s="79">
        <v>28.5</v>
      </c>
      <c r="T29" s="79">
        <v>30</v>
      </c>
      <c r="U29" s="79">
        <v>30</v>
      </c>
      <c r="V29" s="79">
        <v>30</v>
      </c>
    </row>
    <row r="30" spans="1:31" ht="15.75" thickBot="1" x14ac:dyDescent="0.3">
      <c r="A30" s="65" t="s">
        <v>96</v>
      </c>
      <c r="B30" s="66">
        <v>23</v>
      </c>
      <c r="C30" s="66">
        <v>24</v>
      </c>
      <c r="D30" s="66">
        <v>26</v>
      </c>
      <c r="E30" s="66">
        <v>28</v>
      </c>
      <c r="F30" s="66">
        <v>30</v>
      </c>
      <c r="I30" s="65" t="s">
        <v>96</v>
      </c>
      <c r="J30" s="66">
        <v>24</v>
      </c>
      <c r="K30" s="66">
        <v>25</v>
      </c>
      <c r="L30" s="66">
        <v>27</v>
      </c>
      <c r="M30" s="66">
        <v>29</v>
      </c>
      <c r="N30" s="66">
        <v>30</v>
      </c>
      <c r="Q30" s="78" t="s">
        <v>96</v>
      </c>
      <c r="R30" s="79">
        <v>26</v>
      </c>
      <c r="S30" s="79">
        <v>27</v>
      </c>
      <c r="T30" s="79">
        <v>29</v>
      </c>
      <c r="U30" s="79">
        <v>30</v>
      </c>
      <c r="V30" s="79">
        <v>30</v>
      </c>
    </row>
    <row r="31" spans="1:31" ht="15.75" thickBot="1" x14ac:dyDescent="0.3">
      <c r="A31" s="65" t="s">
        <v>97</v>
      </c>
      <c r="B31" s="66">
        <v>21.5</v>
      </c>
      <c r="C31" s="66">
        <v>22.5</v>
      </c>
      <c r="D31" s="66">
        <v>24</v>
      </c>
      <c r="E31" s="66">
        <v>25</v>
      </c>
      <c r="F31" s="66">
        <v>30</v>
      </c>
      <c r="I31" s="65" t="s">
        <v>97</v>
      </c>
      <c r="J31" s="66">
        <v>22.5</v>
      </c>
      <c r="K31" s="66">
        <v>23.5</v>
      </c>
      <c r="L31" s="66">
        <v>25</v>
      </c>
      <c r="M31" s="66">
        <v>26</v>
      </c>
      <c r="N31" s="66">
        <v>30</v>
      </c>
      <c r="Q31" s="78" t="s">
        <v>97</v>
      </c>
      <c r="R31" s="79">
        <v>24.5</v>
      </c>
      <c r="S31" s="79">
        <v>25.5</v>
      </c>
      <c r="T31" s="79">
        <v>27</v>
      </c>
      <c r="U31" s="79">
        <v>28</v>
      </c>
      <c r="V31" s="79">
        <v>30</v>
      </c>
    </row>
    <row r="32" spans="1:31" ht="15.75" thickBot="1" x14ac:dyDescent="0.3">
      <c r="A32" s="65" t="s">
        <v>98</v>
      </c>
      <c r="B32" s="66">
        <v>20</v>
      </c>
      <c r="C32" s="66">
        <v>21.5</v>
      </c>
      <c r="D32" s="66">
        <v>22</v>
      </c>
      <c r="E32" s="66">
        <v>24</v>
      </c>
      <c r="F32" s="66">
        <v>30</v>
      </c>
      <c r="I32" s="65" t="s">
        <v>98</v>
      </c>
      <c r="J32" s="66">
        <v>21</v>
      </c>
      <c r="K32" s="66">
        <v>22.5</v>
      </c>
      <c r="L32" s="66">
        <v>23</v>
      </c>
      <c r="M32" s="66">
        <v>25</v>
      </c>
      <c r="N32" s="66">
        <v>30</v>
      </c>
      <c r="Q32" s="78" t="s">
        <v>98</v>
      </c>
      <c r="R32" s="79">
        <v>23</v>
      </c>
      <c r="S32" s="79">
        <v>24.5</v>
      </c>
      <c r="T32" s="79">
        <v>25</v>
      </c>
      <c r="U32" s="79">
        <v>27</v>
      </c>
      <c r="V32" s="79">
        <v>30</v>
      </c>
    </row>
    <row r="33" spans="1:31" ht="15.75" thickBot="1" x14ac:dyDescent="0.3">
      <c r="A33" s="65" t="s">
        <v>99</v>
      </c>
      <c r="B33" s="66">
        <v>20</v>
      </c>
      <c r="C33" s="66">
        <v>21.5</v>
      </c>
      <c r="D33" s="66">
        <v>22</v>
      </c>
      <c r="E33" s="66">
        <v>24</v>
      </c>
      <c r="F33" s="66">
        <v>30</v>
      </c>
      <c r="I33" s="65" t="s">
        <v>99</v>
      </c>
      <c r="J33" s="66">
        <v>21</v>
      </c>
      <c r="K33" s="66">
        <v>22.5</v>
      </c>
      <c r="L33" s="66">
        <v>23</v>
      </c>
      <c r="M33" s="66">
        <v>25</v>
      </c>
      <c r="N33" s="66">
        <v>30</v>
      </c>
      <c r="Q33" s="78" t="s">
        <v>99</v>
      </c>
      <c r="R33" s="79">
        <v>23</v>
      </c>
      <c r="S33" s="79">
        <v>24.5</v>
      </c>
      <c r="T33" s="79">
        <v>25</v>
      </c>
      <c r="U33" s="79">
        <v>27</v>
      </c>
      <c r="V33" s="79">
        <v>30</v>
      </c>
    </row>
    <row r="34" spans="1:31" ht="15.75" thickBot="1" x14ac:dyDescent="0.3">
      <c r="A34" s="65" t="s">
        <v>100</v>
      </c>
      <c r="B34" s="66">
        <v>19</v>
      </c>
      <c r="C34" s="66">
        <v>20</v>
      </c>
      <c r="D34" s="66">
        <v>20.5</v>
      </c>
      <c r="E34" s="66">
        <v>22</v>
      </c>
      <c r="F34" s="66">
        <v>30</v>
      </c>
      <c r="I34" s="65" t="s">
        <v>100</v>
      </c>
      <c r="J34" s="66">
        <v>20</v>
      </c>
      <c r="K34" s="66">
        <v>21</v>
      </c>
      <c r="L34" s="66">
        <v>21.5</v>
      </c>
      <c r="M34" s="66">
        <v>23</v>
      </c>
      <c r="N34" s="66">
        <v>30</v>
      </c>
      <c r="Q34" s="78" t="s">
        <v>100</v>
      </c>
      <c r="R34" s="79">
        <v>22</v>
      </c>
      <c r="S34" s="79">
        <v>23</v>
      </c>
      <c r="T34" s="79">
        <v>23.5</v>
      </c>
      <c r="U34" s="79">
        <v>25</v>
      </c>
      <c r="V34" s="79">
        <v>30</v>
      </c>
    </row>
    <row r="35" spans="1:31" ht="15.75" thickBot="1" x14ac:dyDescent="0.3">
      <c r="A35" s="65" t="s">
        <v>101</v>
      </c>
      <c r="B35" s="66">
        <v>18</v>
      </c>
      <c r="C35" s="66">
        <v>18</v>
      </c>
      <c r="D35" s="66">
        <v>18</v>
      </c>
      <c r="E35" s="66">
        <v>19</v>
      </c>
      <c r="F35" s="66">
        <v>30</v>
      </c>
      <c r="I35" s="65" t="s">
        <v>101</v>
      </c>
      <c r="J35" s="66">
        <v>19</v>
      </c>
      <c r="K35" s="66">
        <v>19</v>
      </c>
      <c r="L35" s="66">
        <v>19</v>
      </c>
      <c r="M35" s="66">
        <v>20</v>
      </c>
      <c r="N35" s="66">
        <v>30</v>
      </c>
      <c r="Q35" s="78" t="s">
        <v>101</v>
      </c>
      <c r="R35" s="79">
        <v>21</v>
      </c>
      <c r="S35" s="79">
        <v>21</v>
      </c>
      <c r="T35" s="79">
        <v>21</v>
      </c>
      <c r="U35" s="79">
        <v>22</v>
      </c>
      <c r="V35" s="79">
        <v>30</v>
      </c>
    </row>
    <row r="36" spans="1:31" ht="15.75" thickBot="1" x14ac:dyDescent="0.3">
      <c r="A36" s="65" t="s">
        <v>102</v>
      </c>
      <c r="B36" s="66">
        <v>17.5</v>
      </c>
      <c r="C36" s="66">
        <v>17.5</v>
      </c>
      <c r="D36" s="66">
        <v>17.5</v>
      </c>
      <c r="E36" s="66">
        <v>18</v>
      </c>
      <c r="F36" s="66">
        <v>30</v>
      </c>
      <c r="I36" s="65" t="s">
        <v>102</v>
      </c>
      <c r="J36" s="66">
        <v>18.5</v>
      </c>
      <c r="K36" s="66">
        <v>18.5</v>
      </c>
      <c r="L36" s="66">
        <v>18.5</v>
      </c>
      <c r="M36" s="66">
        <v>19</v>
      </c>
      <c r="N36" s="66">
        <v>30</v>
      </c>
      <c r="Q36" s="78" t="s">
        <v>102</v>
      </c>
      <c r="R36" s="79">
        <v>20.5</v>
      </c>
      <c r="S36" s="79">
        <v>20.5</v>
      </c>
      <c r="T36" s="79">
        <v>20.5</v>
      </c>
      <c r="U36" s="79">
        <v>21</v>
      </c>
      <c r="V36" s="79">
        <v>30</v>
      </c>
    </row>
    <row r="39" spans="1:31" x14ac:dyDescent="0.25">
      <c r="A39" s="80" t="s">
        <v>104</v>
      </c>
      <c r="I39" s="80" t="s">
        <v>104</v>
      </c>
      <c r="Q39" s="80" t="s">
        <v>104</v>
      </c>
      <c r="Y39" s="81" t="s">
        <v>104</v>
      </c>
    </row>
    <row r="41" spans="1:31" x14ac:dyDescent="0.25">
      <c r="A41" s="63" t="s">
        <v>66</v>
      </c>
      <c r="I41" s="63" t="s">
        <v>81</v>
      </c>
      <c r="Q41" s="63" t="s">
        <v>109</v>
      </c>
      <c r="Y41" s="63" t="s">
        <v>110</v>
      </c>
    </row>
    <row r="42" spans="1:31" x14ac:dyDescent="0.25">
      <c r="A42" s="178" t="s">
        <v>104</v>
      </c>
      <c r="B42" s="178"/>
      <c r="C42" s="178"/>
      <c r="D42" s="178"/>
      <c r="E42" s="178"/>
      <c r="F42" s="178"/>
      <c r="G42" s="178"/>
      <c r="I42" s="178" t="s">
        <v>104</v>
      </c>
      <c r="J42" s="178"/>
      <c r="K42" s="178"/>
      <c r="L42" s="178"/>
      <c r="M42" s="178"/>
      <c r="N42" s="178"/>
      <c r="O42" s="178"/>
      <c r="Q42" s="178" t="s">
        <v>104</v>
      </c>
      <c r="R42" s="178"/>
      <c r="S42" s="178"/>
      <c r="T42" s="178"/>
      <c r="U42" s="178"/>
      <c r="V42" s="178"/>
      <c r="W42" s="178"/>
      <c r="Y42" s="178" t="s">
        <v>104</v>
      </c>
      <c r="Z42" s="178"/>
      <c r="AA42" s="178"/>
      <c r="AB42" s="178"/>
      <c r="AC42" s="178"/>
      <c r="AD42" s="178"/>
      <c r="AE42" s="178"/>
    </row>
    <row r="43" spans="1:31" x14ac:dyDescent="0.25">
      <c r="A43" s="1" t="s">
        <v>9</v>
      </c>
      <c r="B43" s="1" t="s">
        <v>10</v>
      </c>
      <c r="C43" s="1" t="s">
        <v>11</v>
      </c>
      <c r="D43" s="1" t="s">
        <v>12</v>
      </c>
      <c r="E43" s="1" t="s">
        <v>13</v>
      </c>
      <c r="F43" s="1" t="s">
        <v>14</v>
      </c>
      <c r="G43" s="1" t="s">
        <v>15</v>
      </c>
      <c r="I43" s="1" t="s">
        <v>9</v>
      </c>
      <c r="J43" s="1" t="s">
        <v>10</v>
      </c>
      <c r="K43" s="1" t="s">
        <v>11</v>
      </c>
      <c r="L43" s="1" t="s">
        <v>12</v>
      </c>
      <c r="M43" s="1" t="s">
        <v>13</v>
      </c>
      <c r="N43" s="1" t="s">
        <v>14</v>
      </c>
      <c r="O43" s="1" t="s">
        <v>15</v>
      </c>
      <c r="Q43" s="1" t="s">
        <v>9</v>
      </c>
      <c r="R43" s="1" t="s">
        <v>10</v>
      </c>
      <c r="S43" s="1" t="s">
        <v>11</v>
      </c>
      <c r="T43" s="1" t="s">
        <v>12</v>
      </c>
      <c r="U43" s="1" t="s">
        <v>13</v>
      </c>
      <c r="V43" s="1" t="s">
        <v>14</v>
      </c>
      <c r="W43" s="1" t="s">
        <v>15</v>
      </c>
      <c r="Y43" s="1" t="s">
        <v>9</v>
      </c>
      <c r="Z43" s="1" t="s">
        <v>10</v>
      </c>
      <c r="AA43" s="1" t="s">
        <v>11</v>
      </c>
      <c r="AB43" s="1" t="s">
        <v>12</v>
      </c>
      <c r="AC43" s="1" t="s">
        <v>13</v>
      </c>
      <c r="AD43" s="1" t="s">
        <v>14</v>
      </c>
      <c r="AE43" s="1" t="s">
        <v>15</v>
      </c>
    </row>
    <row r="44" spans="1:31" x14ac:dyDescent="0.25">
      <c r="A44" s="3" t="s">
        <v>16</v>
      </c>
      <c r="B44" s="5">
        <v>30</v>
      </c>
      <c r="C44" s="5">
        <v>30</v>
      </c>
      <c r="D44" s="5">
        <v>30</v>
      </c>
      <c r="E44" s="5">
        <v>30</v>
      </c>
      <c r="F44" s="5">
        <v>30</v>
      </c>
      <c r="G44" s="67">
        <v>30</v>
      </c>
      <c r="I44" s="3" t="s">
        <v>16</v>
      </c>
      <c r="J44" s="5">
        <v>30</v>
      </c>
      <c r="K44" s="5">
        <v>30</v>
      </c>
      <c r="L44" s="5">
        <v>30</v>
      </c>
      <c r="M44" s="5">
        <v>30</v>
      </c>
      <c r="N44" s="5">
        <v>30</v>
      </c>
      <c r="O44" s="67">
        <v>30</v>
      </c>
      <c r="Q44" s="3" t="s">
        <v>16</v>
      </c>
      <c r="R44" s="5">
        <v>30</v>
      </c>
      <c r="S44" s="5">
        <v>30</v>
      </c>
      <c r="T44" s="5">
        <v>30</v>
      </c>
      <c r="U44" s="5">
        <v>30</v>
      </c>
      <c r="V44" s="5">
        <v>30</v>
      </c>
      <c r="W44" s="67">
        <v>30.000000000000007</v>
      </c>
      <c r="Y44" s="3" t="s">
        <v>16</v>
      </c>
      <c r="Z44" s="5">
        <v>30</v>
      </c>
      <c r="AA44" s="5">
        <v>30</v>
      </c>
      <c r="AB44" s="5">
        <v>30</v>
      </c>
      <c r="AC44" s="5">
        <v>30</v>
      </c>
      <c r="AD44" s="5">
        <v>30</v>
      </c>
      <c r="AE44" s="67">
        <v>30</v>
      </c>
    </row>
    <row r="45" spans="1:31" x14ac:dyDescent="0.25">
      <c r="A45" s="3" t="s">
        <v>17</v>
      </c>
      <c r="B45" s="5">
        <v>28.5</v>
      </c>
      <c r="C45" s="5">
        <v>29</v>
      </c>
      <c r="D45" s="5">
        <v>30</v>
      </c>
      <c r="E45" s="5">
        <v>30</v>
      </c>
      <c r="F45" s="5">
        <v>30</v>
      </c>
      <c r="G45" s="67">
        <v>28.812499403479976</v>
      </c>
      <c r="I45" s="3" t="s">
        <v>17</v>
      </c>
      <c r="J45" s="5">
        <v>28.5</v>
      </c>
      <c r="K45" s="5">
        <v>29</v>
      </c>
      <c r="L45" s="5">
        <v>30</v>
      </c>
      <c r="M45" s="5">
        <v>30</v>
      </c>
      <c r="N45" s="5">
        <v>30</v>
      </c>
      <c r="O45" s="67">
        <v>29.083647480677357</v>
      </c>
      <c r="Q45" s="3" t="s">
        <v>17</v>
      </c>
      <c r="R45" s="5">
        <v>29.5</v>
      </c>
      <c r="S45" s="5">
        <v>30</v>
      </c>
      <c r="T45" s="5">
        <v>30</v>
      </c>
      <c r="U45" s="5">
        <v>30</v>
      </c>
      <c r="V45" s="5">
        <v>30</v>
      </c>
      <c r="W45" s="67">
        <v>29.823375781676202</v>
      </c>
      <c r="Y45" s="3" t="s">
        <v>17</v>
      </c>
      <c r="Z45" s="5">
        <v>30</v>
      </c>
      <c r="AA45" s="5">
        <v>30</v>
      </c>
      <c r="AB45" s="5">
        <v>30</v>
      </c>
      <c r="AC45" s="5">
        <v>30</v>
      </c>
      <c r="AD45" s="5">
        <v>30</v>
      </c>
      <c r="AE45" s="67">
        <v>29.999999999999996</v>
      </c>
    </row>
    <row r="46" spans="1:31" x14ac:dyDescent="0.25">
      <c r="A46" s="3" t="s">
        <v>18</v>
      </c>
      <c r="B46" s="5">
        <v>24</v>
      </c>
      <c r="C46" s="5">
        <v>25.5</v>
      </c>
      <c r="D46" s="5">
        <v>27.5</v>
      </c>
      <c r="E46" s="5">
        <v>30</v>
      </c>
      <c r="F46" s="5">
        <v>30</v>
      </c>
      <c r="G46" s="67">
        <v>25.201578649514005</v>
      </c>
      <c r="I46" s="3" t="s">
        <v>18</v>
      </c>
      <c r="J46" s="5">
        <v>24</v>
      </c>
      <c r="K46" s="5">
        <v>25.5</v>
      </c>
      <c r="L46" s="5">
        <v>27.5</v>
      </c>
      <c r="M46" s="5">
        <v>30</v>
      </c>
      <c r="N46" s="5">
        <v>30</v>
      </c>
      <c r="O46" s="67">
        <v>25.251595265644301</v>
      </c>
      <c r="Q46" s="3" t="s">
        <v>18</v>
      </c>
      <c r="R46" s="5">
        <v>26</v>
      </c>
      <c r="S46" s="5">
        <v>26.5</v>
      </c>
      <c r="T46" s="5">
        <v>29.5</v>
      </c>
      <c r="U46" s="5">
        <v>30</v>
      </c>
      <c r="V46" s="5">
        <v>30</v>
      </c>
      <c r="W46" s="67">
        <v>27.120639423838483</v>
      </c>
      <c r="Y46" s="3" t="s">
        <v>18</v>
      </c>
      <c r="Z46" s="5">
        <v>28</v>
      </c>
      <c r="AA46" s="5">
        <v>28.5</v>
      </c>
      <c r="AB46" s="5">
        <v>30</v>
      </c>
      <c r="AC46" s="5">
        <v>30</v>
      </c>
      <c r="AD46" s="5">
        <v>30</v>
      </c>
      <c r="AE46" s="67">
        <v>28.826628793979651</v>
      </c>
    </row>
    <row r="47" spans="1:31" x14ac:dyDescent="0.25">
      <c r="A47" s="3" t="s">
        <v>19</v>
      </c>
      <c r="B47" s="5">
        <v>23</v>
      </c>
      <c r="C47" s="5">
        <v>24</v>
      </c>
      <c r="D47" s="5">
        <v>25</v>
      </c>
      <c r="E47" s="5">
        <v>28</v>
      </c>
      <c r="F47" s="5">
        <v>30</v>
      </c>
      <c r="G47" s="67">
        <v>23.672532071824897</v>
      </c>
      <c r="I47" s="3" t="s">
        <v>19</v>
      </c>
      <c r="J47" s="5">
        <v>23</v>
      </c>
      <c r="K47" s="5">
        <v>24</v>
      </c>
      <c r="L47" s="5">
        <v>25</v>
      </c>
      <c r="M47" s="5">
        <v>28</v>
      </c>
      <c r="N47" s="5">
        <v>30</v>
      </c>
      <c r="O47" s="67">
        <v>23.734232444399105</v>
      </c>
      <c r="Q47" s="3" t="s">
        <v>19</v>
      </c>
      <c r="R47" s="5">
        <v>24</v>
      </c>
      <c r="S47" s="5">
        <v>25</v>
      </c>
      <c r="T47" s="5">
        <v>27</v>
      </c>
      <c r="U47" s="5">
        <v>29</v>
      </c>
      <c r="V47" s="5">
        <v>30</v>
      </c>
      <c r="W47" s="67">
        <v>25.074365697049647</v>
      </c>
      <c r="Y47" s="3" t="s">
        <v>19</v>
      </c>
      <c r="Z47" s="5">
        <v>26</v>
      </c>
      <c r="AA47" s="5">
        <v>27</v>
      </c>
      <c r="AB47" s="5">
        <v>29</v>
      </c>
      <c r="AC47" s="5">
        <v>30</v>
      </c>
      <c r="AD47" s="5">
        <v>30</v>
      </c>
      <c r="AE47" s="67">
        <v>27.331832329280225</v>
      </c>
    </row>
    <row r="48" spans="1:31" x14ac:dyDescent="0.25">
      <c r="A48" s="3" t="s">
        <v>20</v>
      </c>
      <c r="B48" s="5">
        <v>21.5</v>
      </c>
      <c r="C48" s="5">
        <v>22</v>
      </c>
      <c r="D48" s="5">
        <v>23.5</v>
      </c>
      <c r="E48" s="5">
        <v>25</v>
      </c>
      <c r="F48" s="5">
        <v>30</v>
      </c>
      <c r="G48" s="67">
        <v>21.975701924521051</v>
      </c>
      <c r="I48" s="3" t="s">
        <v>20</v>
      </c>
      <c r="J48" s="5">
        <v>21.5</v>
      </c>
      <c r="K48" s="5">
        <v>22</v>
      </c>
      <c r="L48" s="5">
        <v>23.5</v>
      </c>
      <c r="M48" s="5">
        <v>25</v>
      </c>
      <c r="N48" s="5">
        <v>30</v>
      </c>
      <c r="O48" s="67">
        <v>22.044794880170247</v>
      </c>
      <c r="Q48" s="3" t="s">
        <v>20</v>
      </c>
      <c r="R48" s="5">
        <v>22.5</v>
      </c>
      <c r="S48" s="5">
        <v>23.5</v>
      </c>
      <c r="T48" s="5">
        <v>25</v>
      </c>
      <c r="U48" s="5">
        <v>26</v>
      </c>
      <c r="V48" s="5">
        <v>30</v>
      </c>
      <c r="W48" s="67">
        <v>23.462242098285071</v>
      </c>
      <c r="Y48" s="3" t="s">
        <v>20</v>
      </c>
      <c r="Z48" s="5">
        <v>24.5</v>
      </c>
      <c r="AA48" s="5">
        <v>25.5</v>
      </c>
      <c r="AB48" s="5">
        <v>27</v>
      </c>
      <c r="AC48" s="5">
        <v>28</v>
      </c>
      <c r="AD48" s="5">
        <v>30</v>
      </c>
      <c r="AE48" s="67">
        <v>25.629538243320045</v>
      </c>
    </row>
    <row r="49" spans="1:31" x14ac:dyDescent="0.25">
      <c r="A49" s="3" t="s">
        <v>21</v>
      </c>
      <c r="B49" s="5">
        <v>19.5</v>
      </c>
      <c r="C49" s="5">
        <v>21</v>
      </c>
      <c r="D49" s="5">
        <v>22</v>
      </c>
      <c r="E49" s="5">
        <v>24</v>
      </c>
      <c r="F49" s="5">
        <v>30</v>
      </c>
      <c r="G49" s="67">
        <v>20.30800730716782</v>
      </c>
      <c r="I49" s="3" t="s">
        <v>21</v>
      </c>
      <c r="J49" s="5">
        <v>19.5</v>
      </c>
      <c r="K49" s="5">
        <v>21</v>
      </c>
      <c r="L49" s="5">
        <v>22</v>
      </c>
      <c r="M49" s="5">
        <v>24</v>
      </c>
      <c r="N49" s="5">
        <v>30</v>
      </c>
      <c r="O49" s="67">
        <v>20.329138479595013</v>
      </c>
      <c r="Q49" s="3" t="s">
        <v>21</v>
      </c>
      <c r="R49" s="5">
        <v>21</v>
      </c>
      <c r="S49" s="5">
        <v>22.5</v>
      </c>
      <c r="T49" s="5">
        <v>23</v>
      </c>
      <c r="U49" s="5">
        <v>25</v>
      </c>
      <c r="V49" s="5">
        <v>30</v>
      </c>
      <c r="W49" s="67">
        <v>21.885511160324789</v>
      </c>
      <c r="Y49" s="3" t="s">
        <v>21</v>
      </c>
      <c r="Z49" s="5">
        <v>23</v>
      </c>
      <c r="AA49" s="5">
        <v>24.5</v>
      </c>
      <c r="AB49" s="5">
        <v>25</v>
      </c>
      <c r="AC49" s="5">
        <v>27</v>
      </c>
      <c r="AD49" s="5">
        <v>30</v>
      </c>
      <c r="AE49" s="67">
        <v>24.109151313296582</v>
      </c>
    </row>
    <row r="50" spans="1:31" x14ac:dyDescent="0.25">
      <c r="A50" s="3" t="s">
        <v>22</v>
      </c>
      <c r="B50" s="5">
        <v>17.5</v>
      </c>
      <c r="C50" s="5">
        <v>18.5</v>
      </c>
      <c r="D50" s="5">
        <v>20</v>
      </c>
      <c r="E50" s="5">
        <v>24</v>
      </c>
      <c r="F50" s="5">
        <v>30</v>
      </c>
      <c r="G50" s="67">
        <v>18.093917442153927</v>
      </c>
      <c r="I50" s="3" t="s">
        <v>22</v>
      </c>
      <c r="J50" s="5">
        <v>17.5</v>
      </c>
      <c r="K50" s="5">
        <v>18.5</v>
      </c>
      <c r="L50" s="5">
        <v>20</v>
      </c>
      <c r="M50" s="5">
        <v>24</v>
      </c>
      <c r="N50" s="5">
        <v>30</v>
      </c>
      <c r="O50" s="67">
        <v>18.157073450491144</v>
      </c>
      <c r="Q50" s="3" t="s">
        <v>22</v>
      </c>
      <c r="R50" s="5">
        <v>21</v>
      </c>
      <c r="S50" s="5">
        <v>22.5</v>
      </c>
      <c r="T50" s="5">
        <v>23</v>
      </c>
      <c r="U50" s="5">
        <v>25</v>
      </c>
      <c r="V50" s="5">
        <v>30</v>
      </c>
      <c r="W50" s="67">
        <v>21.747952071236273</v>
      </c>
      <c r="Y50" s="3" t="s">
        <v>22</v>
      </c>
      <c r="Z50" s="5">
        <v>23</v>
      </c>
      <c r="AA50" s="5">
        <v>24.5</v>
      </c>
      <c r="AB50" s="5">
        <v>25</v>
      </c>
      <c r="AC50" s="5">
        <v>27</v>
      </c>
      <c r="AD50" s="5">
        <v>30</v>
      </c>
      <c r="AE50" s="67">
        <v>24.018226822290305</v>
      </c>
    </row>
    <row r="51" spans="1:31" x14ac:dyDescent="0.25">
      <c r="A51" s="3" t="s">
        <v>23</v>
      </c>
      <c r="B51" s="5">
        <v>16.5</v>
      </c>
      <c r="C51" s="5">
        <v>17.5</v>
      </c>
      <c r="D51" s="5">
        <v>20</v>
      </c>
      <c r="E51" s="5">
        <v>22</v>
      </c>
      <c r="F51" s="5">
        <v>30</v>
      </c>
      <c r="G51" s="67">
        <v>17.080647495361919</v>
      </c>
      <c r="I51" s="3" t="s">
        <v>23</v>
      </c>
      <c r="J51" s="5">
        <v>16.5</v>
      </c>
      <c r="K51" s="5">
        <v>17.5</v>
      </c>
      <c r="L51" s="5">
        <v>20</v>
      </c>
      <c r="M51" s="5">
        <v>22</v>
      </c>
      <c r="N51" s="5">
        <v>30</v>
      </c>
      <c r="O51" s="67">
        <v>17.183255492224756</v>
      </c>
      <c r="Q51" s="3" t="s">
        <v>23</v>
      </c>
      <c r="R51" s="5">
        <v>20</v>
      </c>
      <c r="S51" s="5">
        <v>21</v>
      </c>
      <c r="T51" s="5">
        <v>21.5</v>
      </c>
      <c r="U51" s="5">
        <v>23</v>
      </c>
      <c r="V51" s="5">
        <v>30</v>
      </c>
      <c r="W51" s="67">
        <v>20.457476867306575</v>
      </c>
      <c r="Y51" s="3" t="s">
        <v>23</v>
      </c>
      <c r="Z51" s="5">
        <v>22</v>
      </c>
      <c r="AA51" s="5">
        <v>23</v>
      </c>
      <c r="AB51" s="5">
        <v>23.5</v>
      </c>
      <c r="AC51" s="5">
        <v>25</v>
      </c>
      <c r="AD51" s="5">
        <v>30</v>
      </c>
      <c r="AE51" s="67">
        <v>22.631405304193134</v>
      </c>
    </row>
    <row r="52" spans="1:31" x14ac:dyDescent="0.25">
      <c r="A52" s="3" t="s">
        <v>24</v>
      </c>
      <c r="B52" s="5">
        <v>16</v>
      </c>
      <c r="C52" s="5">
        <v>17</v>
      </c>
      <c r="D52" s="5">
        <v>19.5</v>
      </c>
      <c r="E52" s="5">
        <v>20</v>
      </c>
      <c r="F52" s="5">
        <v>30</v>
      </c>
      <c r="G52" s="67">
        <v>16.474290653308902</v>
      </c>
      <c r="I52" s="3" t="s">
        <v>24</v>
      </c>
      <c r="J52" s="5">
        <v>16</v>
      </c>
      <c r="K52" s="5">
        <v>17</v>
      </c>
      <c r="L52" s="5">
        <v>19.5</v>
      </c>
      <c r="M52" s="5">
        <v>20</v>
      </c>
      <c r="N52" s="5">
        <v>30</v>
      </c>
      <c r="O52" s="67">
        <v>16.564946418964244</v>
      </c>
      <c r="Q52" s="3" t="s">
        <v>24</v>
      </c>
      <c r="R52" s="5">
        <v>19</v>
      </c>
      <c r="S52" s="5">
        <v>19</v>
      </c>
      <c r="T52" s="5">
        <v>21</v>
      </c>
      <c r="U52" s="5">
        <v>21</v>
      </c>
      <c r="V52" s="5">
        <v>30</v>
      </c>
      <c r="W52" s="67">
        <v>19.257828976534022</v>
      </c>
      <c r="Y52" s="3" t="s">
        <v>24</v>
      </c>
      <c r="Z52" s="5">
        <v>21</v>
      </c>
      <c r="AA52" s="5">
        <v>21</v>
      </c>
      <c r="AB52" s="5">
        <v>21</v>
      </c>
      <c r="AC52" s="5">
        <v>22</v>
      </c>
      <c r="AD52" s="5">
        <v>30</v>
      </c>
      <c r="AE52" s="67">
        <v>21.0347747377822</v>
      </c>
    </row>
    <row r="53" spans="1:31" x14ac:dyDescent="0.25">
      <c r="A53" s="3" t="s">
        <v>25</v>
      </c>
      <c r="B53" s="5">
        <v>15.5</v>
      </c>
      <c r="C53" s="5">
        <v>16.5</v>
      </c>
      <c r="D53" s="5">
        <v>19</v>
      </c>
      <c r="E53" s="5">
        <v>20</v>
      </c>
      <c r="F53" s="5">
        <v>30</v>
      </c>
      <c r="G53" s="67">
        <v>15.900225506084956</v>
      </c>
      <c r="I53" s="3" t="s">
        <v>25</v>
      </c>
      <c r="J53" s="5">
        <v>15.5</v>
      </c>
      <c r="K53" s="5">
        <v>16.5</v>
      </c>
      <c r="L53" s="5">
        <v>19</v>
      </c>
      <c r="M53" s="5">
        <v>20</v>
      </c>
      <c r="N53" s="5">
        <v>30</v>
      </c>
      <c r="O53" s="67">
        <v>15.970803185911636</v>
      </c>
      <c r="Q53" s="3" t="s">
        <v>25</v>
      </c>
      <c r="R53" s="5">
        <v>18.5</v>
      </c>
      <c r="S53" s="5">
        <v>18.5</v>
      </c>
      <c r="T53" s="5">
        <v>20.5</v>
      </c>
      <c r="U53" s="5">
        <v>20.5</v>
      </c>
      <c r="V53" s="5">
        <v>30</v>
      </c>
      <c r="W53" s="67">
        <v>18.616982868786177</v>
      </c>
      <c r="Y53" s="3" t="s">
        <v>25</v>
      </c>
      <c r="Z53" s="5">
        <v>20.5</v>
      </c>
      <c r="AA53" s="5">
        <v>20.5</v>
      </c>
      <c r="AB53" s="5">
        <v>20.5</v>
      </c>
      <c r="AC53" s="5">
        <v>21</v>
      </c>
      <c r="AD53" s="5">
        <v>30</v>
      </c>
      <c r="AE53" s="67">
        <v>20.521933425237318</v>
      </c>
    </row>
    <row r="54" spans="1:31" x14ac:dyDescent="0.25">
      <c r="A54" s="10" t="s">
        <v>15</v>
      </c>
      <c r="B54" s="12">
        <v>18.720968160301563</v>
      </c>
      <c r="C54" s="12">
        <v>20.654291114926281</v>
      </c>
      <c r="D54" s="12">
        <v>22.385921706897026</v>
      </c>
      <c r="E54" s="12">
        <v>25.029555163764389</v>
      </c>
      <c r="F54" s="12">
        <v>29.999999999999996</v>
      </c>
      <c r="G54" s="68">
        <v>19.696538364763668</v>
      </c>
      <c r="I54" s="10" t="s">
        <v>15</v>
      </c>
      <c r="J54" s="12">
        <v>18.362745055091462</v>
      </c>
      <c r="K54" s="12">
        <v>20.341245270754698</v>
      </c>
      <c r="L54" s="12">
        <v>22.44163198155497</v>
      </c>
      <c r="M54" s="12">
        <v>24.928262417764756</v>
      </c>
      <c r="N54" s="12">
        <v>30.000000000000004</v>
      </c>
      <c r="O54" s="68">
        <v>19.497971049231314</v>
      </c>
      <c r="Q54" s="10" t="s">
        <v>15</v>
      </c>
      <c r="R54" s="12">
        <v>21.479237432669713</v>
      </c>
      <c r="S54" s="12">
        <v>23.412217020644871</v>
      </c>
      <c r="T54" s="12">
        <v>24.813288372453776</v>
      </c>
      <c r="U54" s="12">
        <v>26.236302740521761</v>
      </c>
      <c r="V54" s="12">
        <v>30.000000000000004</v>
      </c>
      <c r="W54" s="68">
        <v>22.681516905918002</v>
      </c>
      <c r="Y54" s="10" t="s">
        <v>15</v>
      </c>
      <c r="Z54" s="12">
        <v>23.761299722350451</v>
      </c>
      <c r="AA54" s="12">
        <v>25.460819182610134</v>
      </c>
      <c r="AB54" s="12">
        <v>26.356772049291934</v>
      </c>
      <c r="AC54" s="12">
        <v>27.583318832020879</v>
      </c>
      <c r="AD54" s="12">
        <v>29.999999999999993</v>
      </c>
      <c r="AE54" s="68">
        <v>25.017425948242998</v>
      </c>
    </row>
  </sheetData>
  <mergeCells count="20">
    <mergeCell ref="Q42:W42"/>
    <mergeCell ref="Y42:AE42"/>
    <mergeCell ref="R6:V6"/>
    <mergeCell ref="Z6:AD6"/>
    <mergeCell ref="I23:N23"/>
    <mergeCell ref="I24:I26"/>
    <mergeCell ref="J24:N24"/>
    <mergeCell ref="J25:N25"/>
    <mergeCell ref="Q23:V23"/>
    <mergeCell ref="Q24:Q26"/>
    <mergeCell ref="R24:V24"/>
    <mergeCell ref="R25:V25"/>
    <mergeCell ref="A42:G42"/>
    <mergeCell ref="I42:O42"/>
    <mergeCell ref="B6:F6"/>
    <mergeCell ref="J6:N6"/>
    <mergeCell ref="A23:F23"/>
    <mergeCell ref="A24:A26"/>
    <mergeCell ref="B24:F24"/>
    <mergeCell ref="B25:F25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BU47"/>
  <sheetViews>
    <sheetView topLeftCell="U1" zoomScale="108" workbookViewId="0">
      <selection activeCell="AG14" sqref="AG14"/>
    </sheetView>
  </sheetViews>
  <sheetFormatPr defaultColWidth="8.7109375" defaultRowHeight="12" x14ac:dyDescent="0.2"/>
  <cols>
    <col min="1" max="1" width="8.7109375" style="95"/>
    <col min="2" max="2" width="11" style="95" customWidth="1"/>
    <col min="3" max="9" width="12.42578125" style="95" customWidth="1"/>
    <col min="10" max="15" width="8.7109375" style="95" customWidth="1"/>
    <col min="16" max="16" width="11.140625" style="95" customWidth="1"/>
    <col min="17" max="17" width="8.7109375" style="95" customWidth="1"/>
    <col min="18" max="18" width="8.7109375" style="95"/>
    <col min="19" max="23" width="12.140625" style="95" customWidth="1"/>
    <col min="24" max="24" width="14" style="95" customWidth="1"/>
    <col min="25" max="35" width="8.7109375" style="95"/>
    <col min="36" max="36" width="20.42578125" style="95" bestFit="1" customWidth="1"/>
    <col min="37" max="40" width="8.7109375" style="95"/>
    <col min="41" max="41" width="11.28515625" style="95" bestFit="1" customWidth="1"/>
    <col min="42" max="42" width="8.7109375" style="95"/>
    <col min="43" max="43" width="12.140625" style="95" bestFit="1" customWidth="1"/>
    <col min="44" max="47" width="12.42578125" style="95" bestFit="1" customWidth="1"/>
    <col min="48" max="48" width="11.42578125" style="95" bestFit="1" customWidth="1"/>
    <col min="49" max="49" width="13.42578125" style="95" bestFit="1" customWidth="1"/>
    <col min="50" max="51" width="8.7109375" style="95"/>
    <col min="52" max="52" width="13" style="95" bestFit="1" customWidth="1"/>
    <col min="53" max="55" width="12.5703125" style="95" bestFit="1" customWidth="1"/>
    <col min="56" max="56" width="11.140625" style="95" bestFit="1" customWidth="1"/>
    <col min="57" max="57" width="12.5703125" style="95" bestFit="1" customWidth="1"/>
    <col min="58" max="58" width="10.5703125" style="95" customWidth="1"/>
    <col min="59" max="66" width="0" style="95" hidden="1" customWidth="1"/>
    <col min="67" max="67" width="8.7109375" style="95"/>
    <col min="68" max="71" width="12.5703125" style="95" bestFit="1" customWidth="1"/>
    <col min="72" max="72" width="11.140625" style="95" bestFit="1" customWidth="1"/>
    <col min="73" max="73" width="12.5703125" style="95" bestFit="1" customWidth="1"/>
    <col min="74" max="16384" width="8.7109375" style="95"/>
  </cols>
  <sheetData>
    <row r="2" spans="2:73" x14ac:dyDescent="0.2">
      <c r="C2" s="215" t="s">
        <v>0</v>
      </c>
      <c r="D2" s="215"/>
      <c r="E2" s="215"/>
      <c r="F2" s="215"/>
      <c r="G2" s="215"/>
      <c r="H2" s="215"/>
      <c r="I2" s="215"/>
      <c r="K2" s="215" t="s">
        <v>1</v>
      </c>
      <c r="L2" s="215"/>
      <c r="M2" s="215"/>
      <c r="N2" s="215"/>
      <c r="O2" s="215"/>
      <c r="P2" s="215"/>
      <c r="Q2" s="215"/>
      <c r="S2" s="215" t="s">
        <v>2</v>
      </c>
      <c r="T2" s="215"/>
      <c r="U2" s="215"/>
      <c r="V2" s="215"/>
      <c r="W2" s="215"/>
      <c r="X2" s="215"/>
      <c r="Y2" s="215"/>
      <c r="AA2" s="215" t="s">
        <v>38</v>
      </c>
      <c r="AB2" s="215"/>
      <c r="AC2" s="215"/>
      <c r="AD2" s="215"/>
      <c r="AE2" s="215"/>
      <c r="AF2" s="215"/>
      <c r="AG2" s="215"/>
      <c r="AI2" s="215" t="s">
        <v>3</v>
      </c>
      <c r="AJ2" s="215"/>
      <c r="AK2" s="215"/>
      <c r="AL2" s="215"/>
      <c r="AM2" s="215"/>
      <c r="AN2" s="215"/>
      <c r="AO2" s="215"/>
      <c r="AQ2" s="215" t="s">
        <v>4</v>
      </c>
      <c r="AR2" s="215"/>
      <c r="AS2" s="215"/>
      <c r="AT2" s="215"/>
      <c r="AU2" s="215"/>
      <c r="AV2" s="215"/>
      <c r="AW2" s="215"/>
      <c r="AY2" s="215" t="s">
        <v>128</v>
      </c>
      <c r="AZ2" s="215"/>
      <c r="BA2" s="215"/>
      <c r="BB2" s="215"/>
      <c r="BC2" s="215"/>
      <c r="BD2" s="215"/>
      <c r="BE2" s="215"/>
      <c r="BG2" s="215" t="s">
        <v>6</v>
      </c>
      <c r="BH2" s="215"/>
      <c r="BI2" s="215"/>
      <c r="BJ2" s="215"/>
      <c r="BK2" s="215"/>
      <c r="BL2" s="215"/>
      <c r="BM2" s="215"/>
      <c r="BO2" s="215" t="s">
        <v>7</v>
      </c>
      <c r="BP2" s="215"/>
      <c r="BQ2" s="215"/>
      <c r="BR2" s="215"/>
      <c r="BS2" s="215"/>
      <c r="BT2" s="215"/>
      <c r="BU2" s="215"/>
    </row>
    <row r="3" spans="2:73" x14ac:dyDescent="0.2">
      <c r="B3" s="216" t="s">
        <v>66</v>
      </c>
      <c r="C3" s="97" t="s">
        <v>9</v>
      </c>
      <c r="D3" s="97" t="s">
        <v>10</v>
      </c>
      <c r="E3" s="97" t="s">
        <v>11</v>
      </c>
      <c r="F3" s="97" t="s">
        <v>12</v>
      </c>
      <c r="G3" s="97" t="s">
        <v>13</v>
      </c>
      <c r="H3" s="97" t="s">
        <v>14</v>
      </c>
      <c r="I3" s="97" t="s">
        <v>15</v>
      </c>
      <c r="K3" s="97" t="s">
        <v>9</v>
      </c>
      <c r="L3" s="97" t="s">
        <v>10</v>
      </c>
      <c r="M3" s="97" t="s">
        <v>11</v>
      </c>
      <c r="N3" s="97" t="s">
        <v>12</v>
      </c>
      <c r="O3" s="97" t="s">
        <v>13</v>
      </c>
      <c r="P3" s="97" t="s">
        <v>14</v>
      </c>
      <c r="Q3" s="97" t="s">
        <v>15</v>
      </c>
      <c r="S3" s="97" t="s">
        <v>9</v>
      </c>
      <c r="T3" s="97" t="s">
        <v>10</v>
      </c>
      <c r="U3" s="97" t="s">
        <v>11</v>
      </c>
      <c r="V3" s="97" t="s">
        <v>12</v>
      </c>
      <c r="W3" s="97" t="s">
        <v>13</v>
      </c>
      <c r="X3" s="97" t="s">
        <v>14</v>
      </c>
      <c r="Y3" s="97" t="s">
        <v>15</v>
      </c>
      <c r="Z3" s="98"/>
      <c r="AA3" s="97" t="s">
        <v>9</v>
      </c>
      <c r="AB3" s="97" t="s">
        <v>10</v>
      </c>
      <c r="AC3" s="97" t="s">
        <v>11</v>
      </c>
      <c r="AD3" s="97" t="s">
        <v>12</v>
      </c>
      <c r="AE3" s="97" t="s">
        <v>13</v>
      </c>
      <c r="AF3" s="97" t="s">
        <v>14</v>
      </c>
      <c r="AG3" s="97" t="s">
        <v>15</v>
      </c>
      <c r="AH3" s="98"/>
      <c r="AI3" s="97" t="s">
        <v>9</v>
      </c>
      <c r="AJ3" s="97" t="s">
        <v>10</v>
      </c>
      <c r="AK3" s="97" t="s">
        <v>11</v>
      </c>
      <c r="AL3" s="97" t="s">
        <v>12</v>
      </c>
      <c r="AM3" s="97" t="s">
        <v>13</v>
      </c>
      <c r="AN3" s="97" t="s">
        <v>14</v>
      </c>
      <c r="AO3" s="97" t="s">
        <v>15</v>
      </c>
      <c r="AQ3" s="97" t="s">
        <v>9</v>
      </c>
      <c r="AR3" s="97" t="s">
        <v>10</v>
      </c>
      <c r="AS3" s="97" t="s">
        <v>11</v>
      </c>
      <c r="AT3" s="97" t="s">
        <v>12</v>
      </c>
      <c r="AU3" s="97" t="s">
        <v>13</v>
      </c>
      <c r="AV3" s="97" t="s">
        <v>14</v>
      </c>
      <c r="AW3" s="97" t="s">
        <v>15</v>
      </c>
      <c r="AX3" s="98"/>
      <c r="AY3" s="97" t="s">
        <v>9</v>
      </c>
      <c r="AZ3" s="97" t="s">
        <v>10</v>
      </c>
      <c r="BA3" s="97" t="s">
        <v>11</v>
      </c>
      <c r="BB3" s="97" t="s">
        <v>12</v>
      </c>
      <c r="BC3" s="97" t="s">
        <v>13</v>
      </c>
      <c r="BD3" s="97" t="s">
        <v>14</v>
      </c>
      <c r="BE3" s="97" t="s">
        <v>15</v>
      </c>
      <c r="BF3" s="98"/>
      <c r="BG3" s="97" t="s">
        <v>9</v>
      </c>
      <c r="BH3" s="97" t="s">
        <v>10</v>
      </c>
      <c r="BI3" s="97" t="s">
        <v>11</v>
      </c>
      <c r="BJ3" s="97" t="s">
        <v>12</v>
      </c>
      <c r="BK3" s="97" t="s">
        <v>13</v>
      </c>
      <c r="BL3" s="97" t="s">
        <v>14</v>
      </c>
      <c r="BM3" s="97" t="s">
        <v>15</v>
      </c>
      <c r="BO3" s="97" t="s">
        <v>9</v>
      </c>
      <c r="BP3" s="97" t="s">
        <v>10</v>
      </c>
      <c r="BQ3" s="97" t="s">
        <v>11</v>
      </c>
      <c r="BR3" s="97" t="s">
        <v>12</v>
      </c>
      <c r="BS3" s="97" t="s">
        <v>13</v>
      </c>
      <c r="BT3" s="97" t="s">
        <v>14</v>
      </c>
      <c r="BU3" s="97" t="s">
        <v>15</v>
      </c>
    </row>
    <row r="4" spans="2:73" x14ac:dyDescent="0.2">
      <c r="B4" s="216"/>
      <c r="C4" s="100" t="s">
        <v>16</v>
      </c>
      <c r="D4" s="101">
        <v>7.0509338086312221</v>
      </c>
      <c r="E4" s="101">
        <v>6.0160008948115413</v>
      </c>
      <c r="F4" s="101">
        <v>2.6902022037747342</v>
      </c>
      <c r="G4" s="101">
        <v>5.8680536694008363E-2</v>
      </c>
      <c r="H4" s="101">
        <v>4.2492802433592262E-2</v>
      </c>
      <c r="I4" s="101">
        <f>SUM(D4:H4)</f>
        <v>15.858310246345098</v>
      </c>
      <c r="K4" s="100" t="s">
        <v>16</v>
      </c>
      <c r="L4" s="102">
        <v>30</v>
      </c>
      <c r="M4" s="102">
        <v>30</v>
      </c>
      <c r="N4" s="102">
        <v>30</v>
      </c>
      <c r="O4" s="102">
        <v>30</v>
      </c>
      <c r="P4" s="102">
        <v>30</v>
      </c>
      <c r="Q4" s="102">
        <f t="shared" ref="Q4:Q13" si="0">SUMPRODUCT(D4:H4,L4:P4,BP4:BT4)/SUMPRODUCT(D4:H4,BP4:BT4)</f>
        <v>30</v>
      </c>
      <c r="S4" s="100" t="s">
        <v>16</v>
      </c>
      <c r="T4" s="103">
        <v>4.9004044161353212E-2</v>
      </c>
      <c r="U4" s="103">
        <v>8.1361285817737633E-2</v>
      </c>
      <c r="V4" s="103">
        <v>0.13246836787988239</v>
      </c>
      <c r="W4" s="103">
        <v>0.23627697143344828</v>
      </c>
      <c r="X4" s="103">
        <v>0.3471073016845399</v>
      </c>
      <c r="Y4" s="103">
        <f>SUMPRODUCT(T4:X4, D4:H4)/SUM(D4:H4)</f>
        <v>7.6929694132288173E-2</v>
      </c>
      <c r="Z4" s="104"/>
      <c r="AA4" s="100" t="s">
        <v>16</v>
      </c>
      <c r="AB4" s="103">
        <f>T4*$AA$24+$AA$23</f>
        <v>2.0823855736055517E-2</v>
      </c>
      <c r="AC4" s="103">
        <f t="shared" ref="AC4:AF13" si="1">U4*$AA$24+$AA$23</f>
        <v>3.8850085117179085E-2</v>
      </c>
      <c r="AD4" s="103">
        <f t="shared" si="1"/>
        <v>6.7321856414481601E-2</v>
      </c>
      <c r="AE4" s="103">
        <f t="shared" si="1"/>
        <v>0.12515366171057596</v>
      </c>
      <c r="AF4" s="103">
        <f t="shared" si="1"/>
        <v>0.18689727313172005</v>
      </c>
      <c r="AG4" s="103">
        <f>SUMPRODUCT(AB4:AF4, D4:H4)/SUM(D4:H4)</f>
        <v>3.6381244012188604E-2</v>
      </c>
      <c r="AH4" s="104"/>
      <c r="AI4" s="100" t="s">
        <v>16</v>
      </c>
      <c r="AJ4" s="105">
        <f>(AB4*BP4*$AC$27+AB4*BP4*$AD$27*$AC$23+AB4*BP4*$AE$27*$AD$23+AB4*BP4*$AF$27*$AE$23+AB4*BP4*$AG$27*$AF$23)*0.621*0.83/AZ4</f>
        <v>2.6291883734777172E-2</v>
      </c>
      <c r="AK4" s="105">
        <f t="shared" ref="AK4:AN13" si="2">(AC4*BQ4*$AC$27+AC4*BQ4*$AD$27*$AC$23+AC4*BQ4*$AE$27*$AD$23+AC4*BQ4*$AF$27*$AE$23+AC4*BQ4*$AG$27*$AF$23)*0.621*0.83/BA4</f>
        <v>4.9051526957060665E-2</v>
      </c>
      <c r="AL4" s="105">
        <f t="shared" si="2"/>
        <v>8.4999552633003045E-2</v>
      </c>
      <c r="AM4" s="105">
        <f t="shared" si="2"/>
        <v>0.15801711097041016</v>
      </c>
      <c r="AN4" s="105">
        <f t="shared" si="2"/>
        <v>0.23597365626279893</v>
      </c>
      <c r="AO4" s="105">
        <f>SUMPRODUCT(AJ4:AN4, D4:H4)/SUM(D4:H4)</f>
        <v>4.5934405703686877E-2</v>
      </c>
      <c r="AQ4" s="100" t="s">
        <v>16</v>
      </c>
      <c r="AR4" s="106">
        <f t="shared" ref="AR4:AW14" si="3">AZ4*C19%*57/60</f>
        <v>108478.99995000001</v>
      </c>
      <c r="AS4" s="106">
        <f t="shared" si="3"/>
        <v>108478.99995000001</v>
      </c>
      <c r="AT4" s="106">
        <f t="shared" si="3"/>
        <v>90551.07899699999</v>
      </c>
      <c r="AU4" s="106">
        <f t="shared" si="3"/>
        <v>110169.04424999999</v>
      </c>
      <c r="AV4" s="106">
        <f t="shared" si="3"/>
        <v>93308.840400000001</v>
      </c>
      <c r="AW4" s="106">
        <f t="shared" si="3"/>
        <v>105403.31397934719</v>
      </c>
      <c r="AX4" s="104"/>
      <c r="AY4" s="100" t="s">
        <v>16</v>
      </c>
      <c r="AZ4" s="106">
        <f>BP4*201.7%</f>
        <v>380628.07</v>
      </c>
      <c r="BA4" s="106">
        <f t="shared" ref="BA4:BD13" si="4">BQ4*201.7%</f>
        <v>380628.07</v>
      </c>
      <c r="BB4" s="106">
        <f t="shared" si="4"/>
        <v>317723.08419999998</v>
      </c>
      <c r="BC4" s="106">
        <f t="shared" si="4"/>
        <v>386558.05</v>
      </c>
      <c r="BD4" s="106">
        <f t="shared" si="4"/>
        <v>327399.44</v>
      </c>
      <c r="BE4" s="106">
        <f t="shared" ref="BE4:BE13" si="5">SUMPRODUCT(AZ4:BD4, D4:H4)/SUM(D4:H4)</f>
        <v>369836.1894012182</v>
      </c>
      <c r="BF4" s="104"/>
      <c r="BG4" s="100" t="s">
        <v>16</v>
      </c>
      <c r="BH4" s="101">
        <v>61</v>
      </c>
      <c r="BI4" s="101">
        <v>54.75</v>
      </c>
      <c r="BJ4" s="101">
        <v>47.777777777777779</v>
      </c>
      <c r="BK4" s="101">
        <v>44.454545454545453</v>
      </c>
      <c r="BL4" s="101">
        <v>55</v>
      </c>
      <c r="BM4" s="101">
        <v>49.322580645161288</v>
      </c>
      <c r="BO4" s="100" t="s">
        <v>16</v>
      </c>
      <c r="BP4" s="106">
        <v>188710</v>
      </c>
      <c r="BQ4" s="106">
        <v>188710</v>
      </c>
      <c r="BR4" s="106">
        <v>157522.6</v>
      </c>
      <c r="BS4" s="106">
        <v>191650</v>
      </c>
      <c r="BT4" s="106">
        <v>162320</v>
      </c>
      <c r="BU4" s="106">
        <f t="shared" ref="BU4:BU13" si="6">SUMPRODUCT(BP4:BT4, D4:H4)/SUM(D4:H4)</f>
        <v>183359.53862231938</v>
      </c>
    </row>
    <row r="5" spans="2:73" x14ac:dyDescent="0.2">
      <c r="B5" s="216"/>
      <c r="C5" s="100" t="s">
        <v>17</v>
      </c>
      <c r="D5" s="101">
        <v>222.10441497188347</v>
      </c>
      <c r="E5" s="101">
        <v>84.612141617349423</v>
      </c>
      <c r="F5" s="101">
        <v>48.100815403492248</v>
      </c>
      <c r="G5" s="101">
        <v>0.66774403824216411</v>
      </c>
      <c r="H5" s="101">
        <v>0.59692270085284371</v>
      </c>
      <c r="I5" s="101">
        <f t="shared" ref="I5:I13" si="7">SUM(D5:H5)</f>
        <v>356.08203873182021</v>
      </c>
      <c r="K5" s="100" t="s">
        <v>17</v>
      </c>
      <c r="L5" s="102">
        <v>28.5</v>
      </c>
      <c r="M5" s="102">
        <v>29</v>
      </c>
      <c r="N5" s="102">
        <v>30</v>
      </c>
      <c r="O5" s="102">
        <v>30</v>
      </c>
      <c r="P5" s="102">
        <v>30</v>
      </c>
      <c r="Q5" s="102">
        <f t="shared" si="0"/>
        <v>28.812499403479976</v>
      </c>
      <c r="S5" s="100" t="s">
        <v>17</v>
      </c>
      <c r="T5" s="103">
        <v>4.2496326577689349E-2</v>
      </c>
      <c r="U5" s="103">
        <v>7.3963222190142161E-2</v>
      </c>
      <c r="V5" s="103">
        <v>0.12608893793370757</v>
      </c>
      <c r="W5" s="103">
        <v>0.22576521171973593</v>
      </c>
      <c r="X5" s="103">
        <v>0.35588967894199314</v>
      </c>
      <c r="Y5" s="103">
        <f t="shared" ref="Y5:Y13" si="8">SUMPRODUCT(T5:X5, D5:H5)/SUM(D5:H5)</f>
        <v>6.2134504713343613E-2</v>
      </c>
      <c r="Z5" s="104"/>
      <c r="AA5" s="100" t="s">
        <v>17</v>
      </c>
      <c r="AB5" s="103">
        <f t="shared" ref="AB5:AB13" si="9">T5*$AA$24+$AA$23</f>
        <v>1.7198404248056087E-2</v>
      </c>
      <c r="AC5" s="103">
        <f t="shared" si="1"/>
        <v>3.4728621571448515E-2</v>
      </c>
      <c r="AD5" s="103">
        <f t="shared" si="1"/>
        <v>6.3767874009190081E-2</v>
      </c>
      <c r="AE5" s="103">
        <f t="shared" si="1"/>
        <v>0.11929755710775222</v>
      </c>
      <c r="AF5" s="103">
        <f t="shared" si="1"/>
        <v>0.19178993823079155</v>
      </c>
      <c r="AG5" s="103">
        <f t="shared" ref="AG5:AG13" si="10">SUMPRODUCT(AB5:AF5, D5:H5)/SUM(D5:H5)</f>
        <v>2.813883938959174E-2</v>
      </c>
      <c r="AH5" s="104"/>
      <c r="AI5" s="100" t="s">
        <v>17</v>
      </c>
      <c r="AJ5" s="105">
        <f t="shared" ref="AJ5:AJ13" si="11">(AB5*BP5*$AC$27+AB5*BP5*$AD$27*$AC$23+AB5*BP5*$AE$27*$AD$23+AB5*BP5*$AF$27*$AE$23+AB5*BP5*$AG$27*$AF$23)*0.621*0.83/AZ5</f>
        <v>2.1714443792014131E-2</v>
      </c>
      <c r="AK5" s="105">
        <f t="shared" si="2"/>
        <v>4.3847829729469497E-2</v>
      </c>
      <c r="AL5" s="105">
        <f t="shared" si="2"/>
        <v>8.0512348467754249E-2</v>
      </c>
      <c r="AM5" s="105">
        <f t="shared" si="2"/>
        <v>0.15062328231025732</v>
      </c>
      <c r="AN5" s="105">
        <f t="shared" si="2"/>
        <v>0.24215106084956142</v>
      </c>
      <c r="AO5" s="105">
        <f t="shared" ref="AO5:AO13" si="12">SUMPRODUCT(AJ5:AN5, D5:H5)/SUM(D5:H5)</f>
        <v>3.5527670909751161E-2</v>
      </c>
      <c r="AQ5" s="100" t="s">
        <v>17</v>
      </c>
      <c r="AR5" s="106">
        <f t="shared" si="3"/>
        <v>111478.68487124999</v>
      </c>
      <c r="AS5" s="106">
        <f t="shared" si="3"/>
        <v>123016.59217197057</v>
      </c>
      <c r="AT5" s="106">
        <f t="shared" si="3"/>
        <v>104192.54174159998</v>
      </c>
      <c r="AU5" s="106">
        <f t="shared" si="3"/>
        <v>119411.83329374998</v>
      </c>
      <c r="AV5" s="106">
        <f t="shared" si="3"/>
        <v>112319.8268175</v>
      </c>
      <c r="AW5" s="106">
        <f t="shared" si="3"/>
        <v>113252.36891425595</v>
      </c>
      <c r="AX5" s="104"/>
      <c r="AY5" s="100" t="s">
        <v>17</v>
      </c>
      <c r="AZ5" s="106">
        <f t="shared" ref="AZ5:AZ13" si="13">BP5*201.7%</f>
        <v>411740.29499999998</v>
      </c>
      <c r="BA5" s="106">
        <f t="shared" si="4"/>
        <v>446521.20570588234</v>
      </c>
      <c r="BB5" s="106">
        <f t="shared" si="4"/>
        <v>365587.86575999996</v>
      </c>
      <c r="BC5" s="106">
        <f t="shared" si="4"/>
        <v>418988.88874999998</v>
      </c>
      <c r="BD5" s="106">
        <f t="shared" si="4"/>
        <v>394104.65549999999</v>
      </c>
      <c r="BE5" s="106">
        <f t="shared" si="5"/>
        <v>413754.52452189743</v>
      </c>
      <c r="BF5" s="104"/>
      <c r="BG5" s="100" t="s">
        <v>17</v>
      </c>
      <c r="BH5" s="101">
        <v>54.333333333333336</v>
      </c>
      <c r="BI5" s="101">
        <v>51.421052631578945</v>
      </c>
      <c r="BJ5" s="101">
        <v>51.359281437125752</v>
      </c>
      <c r="BK5" s="101">
        <v>51.782945736434108</v>
      </c>
      <c r="BL5" s="101">
        <v>53.55263157894737</v>
      </c>
      <c r="BM5" s="101">
        <v>51.836185819070906</v>
      </c>
      <c r="BO5" s="100" t="s">
        <v>17</v>
      </c>
      <c r="BP5" s="106">
        <v>204135</v>
      </c>
      <c r="BQ5" s="106">
        <v>221378.88235294117</v>
      </c>
      <c r="BR5" s="106">
        <v>181253.28</v>
      </c>
      <c r="BS5" s="106">
        <v>207728.75</v>
      </c>
      <c r="BT5" s="106">
        <v>195391.5</v>
      </c>
      <c r="BU5" s="106">
        <f t="shared" si="6"/>
        <v>205133.62643624071</v>
      </c>
    </row>
    <row r="6" spans="2:73" x14ac:dyDescent="0.2">
      <c r="B6" s="216"/>
      <c r="C6" s="100" t="s">
        <v>18</v>
      </c>
      <c r="D6" s="101">
        <v>417.41528147096835</v>
      </c>
      <c r="E6" s="101">
        <v>256.94145757195099</v>
      </c>
      <c r="F6" s="101">
        <v>184.00983073819182</v>
      </c>
      <c r="G6" s="101">
        <v>2.4524417404530392</v>
      </c>
      <c r="H6" s="101">
        <v>2.1833206583736215</v>
      </c>
      <c r="I6" s="101">
        <f t="shared" si="7"/>
        <v>863.00233217993787</v>
      </c>
      <c r="K6" s="100" t="s">
        <v>18</v>
      </c>
      <c r="L6" s="102">
        <v>24</v>
      </c>
      <c r="M6" s="102">
        <v>25.5</v>
      </c>
      <c r="N6" s="102">
        <v>27.5</v>
      </c>
      <c r="O6" s="102">
        <v>30</v>
      </c>
      <c r="P6" s="102">
        <v>30</v>
      </c>
      <c r="Q6" s="102">
        <f t="shared" si="0"/>
        <v>25.201578649514005</v>
      </c>
      <c r="S6" s="100" t="s">
        <v>18</v>
      </c>
      <c r="T6" s="103">
        <v>4.7475556247216708E-2</v>
      </c>
      <c r="U6" s="103">
        <v>7.2845947510694925E-2</v>
      </c>
      <c r="V6" s="103">
        <v>0.13134918717795296</v>
      </c>
      <c r="W6" s="103">
        <v>0.22479830036599982</v>
      </c>
      <c r="X6" s="103">
        <v>0.36239135334353334</v>
      </c>
      <c r="Y6" s="103">
        <f t="shared" si="8"/>
        <v>7.4213275191430603E-2</v>
      </c>
      <c r="Z6" s="104"/>
      <c r="AA6" s="100" t="s">
        <v>18</v>
      </c>
      <c r="AB6" s="103">
        <f t="shared" si="9"/>
        <v>1.9972334644143677E-2</v>
      </c>
      <c r="AC6" s="103">
        <f t="shared" si="1"/>
        <v>3.4106187500358175E-2</v>
      </c>
      <c r="AD6" s="103">
        <f t="shared" si="1"/>
        <v>6.6698360497674178E-2</v>
      </c>
      <c r="AE6" s="103">
        <f t="shared" si="1"/>
        <v>0.11875889049213789</v>
      </c>
      <c r="AF6" s="103">
        <f t="shared" si="1"/>
        <v>0.1954120230601521</v>
      </c>
      <c r="AG6" s="103">
        <f t="shared" si="10"/>
        <v>3.4867926176165166E-2</v>
      </c>
      <c r="AH6" s="104"/>
      <c r="AI6" s="100" t="s">
        <v>18</v>
      </c>
      <c r="AJ6" s="105">
        <f t="shared" si="11"/>
        <v>2.5216766147043764E-2</v>
      </c>
      <c r="AK6" s="105">
        <f t="shared" si="2"/>
        <v>4.3061953932158045E-2</v>
      </c>
      <c r="AL6" s="105">
        <f t="shared" si="2"/>
        <v>8.4212336165429016E-2</v>
      </c>
      <c r="AM6" s="105">
        <f t="shared" si="2"/>
        <v>0.14994317002898486</v>
      </c>
      <c r="AN6" s="105">
        <f t="shared" si="2"/>
        <v>0.24672425010029941</v>
      </c>
      <c r="AO6" s="105">
        <f t="shared" si="12"/>
        <v>4.402371360598846E-2</v>
      </c>
      <c r="AQ6" s="100" t="s">
        <v>18</v>
      </c>
      <c r="AR6" s="106">
        <f t="shared" si="3"/>
        <v>148998.0733132532</v>
      </c>
      <c r="AS6" s="106">
        <f t="shared" si="3"/>
        <v>155861.45440471551</v>
      </c>
      <c r="AT6" s="106">
        <f t="shared" si="3"/>
        <v>164178.62614537129</v>
      </c>
      <c r="AU6" s="106">
        <f t="shared" si="3"/>
        <v>165139.69427311225</v>
      </c>
      <c r="AV6" s="106">
        <f t="shared" si="3"/>
        <v>158615.00270691176</v>
      </c>
      <c r="AW6" s="106">
        <f t="shared" si="3"/>
        <v>154348.51230061325</v>
      </c>
      <c r="AX6" s="104"/>
      <c r="AY6" s="100" t="s">
        <v>18</v>
      </c>
      <c r="AZ6" s="106">
        <f t="shared" si="13"/>
        <v>653500.32154935622</v>
      </c>
      <c r="BA6" s="106">
        <f t="shared" si="4"/>
        <v>643390.93665517238</v>
      </c>
      <c r="BB6" s="106">
        <f t="shared" si="4"/>
        <v>628434.9326138614</v>
      </c>
      <c r="BC6" s="106">
        <f t="shared" si="4"/>
        <v>579437.5237653061</v>
      </c>
      <c r="BD6" s="106">
        <f t="shared" si="4"/>
        <v>556543.86914705881</v>
      </c>
      <c r="BE6" s="106">
        <f t="shared" si="5"/>
        <v>644690.24131670804</v>
      </c>
      <c r="BF6" s="104"/>
      <c r="BG6" s="100" t="s">
        <v>18</v>
      </c>
      <c r="BH6" s="101">
        <v>52.566037735849058</v>
      </c>
      <c r="BI6" s="101">
        <v>50.315789473684212</v>
      </c>
      <c r="BJ6" s="101">
        <v>52.30859375</v>
      </c>
      <c r="BK6" s="101">
        <v>51.678571428571431</v>
      </c>
      <c r="BL6" s="101">
        <v>48.946666666666665</v>
      </c>
      <c r="BM6" s="101">
        <v>51.474959612277864</v>
      </c>
      <c r="BO6" s="100" t="s">
        <v>18</v>
      </c>
      <c r="BP6" s="106">
        <v>323996.1931330472</v>
      </c>
      <c r="BQ6" s="106">
        <v>318984.10344827588</v>
      </c>
      <c r="BR6" s="106">
        <v>311569.12871287129</v>
      </c>
      <c r="BS6" s="106">
        <v>287276.90816326533</v>
      </c>
      <c r="BT6" s="106">
        <v>275926.5588235294</v>
      </c>
      <c r="BU6" s="106">
        <f t="shared" si="6"/>
        <v>319628.28027600795</v>
      </c>
    </row>
    <row r="7" spans="2:73" x14ac:dyDescent="0.2">
      <c r="B7" s="216"/>
      <c r="C7" s="100" t="s">
        <v>19</v>
      </c>
      <c r="D7" s="101">
        <v>481.1087168756037</v>
      </c>
      <c r="E7" s="101">
        <v>234.4299703526562</v>
      </c>
      <c r="F7" s="101">
        <v>174.9707513335087</v>
      </c>
      <c r="G7" s="101">
        <v>2.1489217230702375</v>
      </c>
      <c r="H7" s="101">
        <v>1.8029089032538432</v>
      </c>
      <c r="I7" s="101">
        <f t="shared" si="7"/>
        <v>894.46126918809273</v>
      </c>
      <c r="K7" s="100" t="s">
        <v>19</v>
      </c>
      <c r="L7" s="102">
        <v>23</v>
      </c>
      <c r="M7" s="102">
        <v>24</v>
      </c>
      <c r="N7" s="102">
        <v>25</v>
      </c>
      <c r="O7" s="102">
        <v>28</v>
      </c>
      <c r="P7" s="102">
        <v>30</v>
      </c>
      <c r="Q7" s="102">
        <f t="shared" si="0"/>
        <v>23.672532071824897</v>
      </c>
      <c r="S7" s="100" t="s">
        <v>19</v>
      </c>
      <c r="T7" s="103">
        <v>4.4374192482820388E-2</v>
      </c>
      <c r="U7" s="103">
        <v>7.1199452475917191E-2</v>
      </c>
      <c r="V7" s="103">
        <v>0.1242364178613015</v>
      </c>
      <c r="W7" s="103">
        <v>0.22307958814494996</v>
      </c>
      <c r="X7" s="103">
        <v>0.35147199975450583</v>
      </c>
      <c r="Y7" s="103">
        <f t="shared" si="8"/>
        <v>6.8075488995562802E-2</v>
      </c>
      <c r="Z7" s="104"/>
      <c r="AA7" s="100" t="s">
        <v>19</v>
      </c>
      <c r="AB7" s="103">
        <f t="shared" si="9"/>
        <v>1.8244563927313055E-2</v>
      </c>
      <c r="AC7" s="103">
        <f t="shared" si="1"/>
        <v>3.3188924604868809E-2</v>
      </c>
      <c r="AD7" s="103">
        <f t="shared" si="1"/>
        <v>6.2735834501219889E-2</v>
      </c>
      <c r="AE7" s="103">
        <f t="shared" si="1"/>
        <v>0.11780139537973632</v>
      </c>
      <c r="AF7" s="103">
        <f t="shared" si="1"/>
        <v>0.18932884778273881</v>
      </c>
      <c r="AG7" s="103">
        <f t="shared" si="10"/>
        <v>3.1448563579255545E-2</v>
      </c>
      <c r="AH7" s="104"/>
      <c r="AI7" s="100" t="s">
        <v>19</v>
      </c>
      <c r="AJ7" s="105">
        <f t="shared" si="11"/>
        <v>2.3035309101670086E-2</v>
      </c>
      <c r="AK7" s="105">
        <f t="shared" si="2"/>
        <v>4.1903831742487151E-2</v>
      </c>
      <c r="AL7" s="105">
        <f t="shared" si="2"/>
        <v>7.9209311071741798E-2</v>
      </c>
      <c r="AM7" s="105">
        <f t="shared" si="2"/>
        <v>0.14873425125376058</v>
      </c>
      <c r="AN7" s="105">
        <f t="shared" si="2"/>
        <v>0.23904372545782909</v>
      </c>
      <c r="AO7" s="105">
        <f t="shared" si="12"/>
        <v>3.9706478364614155E-2</v>
      </c>
      <c r="AQ7" s="100" t="s">
        <v>19</v>
      </c>
      <c r="AR7" s="106">
        <f t="shared" si="3"/>
        <v>177253.38470718233</v>
      </c>
      <c r="AS7" s="106">
        <f t="shared" si="3"/>
        <v>180030.22308233511</v>
      </c>
      <c r="AT7" s="106">
        <f t="shared" si="3"/>
        <v>191611.19948447868</v>
      </c>
      <c r="AU7" s="106">
        <f t="shared" si="3"/>
        <v>194260.10805715068</v>
      </c>
      <c r="AV7" s="106">
        <f t="shared" si="3"/>
        <v>191958.8432063793</v>
      </c>
      <c r="AW7" s="106">
        <f t="shared" si="3"/>
        <v>180860.2826327685</v>
      </c>
      <c r="AX7" s="104"/>
      <c r="AY7" s="100" t="s">
        <v>19</v>
      </c>
      <c r="AZ7" s="106">
        <f t="shared" si="13"/>
        <v>811228.30529602885</v>
      </c>
      <c r="BA7" s="106">
        <f t="shared" si="4"/>
        <v>789606.24158918916</v>
      </c>
      <c r="BB7" s="106">
        <f t="shared" si="4"/>
        <v>806783.99782938394</v>
      </c>
      <c r="BC7" s="106">
        <f t="shared" si="4"/>
        <v>730301.15810958901</v>
      </c>
      <c r="BD7" s="106">
        <f t="shared" si="4"/>
        <v>673539.80072413792</v>
      </c>
      <c r="BE7" s="106">
        <f t="shared" si="5"/>
        <v>804220.03146502539</v>
      </c>
      <c r="BF7" s="104"/>
      <c r="BG7" s="100" t="s">
        <v>19</v>
      </c>
      <c r="BH7" s="101">
        <v>52.598802395209582</v>
      </c>
      <c r="BI7" s="101">
        <v>51.958974358974359</v>
      </c>
      <c r="BJ7" s="101">
        <v>50.920792079207921</v>
      </c>
      <c r="BK7" s="101">
        <v>51.75925925925926</v>
      </c>
      <c r="BL7" s="101">
        <v>53.103448275862071</v>
      </c>
      <c r="BM7" s="101">
        <v>51.714463840399006</v>
      </c>
      <c r="BO7" s="100" t="s">
        <v>19</v>
      </c>
      <c r="BP7" s="106">
        <v>402195.49097472924</v>
      </c>
      <c r="BQ7" s="106">
        <v>391475.57837837836</v>
      </c>
      <c r="BR7" s="106">
        <v>399992.06635071093</v>
      </c>
      <c r="BS7" s="106">
        <v>362072.9589041096</v>
      </c>
      <c r="BT7" s="106">
        <v>333931.4827586207</v>
      </c>
      <c r="BU7" s="106">
        <f t="shared" si="6"/>
        <v>398720.8881829576</v>
      </c>
    </row>
    <row r="8" spans="2:73" x14ac:dyDescent="0.2">
      <c r="B8" s="216"/>
      <c r="C8" s="100" t="s">
        <v>20</v>
      </c>
      <c r="D8" s="101">
        <v>426.11143316828014</v>
      </c>
      <c r="E8" s="101">
        <v>203.57370769862283</v>
      </c>
      <c r="F8" s="101">
        <v>127.19276019446943</v>
      </c>
      <c r="G8" s="101">
        <v>1.7037590309087947</v>
      </c>
      <c r="H8" s="101">
        <v>1.3577462110924003</v>
      </c>
      <c r="I8" s="101">
        <f t="shared" si="7"/>
        <v>759.93940630337363</v>
      </c>
      <c r="K8" s="100" t="s">
        <v>20</v>
      </c>
      <c r="L8" s="102">
        <v>21.5</v>
      </c>
      <c r="M8" s="102">
        <v>22</v>
      </c>
      <c r="N8" s="102">
        <v>23.5</v>
      </c>
      <c r="O8" s="102">
        <v>25</v>
      </c>
      <c r="P8" s="102">
        <v>30</v>
      </c>
      <c r="Q8" s="102">
        <f t="shared" si="0"/>
        <v>21.975701924521051</v>
      </c>
      <c r="S8" s="100" t="s">
        <v>20</v>
      </c>
      <c r="T8" s="103">
        <v>4.2392455788426688E-2</v>
      </c>
      <c r="U8" s="103">
        <v>7.1179436116626263E-2</v>
      </c>
      <c r="V8" s="103">
        <v>0.12179945037975537</v>
      </c>
      <c r="W8" s="103">
        <v>0.22163206333431323</v>
      </c>
      <c r="X8" s="103">
        <v>0.3518501919649038</v>
      </c>
      <c r="Y8" s="103">
        <f t="shared" si="8"/>
        <v>6.4349223880876272E-2</v>
      </c>
      <c r="Z8" s="104"/>
      <c r="AA8" s="100" t="s">
        <v>20</v>
      </c>
      <c r="AB8" s="103">
        <f t="shared" si="9"/>
        <v>1.7140537799082135E-2</v>
      </c>
      <c r="AC8" s="103">
        <f t="shared" si="1"/>
        <v>3.3177773484888158E-2</v>
      </c>
      <c r="AD8" s="103">
        <f t="shared" si="1"/>
        <v>6.1378199160012678E-2</v>
      </c>
      <c r="AE8" s="103">
        <f t="shared" si="1"/>
        <v>0.11699497885794183</v>
      </c>
      <c r="AF8" s="103">
        <f t="shared" si="1"/>
        <v>0.18953953878066704</v>
      </c>
      <c r="AG8" s="103">
        <f t="shared" si="10"/>
        <v>2.9372660126002922E-2</v>
      </c>
      <c r="AH8" s="104"/>
      <c r="AI8" s="100" t="s">
        <v>20</v>
      </c>
      <c r="AJ8" s="105">
        <f t="shared" si="11"/>
        <v>2.1641382493095634E-2</v>
      </c>
      <c r="AK8" s="105">
        <f t="shared" si="2"/>
        <v>4.1889752507893903E-2</v>
      </c>
      <c r="AL8" s="105">
        <f t="shared" si="2"/>
        <v>7.7495181325662119E-2</v>
      </c>
      <c r="AM8" s="105">
        <f t="shared" si="2"/>
        <v>0.14771608201067876</v>
      </c>
      <c r="AN8" s="105">
        <f t="shared" si="2"/>
        <v>0.23930974070936115</v>
      </c>
      <c r="AO8" s="105">
        <f t="shared" si="12"/>
        <v>3.7085474217767388E-2</v>
      </c>
      <c r="AQ8" s="100" t="s">
        <v>20</v>
      </c>
      <c r="AR8" s="106">
        <f t="shared" si="3"/>
        <v>190843.95601337025</v>
      </c>
      <c r="AS8" s="106">
        <f t="shared" si="3"/>
        <v>186511.16671670196</v>
      </c>
      <c r="AT8" s="106">
        <f t="shared" si="3"/>
        <v>197405.09299308239</v>
      </c>
      <c r="AU8" s="106">
        <f t="shared" si="3"/>
        <v>205389.17932076272</v>
      </c>
      <c r="AV8" s="106">
        <f t="shared" si="3"/>
        <v>237849.47676599998</v>
      </c>
      <c r="AW8" s="106">
        <f t="shared" si="3"/>
        <v>190898.02646108222</v>
      </c>
      <c r="AX8" s="104"/>
      <c r="AY8" s="100" t="s">
        <v>20</v>
      </c>
      <c r="AZ8" s="106">
        <f t="shared" si="13"/>
        <v>934364.53372519091</v>
      </c>
      <c r="BA8" s="106">
        <f t="shared" si="4"/>
        <v>892397.92687417218</v>
      </c>
      <c r="BB8" s="106">
        <f t="shared" si="4"/>
        <v>884233.33927472518</v>
      </c>
      <c r="BC8" s="106">
        <f t="shared" si="4"/>
        <v>864796.54450847453</v>
      </c>
      <c r="BD8" s="106">
        <f t="shared" si="4"/>
        <v>834559.56759999995</v>
      </c>
      <c r="BE8" s="106">
        <f t="shared" si="5"/>
        <v>914397.60013965971</v>
      </c>
      <c r="BF8" s="104"/>
      <c r="BG8" s="100" t="s">
        <v>20</v>
      </c>
      <c r="BH8" s="101">
        <v>51.245714285714286</v>
      </c>
      <c r="BI8" s="101">
        <v>51.026041666666664</v>
      </c>
      <c r="BJ8" s="101">
        <v>50.468852459016396</v>
      </c>
      <c r="BK8" s="101">
        <v>51.022222222222226</v>
      </c>
      <c r="BL8" s="101">
        <v>51.307692307692307</v>
      </c>
      <c r="BM8" s="101">
        <v>50.876350540216087</v>
      </c>
      <c r="BO8" s="100" t="s">
        <v>20</v>
      </c>
      <c r="BP8" s="106">
        <v>463244.68702290079</v>
      </c>
      <c r="BQ8" s="106">
        <v>442438.23841059604</v>
      </c>
      <c r="BR8" s="106">
        <v>438390.35164835164</v>
      </c>
      <c r="BS8" s="106">
        <v>428753.86440677964</v>
      </c>
      <c r="BT8" s="106">
        <v>413762.8</v>
      </c>
      <c r="BU8" s="106">
        <f t="shared" si="6"/>
        <v>453345.36447181931</v>
      </c>
    </row>
    <row r="9" spans="2:73" x14ac:dyDescent="0.2">
      <c r="B9" s="216"/>
      <c r="C9" s="100" t="s">
        <v>21</v>
      </c>
      <c r="D9" s="101">
        <v>667.48840055042228</v>
      </c>
      <c r="E9" s="101">
        <v>307.39823927037037</v>
      </c>
      <c r="F9" s="101">
        <v>199.2901792556323</v>
      </c>
      <c r="G9" s="101">
        <v>2.4483948068879351</v>
      </c>
      <c r="H9" s="101">
        <v>2.1590390569829974</v>
      </c>
      <c r="I9" s="101">
        <f t="shared" si="7"/>
        <v>1178.7842529402958</v>
      </c>
      <c r="K9" s="100" t="s">
        <v>21</v>
      </c>
      <c r="L9" s="102">
        <v>19.5</v>
      </c>
      <c r="M9" s="102">
        <v>21</v>
      </c>
      <c r="N9" s="102">
        <v>22</v>
      </c>
      <c r="O9" s="102">
        <v>24</v>
      </c>
      <c r="P9" s="102">
        <v>30</v>
      </c>
      <c r="Q9" s="102">
        <f t="shared" si="0"/>
        <v>20.30800730716782</v>
      </c>
      <c r="S9" s="100" t="s">
        <v>21</v>
      </c>
      <c r="T9" s="103">
        <v>4.1572779226860576E-2</v>
      </c>
      <c r="U9" s="103">
        <v>7.0323575222262513E-2</v>
      </c>
      <c r="V9" s="103">
        <v>0.1255292859159001</v>
      </c>
      <c r="W9" s="103">
        <v>0.22240673468658223</v>
      </c>
      <c r="X9" s="103">
        <v>0.33770434609052741</v>
      </c>
      <c r="Y9" s="103">
        <f t="shared" si="8"/>
        <v>6.4182314266190837E-2</v>
      </c>
      <c r="Z9" s="104"/>
      <c r="AA9" s="100" t="s">
        <v>21</v>
      </c>
      <c r="AB9" s="103">
        <f t="shared" si="9"/>
        <v>1.6683895731935908E-2</v>
      </c>
      <c r="AC9" s="103">
        <f t="shared" si="1"/>
        <v>3.2700973114696823E-2</v>
      </c>
      <c r="AD9" s="103">
        <f t="shared" si="1"/>
        <v>6.3456091696169101E-2</v>
      </c>
      <c r="AE9" s="103">
        <f t="shared" si="1"/>
        <v>0.11742654850900418</v>
      </c>
      <c r="AF9" s="103">
        <f t="shared" si="1"/>
        <v>0.18165888364851934</v>
      </c>
      <c r="AG9" s="103">
        <f t="shared" si="10"/>
        <v>2.9279674727797914E-2</v>
      </c>
      <c r="AH9" s="104"/>
      <c r="AI9" s="100" t="s">
        <v>21</v>
      </c>
      <c r="AJ9" s="105">
        <f t="shared" si="11"/>
        <v>2.1064833159965695E-2</v>
      </c>
      <c r="AK9" s="105">
        <f t="shared" si="2"/>
        <v>4.1287751607740529E-2</v>
      </c>
      <c r="AL9" s="105">
        <f t="shared" si="2"/>
        <v>8.0118696858349631E-2</v>
      </c>
      <c r="AM9" s="105">
        <f t="shared" si="2"/>
        <v>0.14826097529235588</v>
      </c>
      <c r="AN9" s="105">
        <f t="shared" si="2"/>
        <v>0.22935974532356182</v>
      </c>
      <c r="AO9" s="105">
        <f t="shared" si="12"/>
        <v>3.6968072267349286E-2</v>
      </c>
      <c r="AQ9" s="100" t="s">
        <v>21</v>
      </c>
      <c r="AR9" s="106">
        <f t="shared" si="3"/>
        <v>205333.61613441134</v>
      </c>
      <c r="AS9" s="106">
        <f t="shared" si="3"/>
        <v>205491.21487986002</v>
      </c>
      <c r="AT9" s="106">
        <f t="shared" si="3"/>
        <v>216009.75992237643</v>
      </c>
      <c r="AU9" s="106">
        <f t="shared" si="3"/>
        <v>239058.31317560974</v>
      </c>
      <c r="AV9" s="106">
        <f t="shared" si="3"/>
        <v>282154.46712799999</v>
      </c>
      <c r="AW9" s="106">
        <f t="shared" si="3"/>
        <v>207390.41895550635</v>
      </c>
      <c r="AX9" s="104"/>
      <c r="AY9" s="100" t="s">
        <v>21</v>
      </c>
      <c r="AZ9" s="106">
        <f t="shared" si="13"/>
        <v>1108413.5823719911</v>
      </c>
      <c r="BA9" s="106">
        <f t="shared" si="4"/>
        <v>1030031.15228</v>
      </c>
      <c r="BB9" s="106">
        <f t="shared" si="4"/>
        <v>1033539.5211596958</v>
      </c>
      <c r="BC9" s="106">
        <f t="shared" si="4"/>
        <v>1048501.3735772357</v>
      </c>
      <c r="BD9" s="106">
        <f t="shared" si="4"/>
        <v>990015.67413333326</v>
      </c>
      <c r="BE9" s="106">
        <f t="shared" si="5"/>
        <v>1074973.5356193157</v>
      </c>
      <c r="BF9" s="104"/>
      <c r="BG9" s="100" t="s">
        <v>21</v>
      </c>
      <c r="BH9" s="101">
        <v>50.396850393700788</v>
      </c>
      <c r="BI9" s="101">
        <v>51.339113680154142</v>
      </c>
      <c r="BJ9" s="101">
        <v>51.788888888888891</v>
      </c>
      <c r="BK9" s="101">
        <v>51.833333333333336</v>
      </c>
      <c r="BL9" s="101">
        <v>58</v>
      </c>
      <c r="BM9" s="101">
        <v>51.116219667943803</v>
      </c>
      <c r="BO9" s="100" t="s">
        <v>21</v>
      </c>
      <c r="BP9" s="106">
        <v>549535.73741794308</v>
      </c>
      <c r="BQ9" s="106">
        <v>510674.84</v>
      </c>
      <c r="BR9" s="106">
        <v>512414.23954372626</v>
      </c>
      <c r="BS9" s="106">
        <v>519832.11382113822</v>
      </c>
      <c r="BT9" s="106">
        <v>490835.73333333334</v>
      </c>
      <c r="BU9" s="106">
        <f t="shared" si="6"/>
        <v>532956.63640025572</v>
      </c>
    </row>
    <row r="10" spans="2:73" x14ac:dyDescent="0.2">
      <c r="B10" s="216"/>
      <c r="C10" s="100" t="s">
        <v>22</v>
      </c>
      <c r="D10" s="101">
        <v>832.01018941848417</v>
      </c>
      <c r="E10" s="101">
        <v>320.01243469497524</v>
      </c>
      <c r="F10" s="101">
        <v>184.87069544339974</v>
      </c>
      <c r="G10" s="101">
        <v>2.1853441251561736</v>
      </c>
      <c r="H10" s="101">
        <v>1.8150497039491553</v>
      </c>
      <c r="I10" s="101">
        <f t="shared" si="7"/>
        <v>1340.8937133859645</v>
      </c>
      <c r="K10" s="100" t="s">
        <v>22</v>
      </c>
      <c r="L10" s="102">
        <v>18</v>
      </c>
      <c r="M10" s="102">
        <v>19.5</v>
      </c>
      <c r="N10" s="102">
        <v>20</v>
      </c>
      <c r="O10" s="102">
        <v>24</v>
      </c>
      <c r="P10" s="102">
        <v>30</v>
      </c>
      <c r="Q10" s="102">
        <f t="shared" si="0"/>
        <v>18.638270274282178</v>
      </c>
      <c r="S10" s="100" t="s">
        <v>22</v>
      </c>
      <c r="T10" s="103">
        <v>4.002905352354897E-2</v>
      </c>
      <c r="U10" s="103">
        <v>6.9293863926288543E-2</v>
      </c>
      <c r="V10" s="103">
        <v>0.11856922120941341</v>
      </c>
      <c r="W10" s="103">
        <v>0.21427988454439173</v>
      </c>
      <c r="X10" s="103">
        <v>0.34267260540033628</v>
      </c>
      <c r="Y10" s="103">
        <f t="shared" si="8"/>
        <v>5.8535359817314711E-2</v>
      </c>
      <c r="Z10" s="104"/>
      <c r="AA10" s="100" t="s">
        <v>22</v>
      </c>
      <c r="AB10" s="103">
        <f t="shared" si="9"/>
        <v>1.5823885662939786E-2</v>
      </c>
      <c r="AC10" s="103">
        <f t="shared" si="1"/>
        <v>3.2127320631747974E-2</v>
      </c>
      <c r="AD10" s="103">
        <f t="shared" si="1"/>
        <v>5.9578637485487446E-2</v>
      </c>
      <c r="AE10" s="103">
        <f t="shared" si="1"/>
        <v>0.1128990777695372</v>
      </c>
      <c r="AF10" s="103">
        <f t="shared" si="1"/>
        <v>0.18442670245379894</v>
      </c>
      <c r="AG10" s="103">
        <f t="shared" si="10"/>
        <v>2.6133754649653285E-2</v>
      </c>
      <c r="AH10" s="104"/>
      <c r="AI10" s="100" t="s">
        <v>22</v>
      </c>
      <c r="AJ10" s="105">
        <f t="shared" si="11"/>
        <v>1.9978997518796057E-2</v>
      </c>
      <c r="AK10" s="105">
        <f t="shared" si="2"/>
        <v>4.05634667021482E-2</v>
      </c>
      <c r="AL10" s="105">
        <f t="shared" si="2"/>
        <v>7.5223082108308414E-2</v>
      </c>
      <c r="AM10" s="105">
        <f t="shared" si="2"/>
        <v>0.14254465955316417</v>
      </c>
      <c r="AN10" s="105">
        <f t="shared" si="2"/>
        <v>0.23285435127693196</v>
      </c>
      <c r="AO10" s="105">
        <f t="shared" si="12"/>
        <v>3.2996081393907556E-2</v>
      </c>
      <c r="AQ10" s="100" t="s">
        <v>22</v>
      </c>
      <c r="AR10" s="106">
        <f t="shared" si="3"/>
        <v>234783.64727019577</v>
      </c>
      <c r="AS10" s="106">
        <f t="shared" si="3"/>
        <v>231612.68451711329</v>
      </c>
      <c r="AT10" s="106">
        <f t="shared" si="3"/>
        <v>259037.94216870534</v>
      </c>
      <c r="AU10" s="106">
        <f t="shared" si="3"/>
        <v>278852.28152239998</v>
      </c>
      <c r="AV10" s="106">
        <f t="shared" si="3"/>
        <v>400756.12345949997</v>
      </c>
      <c r="AW10" s="106">
        <f t="shared" si="3"/>
        <v>237667.33166708174</v>
      </c>
      <c r="AX10" s="104"/>
      <c r="AY10" s="100" t="s">
        <v>22</v>
      </c>
      <c r="AZ10" s="106">
        <f t="shared" si="13"/>
        <v>1412232.4647831325</v>
      </c>
      <c r="BA10" s="106">
        <f t="shared" si="4"/>
        <v>1317853.1124729062</v>
      </c>
      <c r="BB10" s="106">
        <f t="shared" si="4"/>
        <v>1363357.590361607</v>
      </c>
      <c r="BC10" s="106">
        <f t="shared" si="4"/>
        <v>1223036.3224666666</v>
      </c>
      <c r="BD10" s="106">
        <f t="shared" si="4"/>
        <v>1406161.8366999999</v>
      </c>
      <c r="BE10" s="106">
        <f t="shared" si="5"/>
        <v>1382653.2556962236</v>
      </c>
      <c r="BF10" s="104"/>
      <c r="BG10" s="100" t="s">
        <v>22</v>
      </c>
      <c r="BH10" s="101">
        <v>51.853161843515544</v>
      </c>
      <c r="BI10" s="101">
        <v>51.114035087719301</v>
      </c>
      <c r="BJ10" s="101">
        <v>51.241237113402065</v>
      </c>
      <c r="BK10" s="101">
        <v>49.512195121951223</v>
      </c>
      <c r="BL10" s="101">
        <v>53</v>
      </c>
      <c r="BM10" s="101">
        <v>51.45423228346457</v>
      </c>
      <c r="BO10" s="100" t="s">
        <v>22</v>
      </c>
      <c r="BP10" s="106">
        <v>700164.8313253012</v>
      </c>
      <c r="BQ10" s="106">
        <v>653372.88669950736</v>
      </c>
      <c r="BR10" s="106">
        <v>675933.36160714284</v>
      </c>
      <c r="BS10" s="106">
        <v>606364.06666666665</v>
      </c>
      <c r="BT10" s="106">
        <v>697155.1</v>
      </c>
      <c r="BU10" s="106">
        <f t="shared" si="6"/>
        <v>685499.87887765176</v>
      </c>
    </row>
    <row r="11" spans="2:73" x14ac:dyDescent="0.2">
      <c r="B11" s="216"/>
      <c r="C11" s="100" t="s">
        <v>23</v>
      </c>
      <c r="D11" s="101">
        <v>311.8863054684544</v>
      </c>
      <c r="E11" s="101">
        <v>91.598465237130569</v>
      </c>
      <c r="F11" s="101">
        <v>48.316031579794227</v>
      </c>
      <c r="G11" s="101">
        <v>0.51193709598565917</v>
      </c>
      <c r="H11" s="101">
        <v>0.59489923407029166</v>
      </c>
      <c r="I11" s="101">
        <f t="shared" si="7"/>
        <v>452.90763861543519</v>
      </c>
      <c r="K11" s="100" t="s">
        <v>23</v>
      </c>
      <c r="L11" s="102">
        <v>16.5</v>
      </c>
      <c r="M11" s="102">
        <v>18</v>
      </c>
      <c r="N11" s="102">
        <v>18.5</v>
      </c>
      <c r="O11" s="102">
        <v>22</v>
      </c>
      <c r="P11" s="102">
        <v>30</v>
      </c>
      <c r="Q11" s="102">
        <f t="shared" si="0"/>
        <v>17.02011129620934</v>
      </c>
      <c r="S11" s="100" t="s">
        <v>23</v>
      </c>
      <c r="T11" s="103">
        <v>3.8655781636592237E-2</v>
      </c>
      <c r="U11" s="103">
        <v>6.9271587387687128E-2</v>
      </c>
      <c r="V11" s="103">
        <v>0.11805715352103727</v>
      </c>
      <c r="W11" s="103">
        <v>0.21288537756433032</v>
      </c>
      <c r="X11" s="103">
        <v>0.33406328946009467</v>
      </c>
      <c r="Y11" s="103">
        <f t="shared" si="8"/>
        <v>5.3903155968528953E-2</v>
      </c>
      <c r="Z11" s="104"/>
      <c r="AA11" s="100" t="s">
        <v>23</v>
      </c>
      <c r="AB11" s="103">
        <f t="shared" si="9"/>
        <v>1.5058835468000006E-2</v>
      </c>
      <c r="AC11" s="103">
        <f t="shared" si="1"/>
        <v>3.2114910365171147E-2</v>
      </c>
      <c r="AD11" s="103">
        <f t="shared" si="1"/>
        <v>5.9293364417178529E-2</v>
      </c>
      <c r="AE11" s="103">
        <f t="shared" si="1"/>
        <v>0.11212219749763043</v>
      </c>
      <c r="AF11" s="103">
        <f t="shared" si="1"/>
        <v>0.1796304498683213</v>
      </c>
      <c r="AG11" s="103">
        <f t="shared" si="10"/>
        <v>2.3553152446132028E-2</v>
      </c>
      <c r="AH11" s="104"/>
      <c r="AI11" s="100" t="s">
        <v>23</v>
      </c>
      <c r="AJ11" s="105">
        <f t="shared" si="11"/>
        <v>1.9013056771242872E-2</v>
      </c>
      <c r="AK11" s="105">
        <f t="shared" si="2"/>
        <v>4.054779768820134E-2</v>
      </c>
      <c r="AL11" s="105">
        <f t="shared" si="2"/>
        <v>7.4862900668343155E-2</v>
      </c>
      <c r="AM11" s="105">
        <f t="shared" si="2"/>
        <v>0.14156378233024677</v>
      </c>
      <c r="AN11" s="105">
        <f t="shared" si="2"/>
        <v>0.22679867566438633</v>
      </c>
      <c r="AO11" s="105">
        <f t="shared" si="12"/>
        <v>2.9737852276270443E-2</v>
      </c>
      <c r="AQ11" s="100" t="s">
        <v>23</v>
      </c>
      <c r="AR11" s="106">
        <f t="shared" si="3"/>
        <v>314283.31646573794</v>
      </c>
      <c r="AS11" s="106">
        <f t="shared" si="3"/>
        <v>314627.43243574997</v>
      </c>
      <c r="AT11" s="106">
        <f t="shared" si="3"/>
        <v>369152.89079795458</v>
      </c>
      <c r="AU11" s="106">
        <f t="shared" si="3"/>
        <v>296322.25028999994</v>
      </c>
      <c r="AV11" s="106">
        <f t="shared" si="3"/>
        <v>473954.19075088232</v>
      </c>
      <c r="AW11" s="106">
        <f t="shared" si="3"/>
        <v>320395.80715841393</v>
      </c>
      <c r="AX11" s="104"/>
      <c r="AY11" s="100" t="s">
        <v>23</v>
      </c>
      <c r="AZ11" s="106">
        <f t="shared" si="13"/>
        <v>2004997.2342311828</v>
      </c>
      <c r="BA11" s="106">
        <f t="shared" si="4"/>
        <v>1892495.8341999999</v>
      </c>
      <c r="BB11" s="106">
        <f t="shared" si="4"/>
        <v>1942909.9515681819</v>
      </c>
      <c r="BC11" s="106">
        <f t="shared" si="4"/>
        <v>1417809.8099999998</v>
      </c>
      <c r="BD11" s="106">
        <f t="shared" si="4"/>
        <v>1662997.1605294116</v>
      </c>
      <c r="BE11" s="106">
        <f t="shared" si="5"/>
        <v>1974507.9597764493</v>
      </c>
      <c r="BF11" s="104"/>
      <c r="BG11" s="100" t="s">
        <v>23</v>
      </c>
      <c r="BH11" s="101">
        <v>50.517156862745097</v>
      </c>
      <c r="BI11" s="101">
        <v>51.9375</v>
      </c>
      <c r="BJ11" s="101">
        <v>50.127118644067799</v>
      </c>
      <c r="BK11" s="101">
        <v>47.285714285714285</v>
      </c>
      <c r="BL11" s="101">
        <v>43</v>
      </c>
      <c r="BM11" s="101">
        <v>50.733333333333334</v>
      </c>
      <c r="BO11" s="100" t="s">
        <v>23</v>
      </c>
      <c r="BP11" s="106">
        <v>994049.19892473123</v>
      </c>
      <c r="BQ11" s="106">
        <v>938272.6</v>
      </c>
      <c r="BR11" s="106">
        <v>963267.20454545459</v>
      </c>
      <c r="BS11" s="106">
        <v>702930</v>
      </c>
      <c r="BT11" s="106">
        <v>824490.4117647059</v>
      </c>
      <c r="BU11" s="106">
        <f t="shared" si="6"/>
        <v>978933.04897196277</v>
      </c>
    </row>
    <row r="12" spans="2:73" x14ac:dyDescent="0.2">
      <c r="B12" s="216"/>
      <c r="C12" s="100" t="s">
        <v>24</v>
      </c>
      <c r="D12" s="101">
        <v>230.09547328833222</v>
      </c>
      <c r="E12" s="101">
        <v>55.308395323267398</v>
      </c>
      <c r="F12" s="101">
        <v>30.453088946729991</v>
      </c>
      <c r="G12" s="101">
        <v>0.31566081807811397</v>
      </c>
      <c r="H12" s="101">
        <v>0.37029442120701828</v>
      </c>
      <c r="I12" s="101">
        <f t="shared" si="7"/>
        <v>316.54291279761469</v>
      </c>
      <c r="K12" s="100" t="s">
        <v>24</v>
      </c>
      <c r="L12" s="102">
        <v>16</v>
      </c>
      <c r="M12" s="102">
        <v>16.5</v>
      </c>
      <c r="N12" s="102">
        <v>17.5</v>
      </c>
      <c r="O12" s="102">
        <v>20</v>
      </c>
      <c r="P12" s="102">
        <v>30</v>
      </c>
      <c r="Q12" s="102">
        <f t="shared" si="0"/>
        <v>16.225716097481133</v>
      </c>
      <c r="S12" s="100" t="s">
        <v>24</v>
      </c>
      <c r="T12" s="103">
        <v>3.7390727592838076E-2</v>
      </c>
      <c r="U12" s="103">
        <v>6.8600071862385037E-2</v>
      </c>
      <c r="V12" s="103">
        <v>0.12226086170084909</v>
      </c>
      <c r="W12" s="103">
        <v>0.21110820396042393</v>
      </c>
      <c r="X12" s="103">
        <v>0.34017223850015388</v>
      </c>
      <c r="Y12" s="103">
        <f t="shared" si="8"/>
        <v>5.153620492801797E-2</v>
      </c>
      <c r="Z12" s="104"/>
      <c r="AA12" s="100" t="s">
        <v>24</v>
      </c>
      <c r="AB12" s="103">
        <f t="shared" si="9"/>
        <v>1.4354073467134864E-2</v>
      </c>
      <c r="AC12" s="103">
        <f t="shared" si="1"/>
        <v>3.1740808857365618E-2</v>
      </c>
      <c r="AD12" s="103">
        <f t="shared" si="1"/>
        <v>6.1635251550368128E-2</v>
      </c>
      <c r="AE12" s="103">
        <f t="shared" si="1"/>
        <v>0.11113213353067379</v>
      </c>
      <c r="AF12" s="103">
        <f t="shared" si="1"/>
        <v>0.18303374727676938</v>
      </c>
      <c r="AG12" s="103">
        <f t="shared" si="10"/>
        <v>2.2234523285981678E-2</v>
      </c>
      <c r="AH12" s="104"/>
      <c r="AI12" s="100" t="s">
        <v>24</v>
      </c>
      <c r="AJ12" s="105">
        <f t="shared" si="11"/>
        <v>1.8123234981162362E-2</v>
      </c>
      <c r="AK12" s="105">
        <f t="shared" si="2"/>
        <v>4.0075462810698459E-2</v>
      </c>
      <c r="AL12" s="105">
        <f t="shared" si="2"/>
        <v>7.7819731766590808E-2</v>
      </c>
      <c r="AM12" s="105">
        <f t="shared" si="2"/>
        <v>0.14031374261429994</v>
      </c>
      <c r="AN12" s="105">
        <f t="shared" si="2"/>
        <v>0.23109562724299595</v>
      </c>
      <c r="AO12" s="105">
        <f t="shared" si="12"/>
        <v>2.8072971141508668E-2</v>
      </c>
      <c r="AQ12" s="100" t="s">
        <v>24</v>
      </c>
      <c r="AR12" s="106">
        <f t="shared" si="3"/>
        <v>385326.54825434485</v>
      </c>
      <c r="AS12" s="106">
        <f t="shared" si="3"/>
        <v>319293.13313599996</v>
      </c>
      <c r="AT12" s="106">
        <f t="shared" si="3"/>
        <v>409499.12070356245</v>
      </c>
      <c r="AU12" s="106">
        <f t="shared" si="3"/>
        <v>377051.53856642853</v>
      </c>
      <c r="AV12" s="106">
        <f t="shared" si="3"/>
        <v>755611.04612249997</v>
      </c>
      <c r="AW12" s="106">
        <f t="shared" si="3"/>
        <v>376539.20717326464</v>
      </c>
      <c r="AX12" s="104"/>
      <c r="AY12" s="100" t="s">
        <v>24</v>
      </c>
      <c r="AZ12" s="106">
        <f t="shared" si="13"/>
        <v>2535043.0806206898</v>
      </c>
      <c r="BA12" s="106">
        <f t="shared" si="4"/>
        <v>1977047.264</v>
      </c>
      <c r="BB12" s="106">
        <f t="shared" si="4"/>
        <v>2210521.5692499997</v>
      </c>
      <c r="BC12" s="106">
        <f t="shared" si="4"/>
        <v>1984481.7819285712</v>
      </c>
      <c r="BD12" s="106">
        <f t="shared" si="4"/>
        <v>2651266.8284999998</v>
      </c>
      <c r="BE12" s="106">
        <f t="shared" si="5"/>
        <v>2405912.7553560226</v>
      </c>
      <c r="BF12" s="104"/>
      <c r="BG12" s="100" t="s">
        <v>24</v>
      </c>
      <c r="BH12" s="101">
        <v>50.851145038167942</v>
      </c>
      <c r="BI12" s="101">
        <v>52.758620689655174</v>
      </c>
      <c r="BJ12" s="101">
        <v>51.604651162790695</v>
      </c>
      <c r="BK12" s="101"/>
      <c r="BL12" s="101"/>
      <c r="BM12" s="101">
        <v>51.357142857142854</v>
      </c>
      <c r="BO12" s="100" t="s">
        <v>24</v>
      </c>
      <c r="BP12" s="106">
        <v>1256838.4137931035</v>
      </c>
      <c r="BQ12" s="106">
        <v>980192</v>
      </c>
      <c r="BR12" s="106">
        <v>1095945.25</v>
      </c>
      <c r="BS12" s="106">
        <v>983877.92857142852</v>
      </c>
      <c r="BT12" s="106">
        <v>1314460.5</v>
      </c>
      <c r="BU12" s="106">
        <f t="shared" si="6"/>
        <v>1192817.429527032</v>
      </c>
    </row>
    <row r="13" spans="2:73" x14ac:dyDescent="0.2">
      <c r="B13" s="216"/>
      <c r="C13" s="100" t="s">
        <v>25</v>
      </c>
      <c r="D13" s="101">
        <v>131.85246222140384</v>
      </c>
      <c r="E13" s="101">
        <v>24.84026175922185</v>
      </c>
      <c r="F13" s="101">
        <v>13.34340293072268</v>
      </c>
      <c r="G13" s="101">
        <v>0.17806507686457712</v>
      </c>
      <c r="H13" s="101">
        <v>0.17401814329947307</v>
      </c>
      <c r="I13" s="101">
        <f t="shared" si="7"/>
        <v>170.38821013151241</v>
      </c>
      <c r="K13" s="100" t="s">
        <v>25</v>
      </c>
      <c r="L13" s="102">
        <v>15</v>
      </c>
      <c r="M13" s="102">
        <v>16</v>
      </c>
      <c r="N13" s="102">
        <v>16.5</v>
      </c>
      <c r="O13" s="102">
        <v>20</v>
      </c>
      <c r="P13" s="102">
        <v>30</v>
      </c>
      <c r="Q13" s="102">
        <f t="shared" si="0"/>
        <v>15.252918387845412</v>
      </c>
      <c r="S13" s="100" t="s">
        <v>25</v>
      </c>
      <c r="T13" s="103">
        <v>3.5217312575935841E-2</v>
      </c>
      <c r="U13" s="103">
        <v>6.8338625919482837E-2</v>
      </c>
      <c r="V13" s="103">
        <v>0.11398616606427442</v>
      </c>
      <c r="W13" s="103">
        <v>0.1999448154077946</v>
      </c>
      <c r="X13" s="103">
        <v>0.33373969319892005</v>
      </c>
      <c r="Y13" s="103">
        <f t="shared" si="8"/>
        <v>4.6691505350792119E-2</v>
      </c>
      <c r="Z13" s="104"/>
      <c r="AA13" s="100" t="s">
        <v>25</v>
      </c>
      <c r="AB13" s="103">
        <f t="shared" si="9"/>
        <v>1.3143263285874313E-2</v>
      </c>
      <c r="AC13" s="103">
        <f t="shared" si="1"/>
        <v>3.1595157241335818E-2</v>
      </c>
      <c r="AD13" s="103">
        <f t="shared" si="1"/>
        <v>5.7025416040039759E-2</v>
      </c>
      <c r="AE13" s="103">
        <f t="shared" si="1"/>
        <v>0.10491300629920906</v>
      </c>
      <c r="AF13" s="103">
        <f t="shared" si="1"/>
        <v>0.17945017429066998</v>
      </c>
      <c r="AG13" s="103">
        <f t="shared" si="10"/>
        <v>1.9535539646117737E-2</v>
      </c>
      <c r="AH13" s="104"/>
      <c r="AI13" s="100" t="s">
        <v>25</v>
      </c>
      <c r="AJ13" s="105">
        <f t="shared" si="11"/>
        <v>1.6594484450324451E-2</v>
      </c>
      <c r="AK13" s="105">
        <f t="shared" si="2"/>
        <v>3.9891565294168534E-2</v>
      </c>
      <c r="AL13" s="105">
        <f t="shared" si="2"/>
        <v>7.1999423519634106E-2</v>
      </c>
      <c r="AM13" s="105">
        <f t="shared" si="2"/>
        <v>0.13246156710108106</v>
      </c>
      <c r="AN13" s="105">
        <f t="shared" si="2"/>
        <v>0.22657106246018888</v>
      </c>
      <c r="AO13" s="105">
        <f t="shared" si="12"/>
        <v>2.4665275421714455E-2</v>
      </c>
      <c r="AQ13" s="100" t="s">
        <v>25</v>
      </c>
      <c r="AR13" s="106">
        <f t="shared" si="3"/>
        <v>453110.57078024617</v>
      </c>
      <c r="AS13" s="106">
        <f t="shared" si="3"/>
        <v>389033.02195200004</v>
      </c>
      <c r="AT13" s="106">
        <f t="shared" si="3"/>
        <v>507381.65307118744</v>
      </c>
      <c r="AU13" s="106">
        <f t="shared" si="3"/>
        <v>517725.74766923086</v>
      </c>
      <c r="AV13" s="106">
        <f t="shared" si="3"/>
        <v>830693.94675999996</v>
      </c>
      <c r="AW13" s="106">
        <f t="shared" si="3"/>
        <v>448472.16239383013</v>
      </c>
      <c r="AX13" s="104"/>
      <c r="AY13" s="100" t="s">
        <v>25</v>
      </c>
      <c r="AZ13" s="106">
        <f t="shared" si="13"/>
        <v>3077151.5842461539</v>
      </c>
      <c r="BA13" s="106">
        <f t="shared" si="4"/>
        <v>2481869.3585454547</v>
      </c>
      <c r="BB13" s="106">
        <f t="shared" si="4"/>
        <v>2810978.6873749997</v>
      </c>
      <c r="BC13" s="106">
        <f t="shared" si="4"/>
        <v>2724872.3561538463</v>
      </c>
      <c r="BD13" s="106">
        <f t="shared" si="4"/>
        <v>2914715.6026666667</v>
      </c>
      <c r="BE13" s="106">
        <f t="shared" si="5"/>
        <v>2968989.0890786196</v>
      </c>
      <c r="BF13" s="104"/>
      <c r="BG13" s="100" t="s">
        <v>25</v>
      </c>
      <c r="BH13" s="101">
        <v>50.128440366972477</v>
      </c>
      <c r="BI13" s="101">
        <v>49.794117647058826</v>
      </c>
      <c r="BJ13" s="101">
        <v>49</v>
      </c>
      <c r="BK13" s="101">
        <v>40</v>
      </c>
      <c r="BL13" s="101"/>
      <c r="BM13" s="101">
        <v>49.903846153846153</v>
      </c>
      <c r="BO13" s="100" t="s">
        <v>25</v>
      </c>
      <c r="BP13" s="106">
        <v>1525608.1230769232</v>
      </c>
      <c r="BQ13" s="106">
        <v>1230475.6363636365</v>
      </c>
      <c r="BR13" s="106">
        <v>1393643.375</v>
      </c>
      <c r="BS13" s="106">
        <v>1350953.076923077</v>
      </c>
      <c r="BT13" s="106">
        <v>1445074.6666666667</v>
      </c>
      <c r="BU13" s="106">
        <f t="shared" si="6"/>
        <v>1471982.6916601979</v>
      </c>
    </row>
    <row r="14" spans="2:73" x14ac:dyDescent="0.2">
      <c r="B14" s="216"/>
      <c r="C14" s="108" t="s">
        <v>15</v>
      </c>
      <c r="D14" s="109">
        <f>SUM(D4:D13)</f>
        <v>3727.123611242464</v>
      </c>
      <c r="E14" s="109">
        <f t="shared" ref="E14:I14" si="14">SUM(E4:E13)</f>
        <v>1584.7310744203564</v>
      </c>
      <c r="F14" s="109">
        <f t="shared" si="14"/>
        <v>1013.2377580297159</v>
      </c>
      <c r="G14" s="109">
        <f t="shared" si="14"/>
        <v>12.670948992340705</v>
      </c>
      <c r="H14" s="109">
        <f t="shared" si="14"/>
        <v>11.096691835515237</v>
      </c>
      <c r="I14" s="109">
        <f t="shared" si="14"/>
        <v>6348.8600845203928</v>
      </c>
      <c r="K14" s="108" t="s">
        <v>15</v>
      </c>
      <c r="L14" s="110">
        <f t="shared" ref="L14:Q14" si="15">SUMPRODUCT(D4:D13,L4:L13,BP4:BP13)/SUMPRODUCT(D4:D13,BP4:BP13)</f>
        <v>18.803074340782892</v>
      </c>
      <c r="M14" s="110">
        <f t="shared" si="15"/>
        <v>20.909843585642758</v>
      </c>
      <c r="N14" s="110">
        <f t="shared" si="15"/>
        <v>22.032412320659567</v>
      </c>
      <c r="O14" s="110">
        <f t="shared" si="15"/>
        <v>25.029555163764389</v>
      </c>
      <c r="P14" s="110">
        <f t="shared" si="15"/>
        <v>29.999999999999996</v>
      </c>
      <c r="Q14" s="111">
        <f t="shared" si="15"/>
        <v>19.755717608040552</v>
      </c>
      <c r="S14" s="108" t="s">
        <v>15</v>
      </c>
      <c r="T14" s="112">
        <f>SUMPRODUCT(T4:T13, D4:D13)/SUM(D4:D13)</f>
        <v>4.1686557672497071E-2</v>
      </c>
      <c r="U14" s="112">
        <f t="shared" ref="U14:X14" si="16">SUMPRODUCT(U4:U13, E4:E13)/SUM(E4:E13)</f>
        <v>7.0848278830349776E-2</v>
      </c>
      <c r="V14" s="112">
        <f t="shared" si="16"/>
        <v>0.12406328273760474</v>
      </c>
      <c r="W14" s="112">
        <f t="shared" si="16"/>
        <v>0.22073734595916611</v>
      </c>
      <c r="X14" s="112">
        <f t="shared" si="16"/>
        <v>0.34818118420044647</v>
      </c>
      <c r="Y14" s="112">
        <f>SUMPRODUCT(I4:I13, Y4:Y13)/SUM(I4:I13)</f>
        <v>6.3005426248051166E-2</v>
      </c>
      <c r="Z14" s="113"/>
      <c r="AA14" s="108" t="s">
        <v>15</v>
      </c>
      <c r="AB14" s="112">
        <f>SUMPRODUCT(AB4:AB13, D4:D13)/SUM(D4:D13)</f>
        <v>1.6747281739354327E-2</v>
      </c>
      <c r="AC14" s="112">
        <f t="shared" ref="AC14:AF14" si="17">SUMPRODUCT(AC4:AC13, E4:E13)/SUM(E4:E13)</f>
        <v>3.299328565780317E-2</v>
      </c>
      <c r="AD14" s="112">
        <f t="shared" si="17"/>
        <v>6.2639380870010225E-2</v>
      </c>
      <c r="AE14" s="112">
        <f t="shared" si="17"/>
        <v>0.11649653153023223</v>
      </c>
      <c r="AF14" s="112">
        <f t="shared" si="17"/>
        <v>0.18749553341501862</v>
      </c>
      <c r="AG14" s="112">
        <f>SUMPRODUCT(AG4:AG13, I4:I13)/SUM(I4:I13)</f>
        <v>2.8624030047198393E-2</v>
      </c>
      <c r="AH14" s="113"/>
      <c r="AI14" s="108" t="s">
        <v>15</v>
      </c>
      <c r="AJ14" s="114">
        <f>SUMPRODUCT(AJ4:AJ13, D4:D13)/SUM(D4:D13)</f>
        <v>2.1144863369480221E-2</v>
      </c>
      <c r="AK14" s="114">
        <f t="shared" ref="AK14:AN14" si="18">SUMPRODUCT(AK4:AK13, E4:E13)/SUM(E4:E13)</f>
        <v>4.1656820981586712E-2</v>
      </c>
      <c r="AL14" s="114">
        <f t="shared" si="18"/>
        <v>7.9087530183048316E-2</v>
      </c>
      <c r="AM14" s="114">
        <f t="shared" si="18"/>
        <v>0.14708674999099136</v>
      </c>
      <c r="AN14" s="114">
        <f t="shared" si="18"/>
        <v>0.23672901060308024</v>
      </c>
      <c r="AO14" s="115">
        <f>SUMPRODUCT(AJ14:AN14, D14:H14)/SUM(D14:H14)</f>
        <v>3.6140265259264774E-2</v>
      </c>
      <c r="AQ14" s="108" t="s">
        <v>15</v>
      </c>
      <c r="AR14" s="106">
        <f t="shared" si="3"/>
        <v>223535.46091631908</v>
      </c>
      <c r="AS14" s="106">
        <f t="shared" si="3"/>
        <v>204899.79074066394</v>
      </c>
      <c r="AT14" s="106">
        <f t="shared" si="3"/>
        <v>219212.6601796819</v>
      </c>
      <c r="AU14" s="106">
        <f t="shared" si="3"/>
        <v>222255.26965750247</v>
      </c>
      <c r="AV14" s="106">
        <f t="shared" si="3"/>
        <v>281996.32436150155</v>
      </c>
      <c r="AW14" s="106">
        <f t="shared" si="3"/>
        <v>218293.56722897783</v>
      </c>
      <c r="AX14" s="113"/>
      <c r="AY14" s="108" t="s">
        <v>15</v>
      </c>
      <c r="AZ14" s="106">
        <f t="shared" ref="AZ14:BE14" si="19">SUMPRODUCT(AZ4:AZ13,D4:D13)/SUM(D4:D13)</f>
        <v>1256882.0328108631</v>
      </c>
      <c r="BA14" s="106">
        <f t="shared" si="19"/>
        <v>1044257.5300851726</v>
      </c>
      <c r="BB14" s="106">
        <f t="shared" si="19"/>
        <v>1030782.5231922353</v>
      </c>
      <c r="BC14" s="106">
        <f t="shared" si="19"/>
        <v>934706.64539674541</v>
      </c>
      <c r="BD14" s="106">
        <f t="shared" si="19"/>
        <v>989460.78723333892</v>
      </c>
      <c r="BE14" s="106">
        <f t="shared" si="19"/>
        <v>1166614.6512189403</v>
      </c>
      <c r="BF14" s="113"/>
      <c r="BG14" s="108" t="s">
        <v>15</v>
      </c>
      <c r="BH14" s="109">
        <v>51.197392249185079</v>
      </c>
      <c r="BI14" s="109">
        <v>51.359383033419022</v>
      </c>
      <c r="BJ14" s="109">
        <v>51.233236151603499</v>
      </c>
      <c r="BK14" s="109">
        <v>51.193236714975846</v>
      </c>
      <c r="BL14" s="109">
        <v>51.463157894736845</v>
      </c>
      <c r="BM14" s="117">
        <v>51.255049504950492</v>
      </c>
      <c r="BO14" s="108" t="s">
        <v>15</v>
      </c>
      <c r="BP14" s="118">
        <f t="shared" ref="BP14:BU14" si="20">SUMPRODUCT(BP4:BP13, D4:D13)/SUM(D4:D13)</f>
        <v>623144.2899409337</v>
      </c>
      <c r="BQ14" s="118">
        <f t="shared" si="20"/>
        <v>517728.07639324386</v>
      </c>
      <c r="BR14" s="118">
        <f t="shared" si="20"/>
        <v>511047.35904424166</v>
      </c>
      <c r="BS14" s="118">
        <f t="shared" si="20"/>
        <v>463414.30113869382</v>
      </c>
      <c r="BT14" s="118">
        <f t="shared" si="20"/>
        <v>490560.6282763207</v>
      </c>
      <c r="BU14" s="119">
        <f t="shared" si="20"/>
        <v>578391.00209169078</v>
      </c>
    </row>
    <row r="15" spans="2:73" x14ac:dyDescent="0.2">
      <c r="AI15" s="120"/>
    </row>
    <row r="16" spans="2:73" ht="15" x14ac:dyDescent="0.25">
      <c r="B16" s="95">
        <f>(((1.6%)*3.464239+0.033447)*0.3009+0.018)*0.8*1.219</f>
        <v>4.3632822164968318E-2</v>
      </c>
      <c r="F16" s="125">
        <f>F14/I14</f>
        <v>0.15959365059881583</v>
      </c>
      <c r="I16"/>
    </row>
    <row r="17" spans="1:36" ht="15" x14ac:dyDescent="0.25">
      <c r="A17" s="98"/>
      <c r="B17" s="217" t="s">
        <v>129</v>
      </c>
      <c r="C17" s="217"/>
      <c r="D17" s="217"/>
      <c r="E17" s="217"/>
      <c r="F17" s="217"/>
      <c r="G17" s="217"/>
      <c r="H17" s="217"/>
      <c r="I17"/>
      <c r="J17" s="218" t="s">
        <v>28</v>
      </c>
      <c r="K17" s="218"/>
      <c r="L17" s="218"/>
      <c r="M17" s="218"/>
      <c r="N17" s="218"/>
      <c r="O17" s="218"/>
      <c r="P17" s="218"/>
      <c r="Q17" s="98"/>
      <c r="R17" s="217" t="s">
        <v>130</v>
      </c>
      <c r="S17" s="217"/>
      <c r="T17" s="217"/>
      <c r="U17" s="217"/>
      <c r="V17" s="217"/>
      <c r="W17" s="217"/>
      <c r="X17" s="217"/>
      <c r="AJ17" s="121" t="s">
        <v>37</v>
      </c>
    </row>
    <row r="18" spans="1:36" ht="15" x14ac:dyDescent="0.25">
      <c r="A18" s="104"/>
      <c r="B18" s="97" t="s">
        <v>9</v>
      </c>
      <c r="C18" s="97" t="s">
        <v>10</v>
      </c>
      <c r="D18" s="97" t="s">
        <v>11</v>
      </c>
      <c r="E18" s="97" t="s">
        <v>12</v>
      </c>
      <c r="F18" s="97" t="s">
        <v>13</v>
      </c>
      <c r="G18" s="97" t="s">
        <v>14</v>
      </c>
      <c r="H18" s="97" t="s">
        <v>15</v>
      </c>
      <c r="I18"/>
      <c r="J18" s="102" t="s">
        <v>9</v>
      </c>
      <c r="K18" s="102" t="s">
        <v>10</v>
      </c>
      <c r="L18" s="102" t="s">
        <v>11</v>
      </c>
      <c r="M18" s="102" t="s">
        <v>12</v>
      </c>
      <c r="N18" s="102" t="s">
        <v>13</v>
      </c>
      <c r="O18" s="102" t="s">
        <v>14</v>
      </c>
      <c r="P18" s="102" t="s">
        <v>15</v>
      </c>
      <c r="Q18" s="104"/>
      <c r="R18" s="102" t="s">
        <v>9</v>
      </c>
      <c r="S18" s="102" t="s">
        <v>10</v>
      </c>
      <c r="T18" s="102" t="s">
        <v>11</v>
      </c>
      <c r="U18" s="102" t="s">
        <v>12</v>
      </c>
      <c r="V18" s="102" t="s">
        <v>13</v>
      </c>
      <c r="W18" s="102" t="s">
        <v>14</v>
      </c>
      <c r="X18" s="102" t="s">
        <v>15</v>
      </c>
    </row>
    <row r="19" spans="1:36" ht="15" x14ac:dyDescent="0.25">
      <c r="A19" s="104"/>
      <c r="B19" s="100" t="s">
        <v>16</v>
      </c>
      <c r="C19" s="102">
        <v>30</v>
      </c>
      <c r="D19" s="102">
        <v>30</v>
      </c>
      <c r="E19" s="102">
        <v>30</v>
      </c>
      <c r="F19" s="102">
        <v>30</v>
      </c>
      <c r="G19" s="102">
        <v>30</v>
      </c>
      <c r="H19" s="122">
        <f t="shared" ref="H19:H28" si="21">SUMPRODUCT(C19:G19, D4:H4, BP4:BT4)/SUMPRODUCT(D4:H4, BP4:BT4)</f>
        <v>30</v>
      </c>
      <c r="I19"/>
      <c r="J19" s="102" t="s">
        <v>16</v>
      </c>
      <c r="K19" s="123">
        <f>AR4/AZ4</f>
        <v>0.28500000000000003</v>
      </c>
      <c r="L19" s="123">
        <f t="shared" ref="L19:P29" si="22">AS4/BA4</f>
        <v>0.28500000000000003</v>
      </c>
      <c r="M19" s="123">
        <f t="shared" si="22"/>
        <v>0.28499999999999998</v>
      </c>
      <c r="N19" s="123">
        <f t="shared" si="22"/>
        <v>0.28499999999999998</v>
      </c>
      <c r="O19" s="123">
        <f t="shared" si="22"/>
        <v>0.28499999999999998</v>
      </c>
      <c r="P19" s="123">
        <f t="shared" si="22"/>
        <v>0.28500000000000003</v>
      </c>
      <c r="Q19" s="104"/>
      <c r="R19" s="102" t="s">
        <v>16</v>
      </c>
      <c r="S19" s="124">
        <f>(K19+2.5%+0.9%)-(AJ4+8.3%+3.4%+0.5%+1.8%)</f>
        <v>0.15270811626522285</v>
      </c>
      <c r="T19" s="124">
        <f t="shared" ref="T19:W28" si="23">(L19+2.5%+0.9%)-(AK4+8.3%+3.4%+0.5%+1.8%)</f>
        <v>0.12994847304293938</v>
      </c>
      <c r="U19" s="124">
        <f t="shared" si="23"/>
        <v>9.4000447366996975E-2</v>
      </c>
      <c r="V19" s="124">
        <f t="shared" si="23"/>
        <v>2.0982889029589835E-2</v>
      </c>
      <c r="W19" s="124">
        <f t="shared" si="23"/>
        <v>-5.6973656262798988E-2</v>
      </c>
      <c r="X19" s="124">
        <f>SUMPRODUCT(S19:W19, D4:H4)/SUM(D4:H4)</f>
        <v>0.13306559429631318</v>
      </c>
      <c r="Y19" s="125"/>
    </row>
    <row r="20" spans="1:36" ht="15" x14ac:dyDescent="0.25">
      <c r="A20" s="104"/>
      <c r="B20" s="100" t="s">
        <v>17</v>
      </c>
      <c r="C20" s="102">
        <v>28.5</v>
      </c>
      <c r="D20" s="102">
        <v>29</v>
      </c>
      <c r="E20" s="102">
        <v>30</v>
      </c>
      <c r="F20" s="102">
        <v>30</v>
      </c>
      <c r="G20" s="102">
        <v>30</v>
      </c>
      <c r="H20" s="122">
        <f t="shared" si="21"/>
        <v>28.812499403479976</v>
      </c>
      <c r="I20"/>
      <c r="J20" s="102" t="s">
        <v>17</v>
      </c>
      <c r="K20" s="123">
        <f t="shared" ref="K20:K29" si="24">AR5/AZ5</f>
        <v>0.27074999999999999</v>
      </c>
      <c r="L20" s="123">
        <f t="shared" si="22"/>
        <v>0.27549999999999997</v>
      </c>
      <c r="M20" s="123">
        <f t="shared" si="22"/>
        <v>0.28499999999999998</v>
      </c>
      <c r="N20" s="123">
        <f t="shared" si="22"/>
        <v>0.28499999999999998</v>
      </c>
      <c r="O20" s="123">
        <f t="shared" si="22"/>
        <v>0.28499999999999998</v>
      </c>
      <c r="P20" s="123">
        <f t="shared" si="22"/>
        <v>0.27371874433305976</v>
      </c>
      <c r="Q20" s="104"/>
      <c r="R20" s="102" t="s">
        <v>17</v>
      </c>
      <c r="S20" s="124">
        <f t="shared" ref="S20:S28" si="25">(K20+2.5%+0.9%)-(AJ5+8.3%+3.4%+0.5%+1.8%)</f>
        <v>0.14303555620798586</v>
      </c>
      <c r="T20" s="124">
        <f t="shared" si="23"/>
        <v>0.12565217027053049</v>
      </c>
      <c r="U20" s="124">
        <f t="shared" si="23"/>
        <v>9.8487651532245757E-2</v>
      </c>
      <c r="V20" s="124">
        <f t="shared" si="23"/>
        <v>2.8376717689742648E-2</v>
      </c>
      <c r="W20" s="124">
        <f t="shared" si="23"/>
        <v>-6.3151060849561402E-2</v>
      </c>
      <c r="X20" s="124">
        <f t="shared" ref="X20:X28" si="26">SUMPRODUCT(S20:W20, D5:H5)/SUM(D5:H5)</f>
        <v>0.13232657382315088</v>
      </c>
      <c r="Y20" s="125"/>
      <c r="Z20" s="126" t="s">
        <v>39</v>
      </c>
      <c r="AA20" s="126"/>
      <c r="AI20" s="127" t="s">
        <v>31</v>
      </c>
    </row>
    <row r="21" spans="1:36" ht="15" x14ac:dyDescent="0.25">
      <c r="A21" s="104"/>
      <c r="B21" s="100" t="s">
        <v>18</v>
      </c>
      <c r="C21" s="102">
        <v>24</v>
      </c>
      <c r="D21" s="102">
        <v>25.5</v>
      </c>
      <c r="E21" s="102">
        <v>27.5</v>
      </c>
      <c r="F21" s="102">
        <v>30</v>
      </c>
      <c r="G21" s="102">
        <v>30</v>
      </c>
      <c r="H21" s="122">
        <f t="shared" si="21"/>
        <v>25.201578649514005</v>
      </c>
      <c r="I21"/>
      <c r="J21" s="102" t="s">
        <v>18</v>
      </c>
      <c r="K21" s="123">
        <f t="shared" si="24"/>
        <v>0.22799999999999998</v>
      </c>
      <c r="L21" s="123">
        <f t="shared" si="22"/>
        <v>0.24224999999999999</v>
      </c>
      <c r="M21" s="123">
        <f t="shared" si="22"/>
        <v>0.26124999999999998</v>
      </c>
      <c r="N21" s="123">
        <f t="shared" si="22"/>
        <v>0.28500000000000003</v>
      </c>
      <c r="O21" s="123">
        <f t="shared" si="22"/>
        <v>0.28500000000000003</v>
      </c>
      <c r="P21" s="123">
        <f t="shared" si="22"/>
        <v>0.23941499717038309</v>
      </c>
      <c r="Q21" s="104"/>
      <c r="R21" s="102" t="s">
        <v>18</v>
      </c>
      <c r="S21" s="124">
        <f t="shared" si="25"/>
        <v>9.678323385295623E-2</v>
      </c>
      <c r="T21" s="124">
        <f t="shared" si="23"/>
        <v>9.3188046067841923E-2</v>
      </c>
      <c r="U21" s="124">
        <f t="shared" si="23"/>
        <v>7.1037663834570997E-2</v>
      </c>
      <c r="V21" s="124">
        <f t="shared" si="23"/>
        <v>2.9056829971015219E-2</v>
      </c>
      <c r="W21" s="124">
        <f t="shared" si="23"/>
        <v>-6.7724250100299366E-2</v>
      </c>
      <c r="X21" s="124">
        <f t="shared" si="26"/>
        <v>8.9614703492847475E-2</v>
      </c>
      <c r="Y21" s="125"/>
      <c r="Z21" s="128" t="s">
        <v>40</v>
      </c>
      <c r="AA21" s="129"/>
      <c r="AI21" s="130" t="s">
        <v>32</v>
      </c>
      <c r="AJ21" s="131"/>
    </row>
    <row r="22" spans="1:36" ht="15" x14ac:dyDescent="0.25">
      <c r="A22" s="104"/>
      <c r="B22" s="100" t="s">
        <v>19</v>
      </c>
      <c r="C22" s="102">
        <v>23</v>
      </c>
      <c r="D22" s="102">
        <v>24</v>
      </c>
      <c r="E22" s="102">
        <v>25</v>
      </c>
      <c r="F22" s="102">
        <v>28</v>
      </c>
      <c r="G22" s="102">
        <v>30</v>
      </c>
      <c r="H22" s="122">
        <f t="shared" si="21"/>
        <v>23.672532071824897</v>
      </c>
      <c r="I22"/>
      <c r="J22" s="102" t="s">
        <v>19</v>
      </c>
      <c r="K22" s="123">
        <f t="shared" si="24"/>
        <v>0.21850000000000003</v>
      </c>
      <c r="L22" s="123">
        <f t="shared" si="22"/>
        <v>0.22799999999999998</v>
      </c>
      <c r="M22" s="123">
        <f t="shared" si="22"/>
        <v>0.23749999999999999</v>
      </c>
      <c r="N22" s="123">
        <f t="shared" si="22"/>
        <v>0.26600000000000001</v>
      </c>
      <c r="O22" s="123">
        <f t="shared" si="22"/>
        <v>0.28499999999999998</v>
      </c>
      <c r="P22" s="123">
        <f t="shared" si="22"/>
        <v>0.22488905468233653</v>
      </c>
      <c r="Q22" s="104"/>
      <c r="R22" s="102" t="s">
        <v>19</v>
      </c>
      <c r="S22" s="124">
        <f t="shared" si="25"/>
        <v>8.9464690898329924E-2</v>
      </c>
      <c r="T22" s="124">
        <f t="shared" si="23"/>
        <v>8.0096168257512868E-2</v>
      </c>
      <c r="U22" s="124">
        <f t="shared" si="23"/>
        <v>5.2290688928258222E-2</v>
      </c>
      <c r="V22" s="124">
        <f t="shared" si="23"/>
        <v>1.1265748746239423E-2</v>
      </c>
      <c r="W22" s="124">
        <f t="shared" si="23"/>
        <v>-6.0043725457829156E-2</v>
      </c>
      <c r="X22" s="124">
        <f t="shared" si="26"/>
        <v>7.9248240712087456E-2</v>
      </c>
      <c r="Y22" s="125"/>
      <c r="AC22" s="131" t="s">
        <v>43</v>
      </c>
      <c r="AD22" s="131" t="s">
        <v>44</v>
      </c>
      <c r="AE22" s="131" t="s">
        <v>45</v>
      </c>
      <c r="AF22" s="131" t="s">
        <v>46</v>
      </c>
      <c r="AI22" s="131" t="s">
        <v>33</v>
      </c>
      <c r="AJ22" s="131">
        <v>1.194788272734125E-2</v>
      </c>
    </row>
    <row r="23" spans="1:36" ht="15" x14ac:dyDescent="0.25">
      <c r="A23" s="104"/>
      <c r="B23" s="100" t="s">
        <v>20</v>
      </c>
      <c r="C23" s="102">
        <v>21.5</v>
      </c>
      <c r="D23" s="102">
        <v>22</v>
      </c>
      <c r="E23" s="102">
        <v>23.5</v>
      </c>
      <c r="F23" s="102">
        <v>25</v>
      </c>
      <c r="G23" s="102">
        <v>30</v>
      </c>
      <c r="H23" s="122">
        <f t="shared" si="21"/>
        <v>21.975701924521051</v>
      </c>
      <c r="I23"/>
      <c r="J23" s="102" t="s">
        <v>20</v>
      </c>
      <c r="K23" s="123">
        <f t="shared" si="24"/>
        <v>0.20425000000000001</v>
      </c>
      <c r="L23" s="123">
        <f t="shared" si="22"/>
        <v>0.20899999999999996</v>
      </c>
      <c r="M23" s="123">
        <f t="shared" si="22"/>
        <v>0.22325</v>
      </c>
      <c r="N23" s="123">
        <f t="shared" si="22"/>
        <v>0.23750000000000002</v>
      </c>
      <c r="O23" s="123">
        <f t="shared" si="22"/>
        <v>0.28499999999999998</v>
      </c>
      <c r="P23" s="123">
        <f t="shared" si="22"/>
        <v>0.20876916828294997</v>
      </c>
      <c r="Q23" s="104"/>
      <c r="R23" s="102" t="s">
        <v>20</v>
      </c>
      <c r="S23" s="124">
        <f t="shared" si="25"/>
        <v>7.6608617506904342E-2</v>
      </c>
      <c r="T23" s="124">
        <f t="shared" si="23"/>
        <v>6.1110247492106057E-2</v>
      </c>
      <c r="U23" s="124">
        <f t="shared" si="23"/>
        <v>3.9754818674337833E-2</v>
      </c>
      <c r="V23" s="124">
        <f t="shared" si="23"/>
        <v>-1.6216082010678756E-2</v>
      </c>
      <c r="W23" s="124">
        <f t="shared" si="23"/>
        <v>-6.0309740709361181E-2</v>
      </c>
      <c r="X23" s="124">
        <f t="shared" si="26"/>
        <v>6.5835852890870031E-2</v>
      </c>
      <c r="Y23" s="125"/>
      <c r="Z23" s="129" t="s">
        <v>41</v>
      </c>
      <c r="AA23" s="129">
        <v>-6.4763124932399607E-3</v>
      </c>
      <c r="AC23" s="132">
        <v>3.6209252841787491</v>
      </c>
      <c r="AD23" s="132">
        <v>3.4435564398340723</v>
      </c>
      <c r="AE23" s="132">
        <v>4.0270058662364665</v>
      </c>
      <c r="AF23" s="132">
        <v>4.1639434268360258</v>
      </c>
      <c r="AI23" s="131" t="s">
        <v>34</v>
      </c>
      <c r="AJ23" s="131">
        <v>1.2976766732846989</v>
      </c>
    </row>
    <row r="24" spans="1:36" ht="15" x14ac:dyDescent="0.25">
      <c r="A24" s="104"/>
      <c r="B24" s="100" t="s">
        <v>21</v>
      </c>
      <c r="C24" s="102">
        <v>19.5</v>
      </c>
      <c r="D24" s="102">
        <v>21</v>
      </c>
      <c r="E24" s="102">
        <v>22</v>
      </c>
      <c r="F24" s="102">
        <v>24</v>
      </c>
      <c r="G24" s="102">
        <v>30</v>
      </c>
      <c r="H24" s="122">
        <f t="shared" si="21"/>
        <v>20.30800730716782</v>
      </c>
      <c r="I24"/>
      <c r="J24" s="102" t="s">
        <v>21</v>
      </c>
      <c r="K24" s="123">
        <f t="shared" si="24"/>
        <v>0.18524999999999997</v>
      </c>
      <c r="L24" s="123">
        <f t="shared" si="22"/>
        <v>0.19950000000000001</v>
      </c>
      <c r="M24" s="123">
        <f t="shared" si="22"/>
        <v>0.20899999999999999</v>
      </c>
      <c r="N24" s="123">
        <f t="shared" si="22"/>
        <v>0.22800000000000001</v>
      </c>
      <c r="O24" s="123">
        <f t="shared" si="22"/>
        <v>0.28500000000000003</v>
      </c>
      <c r="P24" s="123">
        <f t="shared" si="22"/>
        <v>0.19292606941809429</v>
      </c>
      <c r="Q24" s="104"/>
      <c r="R24" s="102" t="s">
        <v>21</v>
      </c>
      <c r="S24" s="124">
        <f t="shared" si="25"/>
        <v>5.8185166840034247E-2</v>
      </c>
      <c r="T24" s="124">
        <f t="shared" si="23"/>
        <v>5.2212248392259492E-2</v>
      </c>
      <c r="U24" s="124">
        <f t="shared" si="23"/>
        <v>2.2881303141650378E-2</v>
      </c>
      <c r="V24" s="124">
        <f t="shared" si="23"/>
        <v>-2.6260975292355937E-2</v>
      </c>
      <c r="W24" s="124">
        <f t="shared" si="23"/>
        <v>-5.03597453235618E-2</v>
      </c>
      <c r="X24" s="124">
        <f t="shared" si="26"/>
        <v>5.028474900153166E-2</v>
      </c>
      <c r="Y24" s="125"/>
      <c r="Z24" s="129" t="s">
        <v>42</v>
      </c>
      <c r="AA24" s="129">
        <v>0.55710031072957067</v>
      </c>
    </row>
    <row r="25" spans="1:36" ht="15" x14ac:dyDescent="0.25">
      <c r="A25" s="104"/>
      <c r="B25" s="100" t="s">
        <v>22</v>
      </c>
      <c r="C25" s="102">
        <v>17.5</v>
      </c>
      <c r="D25" s="102">
        <v>18.5</v>
      </c>
      <c r="E25" s="102">
        <v>20</v>
      </c>
      <c r="F25" s="102">
        <v>24</v>
      </c>
      <c r="G25" s="102">
        <v>30</v>
      </c>
      <c r="H25" s="122">
        <f t="shared" si="21"/>
        <v>18.093917442153927</v>
      </c>
      <c r="I25"/>
      <c r="J25" s="102" t="s">
        <v>22</v>
      </c>
      <c r="K25" s="123">
        <f t="shared" si="24"/>
        <v>0.16624999999999998</v>
      </c>
      <c r="L25" s="123">
        <f t="shared" si="22"/>
        <v>0.17575000000000002</v>
      </c>
      <c r="M25" s="123">
        <f t="shared" si="22"/>
        <v>0.19</v>
      </c>
      <c r="N25" s="123">
        <f t="shared" si="22"/>
        <v>0.22800000000000001</v>
      </c>
      <c r="O25" s="123">
        <f t="shared" si="22"/>
        <v>0.28500000000000003</v>
      </c>
      <c r="P25" s="123">
        <f t="shared" si="22"/>
        <v>0.17189221570046231</v>
      </c>
      <c r="Q25" s="104"/>
      <c r="R25" s="102" t="s">
        <v>22</v>
      </c>
      <c r="S25" s="124">
        <f t="shared" si="25"/>
        <v>4.027100248120391E-2</v>
      </c>
      <c r="T25" s="124">
        <f t="shared" si="23"/>
        <v>2.9186533297851786E-2</v>
      </c>
      <c r="U25" s="124">
        <f t="shared" si="23"/>
        <v>8.7769178916915769E-3</v>
      </c>
      <c r="V25" s="124">
        <f t="shared" si="23"/>
        <v>-2.0544659553164202E-2</v>
      </c>
      <c r="W25" s="124">
        <f t="shared" si="23"/>
        <v>-5.3854351276931944E-2</v>
      </c>
      <c r="X25" s="124">
        <f t="shared" si="26"/>
        <v>3.3056973106815248E-2</v>
      </c>
      <c r="Y25" s="125"/>
      <c r="AI25" s="130" t="s">
        <v>35</v>
      </c>
      <c r="AJ25" s="131"/>
    </row>
    <row r="26" spans="1:36" ht="15.75" thickBot="1" x14ac:dyDescent="0.3">
      <c r="A26" s="104"/>
      <c r="B26" s="100" t="s">
        <v>23</v>
      </c>
      <c r="C26" s="102">
        <v>16.5</v>
      </c>
      <c r="D26" s="102">
        <v>17.5</v>
      </c>
      <c r="E26" s="66">
        <v>20</v>
      </c>
      <c r="F26" s="102">
        <v>22</v>
      </c>
      <c r="G26" s="102">
        <v>30</v>
      </c>
      <c r="H26" s="122">
        <f t="shared" si="21"/>
        <v>17.080647495361919</v>
      </c>
      <c r="I26"/>
      <c r="J26" s="102" t="s">
        <v>23</v>
      </c>
      <c r="K26" s="123">
        <f t="shared" si="24"/>
        <v>0.15675</v>
      </c>
      <c r="L26" s="123">
        <f t="shared" si="22"/>
        <v>0.16624999999999998</v>
      </c>
      <c r="M26" s="123">
        <f t="shared" si="22"/>
        <v>0.19</v>
      </c>
      <c r="N26" s="123">
        <f t="shared" si="22"/>
        <v>0.20899999999999999</v>
      </c>
      <c r="O26" s="123">
        <f t="shared" si="22"/>
        <v>0.28500000000000003</v>
      </c>
      <c r="P26" s="123">
        <f t="shared" si="22"/>
        <v>0.16226615120593824</v>
      </c>
      <c r="Q26" s="104"/>
      <c r="R26" s="102" t="s">
        <v>23</v>
      </c>
      <c r="S26" s="124">
        <f t="shared" si="25"/>
        <v>3.1736943228757114E-2</v>
      </c>
      <c r="T26" s="124">
        <f t="shared" si="23"/>
        <v>1.9702202311798644E-2</v>
      </c>
      <c r="U26" s="133">
        <f t="shared" si="23"/>
        <v>9.1370993316568228E-3</v>
      </c>
      <c r="V26" s="124">
        <f t="shared" si="23"/>
        <v>-3.8563782330246821E-2</v>
      </c>
      <c r="W26" s="124">
        <f t="shared" si="23"/>
        <v>-4.7798675664386336E-2</v>
      </c>
      <c r="X26" s="124">
        <f t="shared" si="26"/>
        <v>2.6708094954167226E-2</v>
      </c>
      <c r="Y26" s="125"/>
      <c r="AC26" s="134" t="s">
        <v>59</v>
      </c>
      <c r="AD26" s="134" t="s">
        <v>60</v>
      </c>
      <c r="AE26" s="135" t="s">
        <v>61</v>
      </c>
      <c r="AF26" s="135" t="s">
        <v>62</v>
      </c>
      <c r="AG26" s="135" t="s">
        <v>63</v>
      </c>
      <c r="AI26" s="131" t="s">
        <v>33</v>
      </c>
      <c r="AJ26" s="131">
        <v>1.7999999999999999E-2</v>
      </c>
    </row>
    <row r="27" spans="1:36" ht="15.75" thickBot="1" x14ac:dyDescent="0.3">
      <c r="A27" s="104"/>
      <c r="B27" s="100" t="s">
        <v>24</v>
      </c>
      <c r="C27" s="102">
        <v>16</v>
      </c>
      <c r="D27" s="102">
        <v>17</v>
      </c>
      <c r="E27" s="66">
        <v>19.5</v>
      </c>
      <c r="F27" s="102">
        <v>20</v>
      </c>
      <c r="G27" s="102">
        <v>30</v>
      </c>
      <c r="H27" s="122">
        <f t="shared" si="21"/>
        <v>16.474290653308902</v>
      </c>
      <c r="I27"/>
      <c r="J27" s="102" t="s">
        <v>24</v>
      </c>
      <c r="K27" s="123">
        <f t="shared" si="24"/>
        <v>0.152</v>
      </c>
      <c r="L27" s="123">
        <f t="shared" si="22"/>
        <v>0.16149999999999998</v>
      </c>
      <c r="M27" s="123">
        <f t="shared" si="22"/>
        <v>0.18525</v>
      </c>
      <c r="N27" s="123">
        <f t="shared" si="22"/>
        <v>0.19</v>
      </c>
      <c r="O27" s="123">
        <f t="shared" si="22"/>
        <v>0.28500000000000003</v>
      </c>
      <c r="P27" s="123">
        <f t="shared" si="22"/>
        <v>0.15650576120643453</v>
      </c>
      <c r="Q27" s="104"/>
      <c r="R27" s="102" t="s">
        <v>24</v>
      </c>
      <c r="S27" s="124">
        <f t="shared" si="25"/>
        <v>2.7876765018837624E-2</v>
      </c>
      <c r="T27" s="124">
        <f t="shared" si="23"/>
        <v>1.5424537189301507E-2</v>
      </c>
      <c r="U27" s="133">
        <f t="shared" si="23"/>
        <v>1.4302682334091932E-3</v>
      </c>
      <c r="V27" s="124">
        <f t="shared" si="23"/>
        <v>-5.6313742614299972E-2</v>
      </c>
      <c r="W27" s="124">
        <f t="shared" si="23"/>
        <v>-5.2095627242995879E-2</v>
      </c>
      <c r="X27" s="124">
        <f t="shared" si="26"/>
        <v>2.2979232422372108E-2</v>
      </c>
      <c r="Y27" s="125"/>
      <c r="AC27" s="136">
        <v>0.91062202205279785</v>
      </c>
      <c r="AD27" s="136">
        <v>0.58862569610956372</v>
      </c>
      <c r="AE27" s="136">
        <v>0.32916285075249524</v>
      </c>
      <c r="AF27" s="136">
        <v>0.1492444955219652</v>
      </c>
      <c r="AG27" s="136">
        <v>3.9458551094249388E-2</v>
      </c>
      <c r="AI27" s="131" t="s">
        <v>36</v>
      </c>
      <c r="AJ27" s="131">
        <v>0.3009</v>
      </c>
    </row>
    <row r="28" spans="1:36" ht="15.75" thickBot="1" x14ac:dyDescent="0.3">
      <c r="A28" s="113"/>
      <c r="B28" s="100" t="s">
        <v>25</v>
      </c>
      <c r="C28" s="102">
        <v>15.5</v>
      </c>
      <c r="D28" s="102">
        <v>16.5</v>
      </c>
      <c r="E28" s="66">
        <v>19</v>
      </c>
      <c r="F28" s="102">
        <v>20</v>
      </c>
      <c r="G28" s="102">
        <v>30</v>
      </c>
      <c r="H28" s="122">
        <f t="shared" si="21"/>
        <v>15.900225506084956</v>
      </c>
      <c r="I28"/>
      <c r="J28" s="110" t="s">
        <v>25</v>
      </c>
      <c r="K28" s="123">
        <f t="shared" si="24"/>
        <v>0.14724999999999999</v>
      </c>
      <c r="L28" s="123">
        <f t="shared" si="22"/>
        <v>0.15675</v>
      </c>
      <c r="M28" s="123">
        <f t="shared" si="22"/>
        <v>0.18049999999999999</v>
      </c>
      <c r="N28" s="123">
        <f t="shared" si="22"/>
        <v>0.19000000000000003</v>
      </c>
      <c r="O28" s="123">
        <f t="shared" si="22"/>
        <v>0.28499999999999998</v>
      </c>
      <c r="P28" s="123">
        <f t="shared" si="22"/>
        <v>0.15105214230780706</v>
      </c>
      <c r="Q28" s="113"/>
      <c r="R28" s="110" t="s">
        <v>25</v>
      </c>
      <c r="S28" s="124">
        <f t="shared" si="25"/>
        <v>2.4655515549675516E-2</v>
      </c>
      <c r="T28" s="137">
        <f t="shared" si="23"/>
        <v>1.0858434705831449E-2</v>
      </c>
      <c r="U28" s="133">
        <f t="shared" si="23"/>
        <v>2.5005764803658626E-3</v>
      </c>
      <c r="V28" s="124">
        <f t="shared" si="23"/>
        <v>-4.8461567101081016E-2</v>
      </c>
      <c r="W28" s="124">
        <f t="shared" si="23"/>
        <v>-4.7571062460188884E-2</v>
      </c>
      <c r="X28" s="124">
        <f t="shared" si="26"/>
        <v>2.0758921342754384E-2</v>
      </c>
      <c r="Y28" s="125"/>
    </row>
    <row r="29" spans="1:36" ht="15" x14ac:dyDescent="0.25">
      <c r="B29" s="108" t="s">
        <v>15</v>
      </c>
      <c r="C29" s="110">
        <f t="shared" ref="C29:H29" si="27">SUMPRODUCT(C19:C28, D4:D13, BP4:BP13)/SUMPRODUCT(BP4:BP13, D4:D13)</f>
        <v>18.720968160301563</v>
      </c>
      <c r="D29" s="110">
        <f t="shared" si="27"/>
        <v>20.654291114926281</v>
      </c>
      <c r="E29" s="110">
        <f t="shared" si="27"/>
        <v>22.385921706897026</v>
      </c>
      <c r="F29" s="110">
        <f t="shared" si="27"/>
        <v>25.029555163764389</v>
      </c>
      <c r="G29" s="110">
        <f t="shared" si="27"/>
        <v>29.999999999999996</v>
      </c>
      <c r="H29" s="111">
        <f t="shared" si="27"/>
        <v>19.696538364763668</v>
      </c>
      <c r="I29"/>
      <c r="J29" s="102" t="s">
        <v>15</v>
      </c>
      <c r="K29" s="123">
        <f t="shared" si="24"/>
        <v>0.17784919752286485</v>
      </c>
      <c r="L29" s="123">
        <f t="shared" si="22"/>
        <v>0.19621576559179968</v>
      </c>
      <c r="M29" s="123">
        <f t="shared" si="22"/>
        <v>0.21266625621552177</v>
      </c>
      <c r="N29" s="123">
        <f t="shared" si="22"/>
        <v>0.23778077405576167</v>
      </c>
      <c r="O29" s="123">
        <f t="shared" si="22"/>
        <v>0.28499999999999998</v>
      </c>
      <c r="P29" s="138">
        <f t="shared" si="22"/>
        <v>0.18711711446525486</v>
      </c>
      <c r="R29" s="102" t="s">
        <v>15</v>
      </c>
      <c r="S29" s="124">
        <f>SUMPRODUCT(S19:S28, D4:D13)/SUM(D4:D13)</f>
        <v>6.461759091227029E-2</v>
      </c>
      <c r="T29" s="124">
        <f t="shared" ref="T29:X29" si="28">SUMPRODUCT(T19:T28, E4:E13)/SUM(E4:E13)</f>
        <v>5.9879090113196538E-2</v>
      </c>
      <c r="U29" s="124">
        <f t="shared" si="28"/>
        <v>3.845959704719807E-2</v>
      </c>
      <c r="V29" s="124">
        <f t="shared" si="28"/>
        <v>-5.3130355227703607E-3</v>
      </c>
      <c r="W29" s="124">
        <f t="shared" si="28"/>
        <v>-5.7729010603080229E-2</v>
      </c>
      <c r="X29" s="139">
        <f t="shared" si="28"/>
        <v>5.8906763145887574E-2</v>
      </c>
      <c r="Y29" s="125"/>
    </row>
    <row r="30" spans="1:36" ht="15" x14ac:dyDescent="0.25">
      <c r="I30"/>
    </row>
    <row r="31" spans="1:36" ht="15" x14ac:dyDescent="0.25">
      <c r="A31" s="98"/>
      <c r="B31" s="98"/>
      <c r="C31" s="98"/>
      <c r="D31" s="98"/>
      <c r="E31" s="98"/>
      <c r="F31" s="98"/>
      <c r="G31" s="98"/>
      <c r="H31" s="98"/>
      <c r="I31"/>
      <c r="J31" s="98"/>
      <c r="K31" s="98"/>
      <c r="L31" s="98"/>
      <c r="M31" s="98"/>
      <c r="N31" s="98"/>
      <c r="O31" s="98"/>
      <c r="P31" s="98"/>
      <c r="Q31" s="98"/>
      <c r="R31" s="98"/>
      <c r="X31" s="95">
        <f>21-3.4-8-5</f>
        <v>4.6000000000000014</v>
      </c>
    </row>
    <row r="32" spans="1:36" ht="15" x14ac:dyDescent="0.25">
      <c r="A32" s="104"/>
      <c r="B32" s="212" t="s">
        <v>7</v>
      </c>
      <c r="C32" s="213"/>
      <c r="D32" s="213"/>
      <c r="E32" s="213"/>
      <c r="F32" s="213"/>
      <c r="G32" s="213"/>
      <c r="H32" s="214"/>
      <c r="I32"/>
      <c r="J32" s="104"/>
      <c r="K32" s="104"/>
      <c r="R32" s="212" t="s">
        <v>131</v>
      </c>
      <c r="S32" s="213"/>
      <c r="T32" s="213"/>
      <c r="U32" s="213"/>
      <c r="V32" s="213"/>
      <c r="W32" s="213"/>
      <c r="X32" s="214"/>
    </row>
    <row r="33" spans="1:24" ht="15" x14ac:dyDescent="0.25">
      <c r="A33" s="104"/>
      <c r="B33" s="140" t="s">
        <v>9</v>
      </c>
      <c r="C33" s="140" t="s">
        <v>10</v>
      </c>
      <c r="D33" s="140" t="s">
        <v>11</v>
      </c>
      <c r="E33" s="140" t="s">
        <v>12</v>
      </c>
      <c r="F33" s="140" t="s">
        <v>13</v>
      </c>
      <c r="G33" s="140" t="s">
        <v>14</v>
      </c>
      <c r="H33" s="140" t="s">
        <v>15</v>
      </c>
      <c r="I33"/>
      <c r="J33" s="104"/>
      <c r="K33" s="104"/>
      <c r="R33" s="140" t="s">
        <v>9</v>
      </c>
      <c r="S33" s="140" t="s">
        <v>10</v>
      </c>
      <c r="T33" s="140" t="s">
        <v>11</v>
      </c>
      <c r="U33" s="140" t="s">
        <v>12</v>
      </c>
      <c r="V33" s="140" t="s">
        <v>13</v>
      </c>
      <c r="W33" s="140" t="s">
        <v>14</v>
      </c>
      <c r="X33" s="140" t="s">
        <v>15</v>
      </c>
    </row>
    <row r="34" spans="1:24" ht="15" x14ac:dyDescent="0.25">
      <c r="A34" s="104"/>
      <c r="B34" s="140" t="s">
        <v>16</v>
      </c>
      <c r="C34" s="141">
        <v>188710</v>
      </c>
      <c r="D34" s="141">
        <v>188710</v>
      </c>
      <c r="E34" s="141">
        <v>157522.6</v>
      </c>
      <c r="F34" s="141">
        <v>191650</v>
      </c>
      <c r="G34" s="141">
        <v>162320</v>
      </c>
      <c r="H34" s="141">
        <v>183359.53862231938</v>
      </c>
      <c r="I34"/>
      <c r="J34" s="104"/>
      <c r="K34" s="104"/>
      <c r="R34" s="140" t="s">
        <v>16</v>
      </c>
      <c r="S34" s="141">
        <f>C34*D4</f>
        <v>1330581.7190267979</v>
      </c>
      <c r="T34" s="141">
        <f t="shared" ref="T34:X44" si="29">D34*E4</f>
        <v>1135279.5288598859</v>
      </c>
      <c r="U34" s="141">
        <f t="shared" si="29"/>
        <v>423767.64566432597</v>
      </c>
      <c r="V34" s="141">
        <f t="shared" si="29"/>
        <v>11246.124857406703</v>
      </c>
      <c r="W34" s="141">
        <f t="shared" si="29"/>
        <v>6897.4316910206962</v>
      </c>
      <c r="X34" s="141">
        <f t="shared" si="29"/>
        <v>2907772.450099437</v>
      </c>
    </row>
    <row r="35" spans="1:24" ht="15" x14ac:dyDescent="0.25">
      <c r="A35" s="104"/>
      <c r="B35" s="140" t="s">
        <v>17</v>
      </c>
      <c r="C35" s="141">
        <v>204135</v>
      </c>
      <c r="D35" s="141">
        <v>221378.88235294117</v>
      </c>
      <c r="E35" s="141">
        <v>181253.28</v>
      </c>
      <c r="F35" s="141">
        <v>207728.75</v>
      </c>
      <c r="G35" s="141">
        <v>195391.5</v>
      </c>
      <c r="H35" s="141">
        <v>205133.62643624071</v>
      </c>
      <c r="I35"/>
      <c r="J35" s="104"/>
      <c r="K35" s="104"/>
      <c r="R35" s="140" t="s">
        <v>17</v>
      </c>
      <c r="S35" s="141">
        <f t="shared" ref="S35:S44" si="30">C35*D5</f>
        <v>45339284.750285432</v>
      </c>
      <c r="T35" s="141">
        <f t="shared" si="29"/>
        <v>18731341.344737597</v>
      </c>
      <c r="U35" s="141">
        <f t="shared" si="29"/>
        <v>8718430.5625574943</v>
      </c>
      <c r="V35" s="141">
        <f t="shared" si="29"/>
        <v>138709.63438399695</v>
      </c>
      <c r="W35" s="141">
        <f t="shared" si="29"/>
        <v>116633.62190368841</v>
      </c>
      <c r="X35" s="141">
        <f t="shared" si="29"/>
        <v>73044399.913868204</v>
      </c>
    </row>
    <row r="36" spans="1:24" ht="15" x14ac:dyDescent="0.25">
      <c r="A36" s="104"/>
      <c r="B36" s="140" t="s">
        <v>18</v>
      </c>
      <c r="C36" s="141">
        <v>323996.1931330472</v>
      </c>
      <c r="D36" s="141">
        <v>318984.10344827588</v>
      </c>
      <c r="E36" s="141">
        <v>311569.12871287129</v>
      </c>
      <c r="F36" s="141">
        <v>287276.90816326533</v>
      </c>
      <c r="G36" s="141">
        <v>275926.5588235294</v>
      </c>
      <c r="H36" s="141">
        <v>319628.28027600795</v>
      </c>
      <c r="I36"/>
      <c r="J36" s="104"/>
      <c r="K36" s="104"/>
      <c r="R36" s="140" t="s">
        <v>18</v>
      </c>
      <c r="S36" s="141">
        <f t="shared" si="30"/>
        <v>135240962.15215313</v>
      </c>
      <c r="T36" s="141">
        <f t="shared" si="29"/>
        <v>81960240.482281998</v>
      </c>
      <c r="U36" s="141">
        <f t="shared" si="29"/>
        <v>57331782.637701347</v>
      </c>
      <c r="V36" s="141">
        <f t="shared" si="29"/>
        <v>704529.88064788631</v>
      </c>
      <c r="W36" s="141">
        <f t="shared" si="29"/>
        <v>602436.15607335605</v>
      </c>
      <c r="X36" s="141">
        <f t="shared" si="29"/>
        <v>275839951.30885768</v>
      </c>
    </row>
    <row r="37" spans="1:24" ht="15" x14ac:dyDescent="0.25">
      <c r="A37" s="104"/>
      <c r="B37" s="140" t="s">
        <v>19</v>
      </c>
      <c r="C37" s="141">
        <v>402195.49097472924</v>
      </c>
      <c r="D37" s="141">
        <v>391475.57837837836</v>
      </c>
      <c r="E37" s="141">
        <v>399992.06635071093</v>
      </c>
      <c r="F37" s="141">
        <v>362072.9589041096</v>
      </c>
      <c r="G37" s="141">
        <v>333931.4827586207</v>
      </c>
      <c r="H37" s="141">
        <v>398720.8881829576</v>
      </c>
      <c r="I37"/>
      <c r="J37" s="104"/>
      <c r="K37" s="104"/>
      <c r="R37" s="140" t="s">
        <v>19</v>
      </c>
      <c r="S37" s="141">
        <f t="shared" si="30"/>
        <v>193499756.59600544</v>
      </c>
      <c r="T37" s="141">
        <f t="shared" si="29"/>
        <v>91773608.233032182</v>
      </c>
      <c r="U37" s="141">
        <f t="shared" si="29"/>
        <v>69986912.376826555</v>
      </c>
      <c r="V37" s="141">
        <f t="shared" si="29"/>
        <v>778066.44672535849</v>
      </c>
      <c r="W37" s="141">
        <f t="shared" si="29"/>
        <v>602048.0433422745</v>
      </c>
      <c r="X37" s="141">
        <f t="shared" si="29"/>
        <v>356640391.69593185</v>
      </c>
    </row>
    <row r="38" spans="1:24" ht="15" x14ac:dyDescent="0.25">
      <c r="A38" s="104"/>
      <c r="B38" s="140" t="s">
        <v>20</v>
      </c>
      <c r="C38" s="141">
        <v>463244.68702290079</v>
      </c>
      <c r="D38" s="141">
        <v>442438.23841059604</v>
      </c>
      <c r="E38" s="141">
        <v>438390.35164835164</v>
      </c>
      <c r="F38" s="141">
        <v>428753.86440677964</v>
      </c>
      <c r="G38" s="141">
        <v>413762.8</v>
      </c>
      <c r="H38" s="141">
        <v>453345.36447181931</v>
      </c>
      <c r="I38"/>
      <c r="J38" s="104"/>
      <c r="K38" s="104"/>
      <c r="R38" s="140" t="s">
        <v>20</v>
      </c>
      <c r="S38" s="141">
        <f t="shared" si="30"/>
        <v>197393857.49491963</v>
      </c>
      <c r="T38" s="141">
        <f t="shared" si="29"/>
        <v>90068792.620892271</v>
      </c>
      <c r="U38" s="141">
        <f t="shared" si="29"/>
        <v>55760078.868777916</v>
      </c>
      <c r="V38" s="141">
        <f t="shared" si="29"/>
        <v>730493.26852009562</v>
      </c>
      <c r="W38" s="141">
        <f t="shared" si="29"/>
        <v>561784.87399098265</v>
      </c>
      <c r="X38" s="141">
        <f t="shared" si="29"/>
        <v>344515007.12710088</v>
      </c>
    </row>
    <row r="39" spans="1:24" ht="15" x14ac:dyDescent="0.25">
      <c r="A39" s="104"/>
      <c r="B39" s="140" t="s">
        <v>21</v>
      </c>
      <c r="C39" s="141">
        <v>549535.73741794308</v>
      </c>
      <c r="D39" s="141">
        <v>510674.84</v>
      </c>
      <c r="E39" s="141">
        <v>512414.23954372626</v>
      </c>
      <c r="F39" s="141">
        <v>519832.11382113822</v>
      </c>
      <c r="G39" s="141">
        <v>490835.73333333334</v>
      </c>
      <c r="H39" s="141">
        <v>532956.63640025572</v>
      </c>
      <c r="I39"/>
      <c r="J39" s="104"/>
      <c r="K39" s="104"/>
      <c r="R39" s="140" t="s">
        <v>21</v>
      </c>
      <c r="S39" s="141">
        <f t="shared" si="30"/>
        <v>366808730.41439968</v>
      </c>
      <c r="T39" s="141">
        <f t="shared" si="29"/>
        <v>156980546.65567812</v>
      </c>
      <c r="U39" s="141">
        <f t="shared" si="29"/>
        <v>102119125.65180771</v>
      </c>
      <c r="V39" s="141">
        <f t="shared" si="29"/>
        <v>1272754.2479332527</v>
      </c>
      <c r="W39" s="141">
        <f t="shared" si="29"/>
        <v>1059733.518829558</v>
      </c>
      <c r="X39" s="141">
        <f t="shared" si="29"/>
        <v>628240890.4886483</v>
      </c>
    </row>
    <row r="40" spans="1:24" ht="15" x14ac:dyDescent="0.25">
      <c r="A40" s="104"/>
      <c r="B40" s="140" t="s">
        <v>22</v>
      </c>
      <c r="C40" s="141">
        <v>700164.8313253012</v>
      </c>
      <c r="D40" s="141">
        <v>653372.88669950736</v>
      </c>
      <c r="E40" s="141">
        <v>675933.36160714284</v>
      </c>
      <c r="F40" s="141">
        <v>606364.06666666665</v>
      </c>
      <c r="G40" s="141">
        <v>697155.1</v>
      </c>
      <c r="H40" s="141">
        <v>685499.87887765176</v>
      </c>
      <c r="I40"/>
      <c r="J40" s="104"/>
      <c r="K40" s="104"/>
      <c r="R40" s="140" t="s">
        <v>22</v>
      </c>
      <c r="S40" s="141">
        <f t="shared" si="30"/>
        <v>582544273.93512487</v>
      </c>
      <c r="T40" s="141">
        <f t="shared" si="29"/>
        <v>209087448.23639357</v>
      </c>
      <c r="U40" s="141">
        <f t="shared" si="29"/>
        <v>124960270.63370749</v>
      </c>
      <c r="V40" s="141">
        <f t="shared" si="29"/>
        <v>1325114.1507958064</v>
      </c>
      <c r="W40" s="141">
        <f t="shared" si="29"/>
        <v>1265371.1578616437</v>
      </c>
      <c r="X40" s="141">
        <f t="shared" si="29"/>
        <v>919182478.11388338</v>
      </c>
    </row>
    <row r="41" spans="1:24" s="96" customFormat="1" ht="15" x14ac:dyDescent="0.25">
      <c r="A41" s="142"/>
      <c r="B41" s="143" t="s">
        <v>23</v>
      </c>
      <c r="C41" s="144">
        <v>994049.19892473123</v>
      </c>
      <c r="D41" s="144">
        <v>938272.6</v>
      </c>
      <c r="E41" s="144">
        <v>963267.20454545459</v>
      </c>
      <c r="F41" s="144">
        <v>702930</v>
      </c>
      <c r="G41" s="144">
        <v>824490.4117647059</v>
      </c>
      <c r="H41" s="144">
        <v>978933.04897196277</v>
      </c>
      <c r="I41"/>
      <c r="J41" s="142"/>
      <c r="K41" s="142"/>
      <c r="R41" s="143" t="s">
        <v>23</v>
      </c>
      <c r="S41" s="141">
        <f t="shared" si="30"/>
        <v>310030332.10651112</v>
      </c>
      <c r="T41" s="141">
        <f t="shared" si="29"/>
        <v>85944330.134052113</v>
      </c>
      <c r="U41" s="141">
        <f t="shared" si="29"/>
        <v>46541248.674598292</v>
      </c>
      <c r="V41" s="141">
        <f t="shared" si="29"/>
        <v>359855.94288119941</v>
      </c>
      <c r="W41" s="141">
        <f t="shared" si="29"/>
        <v>490488.71445712296</v>
      </c>
      <c r="X41" s="141">
        <f t="shared" si="29"/>
        <v>443366255.57249981</v>
      </c>
    </row>
    <row r="42" spans="1:24" ht="15" x14ac:dyDescent="0.25">
      <c r="B42" s="145" t="s">
        <v>24</v>
      </c>
      <c r="C42" s="141">
        <v>1256838.4137931035</v>
      </c>
      <c r="D42" s="141">
        <v>980192</v>
      </c>
      <c r="E42" s="141">
        <v>1095945.25</v>
      </c>
      <c r="F42" s="141">
        <v>983877.92857142852</v>
      </c>
      <c r="G42" s="141">
        <v>1314460.5</v>
      </c>
      <c r="H42" s="141">
        <v>1192817.429527032</v>
      </c>
      <c r="I42"/>
      <c r="R42" s="145" t="s">
        <v>24</v>
      </c>
      <c r="S42" s="141">
        <f t="shared" si="30"/>
        <v>289192829.66868091</v>
      </c>
      <c r="T42" s="141">
        <f t="shared" si="29"/>
        <v>54212846.628704116</v>
      </c>
      <c r="U42" s="141">
        <f t="shared" si="29"/>
        <v>33374918.178996239</v>
      </c>
      <c r="V42" s="141">
        <f t="shared" si="29"/>
        <v>310571.71182185732</v>
      </c>
      <c r="W42" s="141">
        <f t="shared" si="29"/>
        <v>486737.39004698786</v>
      </c>
      <c r="X42" s="141">
        <f t="shared" si="29"/>
        <v>377577903.57825017</v>
      </c>
    </row>
    <row r="43" spans="1:24" ht="15" x14ac:dyDescent="0.25">
      <c r="B43" s="145" t="s">
        <v>25</v>
      </c>
      <c r="C43" s="141">
        <v>1525608.1230769232</v>
      </c>
      <c r="D43" s="141">
        <v>1230475.6363636365</v>
      </c>
      <c r="E43" s="141">
        <v>1393643.375</v>
      </c>
      <c r="F43" s="141">
        <v>1350953.076923077</v>
      </c>
      <c r="G43" s="141">
        <v>1445074.6666666667</v>
      </c>
      <c r="H43" s="141">
        <v>1471982.6916601979</v>
      </c>
      <c r="I43"/>
      <c r="R43" s="145" t="s">
        <v>25</v>
      </c>
      <c r="S43" s="141">
        <f t="shared" si="30"/>
        <v>201155187.41266683</v>
      </c>
      <c r="T43" s="141">
        <f t="shared" si="29"/>
        <v>30565336.895617809</v>
      </c>
      <c r="U43" s="141">
        <f t="shared" si="29"/>
        <v>18595945.094357248</v>
      </c>
      <c r="V43" s="141">
        <f t="shared" si="29"/>
        <v>240557.56348274468</v>
      </c>
      <c r="W43" s="141">
        <f t="shared" si="29"/>
        <v>251469.21042243831</v>
      </c>
      <c r="X43" s="141">
        <f t="shared" si="29"/>
        <v>250808496.17654705</v>
      </c>
    </row>
    <row r="44" spans="1:24" ht="15" x14ac:dyDescent="0.25">
      <c r="A44" s="98"/>
      <c r="B44" s="146" t="s">
        <v>15</v>
      </c>
      <c r="C44" s="147">
        <v>623144.2899409337</v>
      </c>
      <c r="D44" s="147">
        <v>517728.07639324386</v>
      </c>
      <c r="E44" s="147">
        <v>511047.35904424166</v>
      </c>
      <c r="F44" s="147">
        <v>463414.30113869382</v>
      </c>
      <c r="G44" s="147">
        <v>490560.6282763207</v>
      </c>
      <c r="H44" s="147">
        <v>578391.00209169078</v>
      </c>
      <c r="I44"/>
      <c r="J44" s="98"/>
      <c r="K44" s="98"/>
      <c r="L44" s="98"/>
      <c r="M44" s="98"/>
      <c r="N44" s="98"/>
      <c r="O44" s="98"/>
      <c r="P44" s="98"/>
      <c r="Q44" s="98"/>
      <c r="R44" s="146" t="s">
        <v>15</v>
      </c>
      <c r="S44" s="141">
        <f t="shared" si="30"/>
        <v>2322535796.249774</v>
      </c>
      <c r="T44" s="141">
        <f t="shared" si="29"/>
        <v>820459770.76024973</v>
      </c>
      <c r="U44" s="141">
        <f t="shared" si="29"/>
        <v>517812480.32499468</v>
      </c>
      <c r="V44" s="141">
        <f t="shared" si="29"/>
        <v>5871898.9720496042</v>
      </c>
      <c r="W44" s="141">
        <f t="shared" si="29"/>
        <v>5443600.1186190732</v>
      </c>
      <c r="X44" s="141">
        <f t="shared" si="29"/>
        <v>3672123546.4256868</v>
      </c>
    </row>
    <row r="45" spans="1:24" ht="15" x14ac:dyDescent="0.25">
      <c r="A45" s="104"/>
      <c r="B45" s="104"/>
      <c r="C45" s="104"/>
      <c r="D45" s="104"/>
      <c r="E45" s="104"/>
      <c r="F45" s="104"/>
      <c r="G45" s="104"/>
      <c r="H45" s="104"/>
      <c r="I45"/>
      <c r="J45" s="104"/>
      <c r="K45" s="104"/>
      <c r="L45" s="104"/>
      <c r="M45" s="104"/>
      <c r="N45" s="104"/>
      <c r="O45" s="104"/>
      <c r="P45" s="104"/>
      <c r="Q45" s="104"/>
      <c r="R45" s="104"/>
    </row>
    <row r="46" spans="1:24" ht="15" x14ac:dyDescent="0.25">
      <c r="A46" s="104"/>
      <c r="B46" s="104"/>
      <c r="C46" s="104"/>
      <c r="D46" s="104"/>
      <c r="E46" s="104"/>
      <c r="F46" s="104"/>
      <c r="G46" s="104"/>
      <c r="H46" s="104"/>
      <c r="I46"/>
      <c r="J46" s="104"/>
      <c r="K46" s="104"/>
      <c r="L46" s="104"/>
      <c r="M46" s="104"/>
      <c r="N46" s="104"/>
      <c r="O46" s="104"/>
      <c r="P46" s="104"/>
      <c r="Q46" s="104"/>
      <c r="R46" s="104"/>
    </row>
    <row r="47" spans="1:24" ht="15" x14ac:dyDescent="0.25">
      <c r="A47" s="104"/>
      <c r="B47" s="104"/>
      <c r="C47" s="104"/>
      <c r="D47" s="104"/>
      <c r="E47" s="104"/>
      <c r="F47" s="104"/>
      <c r="G47" s="104"/>
      <c r="H47" s="104"/>
      <c r="I47"/>
      <c r="J47" s="104"/>
      <c r="K47" s="104"/>
      <c r="L47" s="104"/>
      <c r="M47" s="104"/>
      <c r="N47" s="104"/>
      <c r="O47" s="104"/>
      <c r="P47" s="104"/>
      <c r="Q47" s="104"/>
      <c r="R47" s="104"/>
    </row>
  </sheetData>
  <mergeCells count="15">
    <mergeCell ref="B32:H32"/>
    <mergeCell ref="R32:X32"/>
    <mergeCell ref="AY2:BE2"/>
    <mergeCell ref="BG2:BM2"/>
    <mergeCell ref="BO2:BU2"/>
    <mergeCell ref="B3:B14"/>
    <mergeCell ref="B17:H17"/>
    <mergeCell ref="J17:P17"/>
    <mergeCell ref="R17:X17"/>
    <mergeCell ref="C2:I2"/>
    <mergeCell ref="K2:Q2"/>
    <mergeCell ref="S2:Y2"/>
    <mergeCell ref="AA2:AG2"/>
    <mergeCell ref="AI2:AO2"/>
    <mergeCell ref="AQ2:AW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BU55"/>
  <sheetViews>
    <sheetView topLeftCell="AA1" workbookViewId="0">
      <selection activeCell="AG19" sqref="AG19"/>
    </sheetView>
  </sheetViews>
  <sheetFormatPr defaultColWidth="8.7109375" defaultRowHeight="12" x14ac:dyDescent="0.2"/>
  <cols>
    <col min="1" max="1" width="8.7109375" style="95"/>
    <col min="2" max="2" width="11" style="95" customWidth="1"/>
    <col min="3" max="3" width="12.140625" style="95" bestFit="1" customWidth="1"/>
    <col min="4" max="6" width="9.5703125" style="95" bestFit="1" customWidth="1"/>
    <col min="7" max="8" width="9.28515625" style="95" bestFit="1" customWidth="1"/>
    <col min="9" max="9" width="8.7109375" style="95"/>
    <col min="10" max="15" width="8.7109375" style="95" customWidth="1"/>
    <col min="16" max="16" width="11.140625" style="95" customWidth="1"/>
    <col min="17" max="17" width="8.7109375" style="95" customWidth="1"/>
    <col min="18" max="23" width="8.7109375" style="95"/>
    <col min="24" max="24" width="11.140625" style="95" bestFit="1" customWidth="1"/>
    <col min="25" max="26" width="8.7109375" style="95"/>
    <col min="27" max="27" width="12.7109375" style="95" bestFit="1" customWidth="1"/>
    <col min="28" max="35" width="8.7109375" style="95"/>
    <col min="36" max="36" width="20.42578125" style="95" bestFit="1" customWidth="1"/>
    <col min="37" max="40" width="8.7109375" style="95"/>
    <col min="41" max="41" width="11.28515625" style="95" bestFit="1" customWidth="1"/>
    <col min="42" max="42" width="8.7109375" style="95"/>
    <col min="43" max="43" width="12.140625" style="95" bestFit="1" customWidth="1"/>
    <col min="44" max="47" width="12.42578125" style="95" bestFit="1" customWidth="1"/>
    <col min="48" max="48" width="11.42578125" style="95" bestFit="1" customWidth="1"/>
    <col min="49" max="49" width="13.42578125" style="95" bestFit="1" customWidth="1"/>
    <col min="50" max="51" width="8.7109375" style="95"/>
    <col min="52" max="52" width="13" style="95" bestFit="1" customWidth="1"/>
    <col min="53" max="55" width="12.5703125" style="95" bestFit="1" customWidth="1"/>
    <col min="56" max="56" width="11.140625" style="95" bestFit="1" customWidth="1"/>
    <col min="57" max="57" width="12.5703125" style="95" bestFit="1" customWidth="1"/>
    <col min="58" max="58" width="10.5703125" style="96" customWidth="1"/>
    <col min="59" max="66" width="0" style="95" hidden="1" customWidth="1"/>
    <col min="67" max="67" width="12.140625" style="95" bestFit="1" customWidth="1"/>
    <col min="68" max="71" width="12.5703125" style="95" bestFit="1" customWidth="1"/>
    <col min="72" max="72" width="11.140625" style="95" bestFit="1" customWidth="1"/>
    <col min="73" max="73" width="12.5703125" style="95" bestFit="1" customWidth="1"/>
    <col min="74" max="16384" width="8.7109375" style="95"/>
  </cols>
  <sheetData>
    <row r="2" spans="2:73" x14ac:dyDescent="0.2">
      <c r="C2" s="215" t="s">
        <v>0</v>
      </c>
      <c r="D2" s="215"/>
      <c r="E2" s="215"/>
      <c r="F2" s="215"/>
      <c r="G2" s="215"/>
      <c r="H2" s="215"/>
      <c r="I2" s="215"/>
      <c r="K2" s="215" t="s">
        <v>1</v>
      </c>
      <c r="L2" s="215"/>
      <c r="M2" s="215"/>
      <c r="N2" s="215"/>
      <c r="O2" s="215"/>
      <c r="P2" s="215"/>
      <c r="Q2" s="215"/>
      <c r="S2" s="215" t="s">
        <v>2</v>
      </c>
      <c r="T2" s="215"/>
      <c r="U2" s="215"/>
      <c r="V2" s="215"/>
      <c r="W2" s="215"/>
      <c r="X2" s="215"/>
      <c r="Y2" s="215"/>
      <c r="AA2" s="215" t="s">
        <v>38</v>
      </c>
      <c r="AB2" s="215"/>
      <c r="AC2" s="215"/>
      <c r="AD2" s="215"/>
      <c r="AE2" s="215"/>
      <c r="AF2" s="215"/>
      <c r="AG2" s="215"/>
      <c r="AI2" s="215" t="s">
        <v>3</v>
      </c>
      <c r="AJ2" s="215"/>
      <c r="AK2" s="215"/>
      <c r="AL2" s="215"/>
      <c r="AM2" s="215"/>
      <c r="AN2" s="215"/>
      <c r="AO2" s="215"/>
      <c r="AQ2" s="215" t="s">
        <v>4</v>
      </c>
      <c r="AR2" s="215"/>
      <c r="AS2" s="215"/>
      <c r="AT2" s="215"/>
      <c r="AU2" s="215"/>
      <c r="AV2" s="215"/>
      <c r="AW2" s="215"/>
      <c r="AY2" s="215" t="s">
        <v>105</v>
      </c>
      <c r="AZ2" s="215"/>
      <c r="BA2" s="215"/>
      <c r="BB2" s="215"/>
      <c r="BC2" s="215"/>
      <c r="BD2" s="215"/>
      <c r="BE2" s="215"/>
      <c r="BG2" s="215" t="s">
        <v>6</v>
      </c>
      <c r="BH2" s="215"/>
      <c r="BI2" s="215"/>
      <c r="BJ2" s="215"/>
      <c r="BK2" s="215"/>
      <c r="BL2" s="215"/>
      <c r="BM2" s="215"/>
      <c r="BO2" s="215" t="s">
        <v>7</v>
      </c>
      <c r="BP2" s="215"/>
      <c r="BQ2" s="215"/>
      <c r="BR2" s="215"/>
      <c r="BS2" s="215"/>
      <c r="BT2" s="215"/>
      <c r="BU2" s="215"/>
    </row>
    <row r="3" spans="2:73" x14ac:dyDescent="0.2">
      <c r="B3" s="216" t="s">
        <v>8</v>
      </c>
      <c r="C3" s="97" t="s">
        <v>9</v>
      </c>
      <c r="D3" s="97" t="s">
        <v>10</v>
      </c>
      <c r="E3" s="97" t="s">
        <v>11</v>
      </c>
      <c r="F3" s="97" t="s">
        <v>12</v>
      </c>
      <c r="G3" s="97" t="s">
        <v>13</v>
      </c>
      <c r="H3" s="97" t="s">
        <v>14</v>
      </c>
      <c r="I3" s="97" t="s">
        <v>15</v>
      </c>
      <c r="K3" s="97" t="s">
        <v>9</v>
      </c>
      <c r="L3" s="97" t="s">
        <v>10</v>
      </c>
      <c r="M3" s="97" t="s">
        <v>11</v>
      </c>
      <c r="N3" s="97" t="s">
        <v>12</v>
      </c>
      <c r="O3" s="97" t="s">
        <v>13</v>
      </c>
      <c r="P3" s="97" t="s">
        <v>14</v>
      </c>
      <c r="Q3" s="97" t="s">
        <v>15</v>
      </c>
      <c r="S3" s="97" t="s">
        <v>9</v>
      </c>
      <c r="T3" s="97" t="s">
        <v>10</v>
      </c>
      <c r="U3" s="97" t="s">
        <v>11</v>
      </c>
      <c r="V3" s="97" t="s">
        <v>12</v>
      </c>
      <c r="W3" s="97" t="s">
        <v>13</v>
      </c>
      <c r="X3" s="97" t="s">
        <v>14</v>
      </c>
      <c r="Y3" s="97" t="s">
        <v>15</v>
      </c>
      <c r="Z3" s="98"/>
      <c r="AA3" s="97" t="s">
        <v>9</v>
      </c>
      <c r="AB3" s="97" t="s">
        <v>10</v>
      </c>
      <c r="AC3" s="97" t="s">
        <v>11</v>
      </c>
      <c r="AD3" s="97" t="s">
        <v>12</v>
      </c>
      <c r="AE3" s="97" t="s">
        <v>13</v>
      </c>
      <c r="AF3" s="97" t="s">
        <v>14</v>
      </c>
      <c r="AG3" s="97" t="s">
        <v>15</v>
      </c>
      <c r="AH3" s="98"/>
      <c r="AI3" s="97" t="s">
        <v>9</v>
      </c>
      <c r="AJ3" s="97" t="s">
        <v>10</v>
      </c>
      <c r="AK3" s="97" t="s">
        <v>11</v>
      </c>
      <c r="AL3" s="97" t="s">
        <v>12</v>
      </c>
      <c r="AM3" s="97" t="s">
        <v>13</v>
      </c>
      <c r="AN3" s="97" t="s">
        <v>14</v>
      </c>
      <c r="AO3" s="97" t="s">
        <v>15</v>
      </c>
      <c r="AQ3" s="97" t="s">
        <v>9</v>
      </c>
      <c r="AR3" s="97" t="s">
        <v>10</v>
      </c>
      <c r="AS3" s="97" t="s">
        <v>11</v>
      </c>
      <c r="AT3" s="97" t="s">
        <v>12</v>
      </c>
      <c r="AU3" s="97" t="s">
        <v>13</v>
      </c>
      <c r="AV3" s="97" t="s">
        <v>14</v>
      </c>
      <c r="AW3" s="97" t="s">
        <v>15</v>
      </c>
      <c r="AX3" s="98"/>
      <c r="AY3" s="97" t="s">
        <v>9</v>
      </c>
      <c r="AZ3" s="97" t="s">
        <v>10</v>
      </c>
      <c r="BA3" s="97" t="s">
        <v>11</v>
      </c>
      <c r="BB3" s="97" t="s">
        <v>12</v>
      </c>
      <c r="BC3" s="97" t="s">
        <v>13</v>
      </c>
      <c r="BD3" s="97" t="s">
        <v>14</v>
      </c>
      <c r="BE3" s="97" t="s">
        <v>15</v>
      </c>
      <c r="BF3" s="99"/>
      <c r="BG3" s="97" t="s">
        <v>9</v>
      </c>
      <c r="BH3" s="97" t="s">
        <v>10</v>
      </c>
      <c r="BI3" s="97" t="s">
        <v>11</v>
      </c>
      <c r="BJ3" s="97" t="s">
        <v>12</v>
      </c>
      <c r="BK3" s="97" t="s">
        <v>13</v>
      </c>
      <c r="BL3" s="97" t="s">
        <v>14</v>
      </c>
      <c r="BM3" s="97" t="s">
        <v>15</v>
      </c>
      <c r="BO3" s="97" t="s">
        <v>9</v>
      </c>
      <c r="BP3" s="97" t="s">
        <v>10</v>
      </c>
      <c r="BQ3" s="97" t="s">
        <v>11</v>
      </c>
      <c r="BR3" s="97" t="s">
        <v>12</v>
      </c>
      <c r="BS3" s="97" t="s">
        <v>13</v>
      </c>
      <c r="BT3" s="97" t="s">
        <v>14</v>
      </c>
      <c r="BU3" s="97" t="s">
        <v>15</v>
      </c>
    </row>
    <row r="4" spans="2:73" x14ac:dyDescent="0.2">
      <c r="B4" s="216"/>
      <c r="C4" s="100" t="s">
        <v>16</v>
      </c>
      <c r="D4" s="101">
        <v>4.6860604166029018</v>
      </c>
      <c r="E4" s="101">
        <v>3.5693908279412745</v>
      </c>
      <c r="F4" s="101">
        <v>2.3970263641804759</v>
      </c>
      <c r="G4" s="101">
        <v>4.451626921614428E-2</v>
      </c>
      <c r="H4" s="101">
        <v>2.0234667825520126E-2</v>
      </c>
      <c r="I4" s="101">
        <f>SUM(D4:H4)</f>
        <v>10.717228545766316</v>
      </c>
      <c r="K4" s="100" t="s">
        <v>16</v>
      </c>
      <c r="L4" s="102">
        <v>30</v>
      </c>
      <c r="M4" s="102">
        <v>30</v>
      </c>
      <c r="N4" s="102">
        <v>30</v>
      </c>
      <c r="O4" s="102">
        <v>30</v>
      </c>
      <c r="P4" s="102">
        <v>30</v>
      </c>
      <c r="Q4" s="102">
        <f t="shared" ref="Q4:Q13" si="0">SUMPRODUCT(D4:H4,L4:P4,BP4:BT4)/SUMPRODUCT(D4:H4,BP4:BT4)</f>
        <v>30</v>
      </c>
      <c r="S4" s="100" t="s">
        <v>16</v>
      </c>
      <c r="T4" s="103">
        <v>4.9590826601050186E-2</v>
      </c>
      <c r="U4" s="103">
        <v>7.8231251435699811E-2</v>
      </c>
      <c r="V4" s="103">
        <v>0.13562796936027208</v>
      </c>
      <c r="W4" s="103">
        <v>0.23774402091614394</v>
      </c>
      <c r="X4" s="103">
        <v>0.30948006800449396</v>
      </c>
      <c r="Y4" s="103">
        <f>SUMPRODUCT(T4:X4, D4:H4)/SUM(D4:H4)</f>
        <v>7.9644941669467464E-2</v>
      </c>
      <c r="Z4" s="104"/>
      <c r="AA4" s="100" t="s">
        <v>16</v>
      </c>
      <c r="AB4" s="103">
        <f>T4*$AA$24+$AA$23</f>
        <v>2.1150752415541357E-2</v>
      </c>
      <c r="AC4" s="103">
        <f t="shared" ref="AC4:AF13" si="1">U4*$AA$24+$AA$23</f>
        <v>3.7106341990351573E-2</v>
      </c>
      <c r="AD4" s="103">
        <f t="shared" si="1"/>
        <v>6.9082071380988305E-2</v>
      </c>
      <c r="AE4" s="103">
        <f t="shared" si="1"/>
        <v>0.12597095543324138</v>
      </c>
      <c r="AF4" s="103">
        <f t="shared" si="1"/>
        <v>0.16593512955667228</v>
      </c>
      <c r="AG4" s="103">
        <f>SUMPRODUCT(AB4:AF4, D4:H4)/SUM(D4:H4)</f>
        <v>3.7893909258858903E-2</v>
      </c>
      <c r="AH4" s="104"/>
      <c r="AI4" s="100" t="s">
        <v>16</v>
      </c>
      <c r="AJ4" s="105">
        <f>(AB4*BP4*$AC$27+AB4*BP4*$AD$27*$AC$23+AB4*BP4*$AE$27*$AD$23+AB4*BP4*$AF$27*$AE$23+AB4*BP4*$AG$27*$AF$23)*0.621*0.83/AZ4</f>
        <v>2.6704618513545601E-2</v>
      </c>
      <c r="AK4" s="105">
        <f t="shared" ref="AK4:AN13" si="2">(AC4*BQ4*$AC$27+AC4*BQ4*$AD$27*$AC$23+AC4*BQ4*$AE$27*$AD$23+AC4*BQ4*$AF$27*$AE$23+AC4*BQ4*$AG$27*$AF$23)*0.621*0.83/BA4</f>
        <v>4.6849903389601676E-2</v>
      </c>
      <c r="AL4" s="105">
        <f t="shared" si="2"/>
        <v>8.7221973294872995E-2</v>
      </c>
      <c r="AM4" s="105">
        <f t="shared" si="2"/>
        <v>0.15904901360198079</v>
      </c>
      <c r="AN4" s="105">
        <f t="shared" si="2"/>
        <v>0.20950717240445177</v>
      </c>
      <c r="AO4" s="105">
        <f>SUMPRODUCT(AJ4:AN4, D4:H4)/SUM(D4:H4)</f>
        <v>4.7844273851987196E-2</v>
      </c>
      <c r="AQ4" s="100" t="s">
        <v>16</v>
      </c>
      <c r="AR4" s="106">
        <f>AZ4*C19%*57/60</f>
        <v>131691.81589499998</v>
      </c>
      <c r="AS4" s="106">
        <f t="shared" ref="AR4:AW14" si="3">BA4*D19%*57/60</f>
        <v>140407.57594425741</v>
      </c>
      <c r="AT4" s="106">
        <f t="shared" si="3"/>
        <v>135367.27308252209</v>
      </c>
      <c r="AU4" s="106">
        <f t="shared" si="3"/>
        <v>127512.69274499999</v>
      </c>
      <c r="AV4" s="106">
        <f t="shared" si="3"/>
        <v>125177.71067799999</v>
      </c>
      <c r="AW4" s="106">
        <f t="shared" si="3"/>
        <v>135387.01301258209</v>
      </c>
      <c r="AX4" s="104"/>
      <c r="AY4" s="100" t="s">
        <v>16</v>
      </c>
      <c r="AZ4" s="106">
        <f>BP4*201.7%</f>
        <v>462076.54699999996</v>
      </c>
      <c r="BA4" s="106">
        <f t="shared" ref="BA4:BD13" si="4">BQ4*201.7%</f>
        <v>492658.16120792076</v>
      </c>
      <c r="BB4" s="106">
        <f t="shared" si="4"/>
        <v>474972.88800884952</v>
      </c>
      <c r="BC4" s="106">
        <f t="shared" si="4"/>
        <v>447412.95699999999</v>
      </c>
      <c r="BD4" s="106">
        <f t="shared" si="4"/>
        <v>439220.03746666666</v>
      </c>
      <c r="BE4" s="106">
        <f t="shared" ref="BE4:BE13" si="5">SUMPRODUCT(AZ4:BD4, D4:H4)/SUM(D4:H4)</f>
        <v>475042.15092134062</v>
      </c>
      <c r="BF4" s="107"/>
      <c r="BG4" s="100" t="s">
        <v>16</v>
      </c>
      <c r="BH4" s="101">
        <v>61</v>
      </c>
      <c r="BI4" s="101">
        <v>54.75</v>
      </c>
      <c r="BJ4" s="101">
        <v>47.777777777777779</v>
      </c>
      <c r="BK4" s="101">
        <v>44.454545454545453</v>
      </c>
      <c r="BL4" s="101">
        <v>55</v>
      </c>
      <c r="BM4" s="101">
        <v>49.322580645161288</v>
      </c>
      <c r="BO4" s="100" t="s">
        <v>16</v>
      </c>
      <c r="BP4" s="106">
        <v>229091</v>
      </c>
      <c r="BQ4" s="106">
        <v>244252.9306930693</v>
      </c>
      <c r="BR4" s="106">
        <v>235484.82300884955</v>
      </c>
      <c r="BS4" s="106">
        <v>221821</v>
      </c>
      <c r="BT4" s="106">
        <v>217759.06666666668</v>
      </c>
      <c r="BU4" s="106">
        <f t="shared" ref="BU4:BU13" si="6">SUMPRODUCT(BP4:BT4, D4:H4)/SUM(D4:H4)</f>
        <v>235519.16257875095</v>
      </c>
    </row>
    <row r="5" spans="2:73" x14ac:dyDescent="0.2">
      <c r="B5" s="216"/>
      <c r="C5" s="100" t="s">
        <v>17</v>
      </c>
      <c r="D5" s="101">
        <v>151.12544843544359</v>
      </c>
      <c r="E5" s="101">
        <v>128.10147082500353</v>
      </c>
      <c r="F5" s="101">
        <v>112.77438322906239</v>
      </c>
      <c r="G5" s="101">
        <v>1.282877940137976</v>
      </c>
      <c r="H5" s="101">
        <v>0.97328752240751804</v>
      </c>
      <c r="I5" s="101">
        <f t="shared" ref="I5:I13" si="7">SUM(D5:H5)</f>
        <v>394.25746795205498</v>
      </c>
      <c r="K5" s="100" t="s">
        <v>17</v>
      </c>
      <c r="L5" s="102">
        <v>28.5</v>
      </c>
      <c r="M5" s="102">
        <v>29</v>
      </c>
      <c r="N5" s="102">
        <v>30</v>
      </c>
      <c r="O5" s="102">
        <v>30</v>
      </c>
      <c r="P5" s="102">
        <v>30</v>
      </c>
      <c r="Q5" s="102">
        <f t="shared" si="0"/>
        <v>29.083647480677357</v>
      </c>
      <c r="S5" s="100" t="s">
        <v>17</v>
      </c>
      <c r="T5" s="103">
        <v>4.8760626720509528E-2</v>
      </c>
      <c r="U5" s="103">
        <v>7.3687841354981271E-2</v>
      </c>
      <c r="V5" s="103">
        <v>0.12804366872905165</v>
      </c>
      <c r="W5" s="103">
        <v>0.22569268420311453</v>
      </c>
      <c r="X5" s="103">
        <v>0.35571257604926049</v>
      </c>
      <c r="Y5" s="103">
        <f t="shared" ref="Y5:Y13" si="8">SUMPRODUCT(T5:X5, D5:H5)/SUM(D5:H5)</f>
        <v>8.0871733766251355E-2</v>
      </c>
      <c r="Z5" s="104"/>
      <c r="AA5" s="100" t="s">
        <v>17</v>
      </c>
      <c r="AB5" s="103">
        <f t="shared" ref="AB5:AB13" si="9">T5*$AA$24+$AA$23</f>
        <v>2.0688247804124503E-2</v>
      </c>
      <c r="AC5" s="103">
        <f t="shared" si="1"/>
        <v>3.4575206822611414E-2</v>
      </c>
      <c r="AD5" s="103">
        <f t="shared" si="1"/>
        <v>6.4856855142668923E-2</v>
      </c>
      <c r="AE5" s="103">
        <f t="shared" si="1"/>
        <v>0.119257152005706</v>
      </c>
      <c r="AF5" s="103">
        <f t="shared" si="1"/>
        <v>0.1916912741542191</v>
      </c>
      <c r="AG5" s="103">
        <f t="shared" ref="AG5:AG13" si="10">SUMPRODUCT(AB5:AF5, D5:H5)/SUM(D5:H5)</f>
        <v>3.857735551717778E-2</v>
      </c>
      <c r="AH5" s="104"/>
      <c r="AI5" s="100" t="s">
        <v>17</v>
      </c>
      <c r="AJ5" s="105">
        <f t="shared" ref="AJ5:AJ13" si="11">(AB5*BP5*$AC$27+AB5*BP5*$AD$27*$AC$23+AB5*BP5*$AE$27*$AD$23+AB5*BP5*$AF$27*$AE$23+AB5*BP5*$AG$27*$AF$23)*0.621*0.83/AZ5</f>
        <v>2.612066722112882E-2</v>
      </c>
      <c r="AK5" s="105">
        <f t="shared" si="2"/>
        <v>4.3654130599454825E-2</v>
      </c>
      <c r="AL5" s="105">
        <f t="shared" si="2"/>
        <v>8.1887279494635007E-2</v>
      </c>
      <c r="AM5" s="105">
        <f t="shared" si="2"/>
        <v>0.15057226744256152</v>
      </c>
      <c r="AN5" s="105">
        <f t="shared" si="2"/>
        <v>0.24202648908615113</v>
      </c>
      <c r="AO5" s="105">
        <f t="shared" ref="AO5:AO13" si="12">SUMPRODUCT(AJ5:AN5, D5:H5)/SUM(D5:H5)</f>
        <v>4.8707182709522921E-2</v>
      </c>
      <c r="AQ5" s="100" t="s">
        <v>17</v>
      </c>
      <c r="AR5" s="106">
        <f t="shared" si="3"/>
        <v>137280.92002230303</v>
      </c>
      <c r="AS5" s="106">
        <f t="shared" si="3"/>
        <v>135727.32341278216</v>
      </c>
      <c r="AT5" s="106">
        <f t="shared" si="3"/>
        <v>135367.27308252209</v>
      </c>
      <c r="AU5" s="106">
        <f t="shared" si="3"/>
        <v>127512.69274499999</v>
      </c>
      <c r="AV5" s="106">
        <f t="shared" si="3"/>
        <v>125177.71067799999</v>
      </c>
      <c r="AW5" s="106">
        <f t="shared" si="3"/>
        <v>136167.08009352343</v>
      </c>
      <c r="AX5" s="104"/>
      <c r="AY5" s="100" t="s">
        <v>17</v>
      </c>
      <c r="AZ5" s="106">
        <f t="shared" ref="AZ5:AZ13" si="13">BP5*201.7%</f>
        <v>507039.40913131309</v>
      </c>
      <c r="BA5" s="106">
        <f t="shared" si="4"/>
        <v>492658.16120792076</v>
      </c>
      <c r="BB5" s="106">
        <f t="shared" si="4"/>
        <v>474972.88800884952</v>
      </c>
      <c r="BC5" s="106">
        <f t="shared" si="4"/>
        <v>447412.95699999999</v>
      </c>
      <c r="BD5" s="106">
        <f t="shared" si="4"/>
        <v>439220.03746666666</v>
      </c>
      <c r="BE5" s="106">
        <f t="shared" si="5"/>
        <v>492832.8491628386</v>
      </c>
      <c r="BF5" s="107"/>
      <c r="BG5" s="100" t="s">
        <v>17</v>
      </c>
      <c r="BH5" s="101">
        <v>54.333333333333336</v>
      </c>
      <c r="BI5" s="101">
        <v>51.421052631578945</v>
      </c>
      <c r="BJ5" s="101">
        <v>51.359281437125752</v>
      </c>
      <c r="BK5" s="101">
        <v>51.782945736434108</v>
      </c>
      <c r="BL5" s="101">
        <v>53.55263157894737</v>
      </c>
      <c r="BM5" s="101">
        <v>51.836185819070906</v>
      </c>
      <c r="BO5" s="100" t="s">
        <v>17</v>
      </c>
      <c r="BP5" s="106">
        <v>251382.94949494948</v>
      </c>
      <c r="BQ5" s="106">
        <v>244252.9306930693</v>
      </c>
      <c r="BR5" s="106">
        <v>235484.82300884955</v>
      </c>
      <c r="BS5" s="106">
        <v>221821</v>
      </c>
      <c r="BT5" s="106">
        <v>217759.06666666668</v>
      </c>
      <c r="BU5" s="106">
        <f t="shared" si="6"/>
        <v>244339.53850413419</v>
      </c>
    </row>
    <row r="6" spans="2:73" x14ac:dyDescent="0.2">
      <c r="B6" s="216"/>
      <c r="C6" s="100" t="s">
        <v>18</v>
      </c>
      <c r="D6" s="101">
        <v>258.67053499648017</v>
      </c>
      <c r="E6" s="101">
        <v>166.17497298971045</v>
      </c>
      <c r="F6" s="101">
        <v>131.49401769218611</v>
      </c>
      <c r="G6" s="101">
        <v>1.5722336900429137</v>
      </c>
      <c r="H6" s="101">
        <v>1.1999158020533434</v>
      </c>
      <c r="I6" s="101">
        <f t="shared" si="7"/>
        <v>559.11167517047306</v>
      </c>
      <c r="K6" s="100" t="s">
        <v>18</v>
      </c>
      <c r="L6" s="102">
        <v>24</v>
      </c>
      <c r="M6" s="102">
        <v>25.5</v>
      </c>
      <c r="N6" s="102">
        <v>27.5</v>
      </c>
      <c r="O6" s="102">
        <v>30</v>
      </c>
      <c r="P6" s="102">
        <v>30</v>
      </c>
      <c r="Q6" s="102">
        <f t="shared" si="0"/>
        <v>25.251595265644301</v>
      </c>
      <c r="S6" s="100" t="s">
        <v>18</v>
      </c>
      <c r="T6" s="103">
        <v>4.4753450297470188E-2</v>
      </c>
      <c r="U6" s="103">
        <v>7.1146643169945109E-2</v>
      </c>
      <c r="V6" s="103">
        <v>0.12652369486462992</v>
      </c>
      <c r="W6" s="103">
        <v>0.21803472253391781</v>
      </c>
      <c r="X6" s="103">
        <v>0.34777609493715372</v>
      </c>
      <c r="Y6" s="103">
        <f t="shared" si="8"/>
        <v>7.2966465894830856E-2</v>
      </c>
      <c r="Z6" s="104"/>
      <c r="AA6" s="100" t="s">
        <v>18</v>
      </c>
      <c r="AB6" s="103">
        <f t="shared" si="9"/>
        <v>1.8455848573701077E-2</v>
      </c>
      <c r="AC6" s="103">
        <f t="shared" si="1"/>
        <v>3.3159504524102344E-2</v>
      </c>
      <c r="AD6" s="103">
        <f t="shared" si="1"/>
        <v>6.4010077230498744E-2</v>
      </c>
      <c r="AE6" s="103">
        <f t="shared" si="1"/>
        <v>0.11499089918024137</v>
      </c>
      <c r="AF6" s="103">
        <f t="shared" si="1"/>
        <v>0.18726985806056504</v>
      </c>
      <c r="AG6" s="103">
        <f t="shared" si="10"/>
        <v>3.4173328329608933E-2</v>
      </c>
      <c r="AH6" s="104"/>
      <c r="AI6" s="100" t="s">
        <v>18</v>
      </c>
      <c r="AJ6" s="105">
        <f t="shared" si="11"/>
        <v>2.3302073884724127E-2</v>
      </c>
      <c r="AK6" s="105">
        <f t="shared" si="2"/>
        <v>4.1866686395689516E-2</v>
      </c>
      <c r="AL6" s="105">
        <f t="shared" si="2"/>
        <v>8.0818150573548242E-2</v>
      </c>
      <c r="AM6" s="105">
        <f t="shared" si="2"/>
        <v>0.14518576147114018</v>
      </c>
      <c r="AN6" s="105">
        <f t="shared" si="2"/>
        <v>0.2364440763307579</v>
      </c>
      <c r="AO6" s="105">
        <f t="shared" si="12"/>
        <v>4.3146724922645707E-2</v>
      </c>
      <c r="AQ6" s="100" t="s">
        <v>18</v>
      </c>
      <c r="AR6" s="106">
        <f t="shared" si="3"/>
        <v>151637.9956826292</v>
      </c>
      <c r="AS6" s="106">
        <f t="shared" si="3"/>
        <v>156248.35016019462</v>
      </c>
      <c r="AT6" s="106">
        <f t="shared" si="3"/>
        <v>160226.91184797572</v>
      </c>
      <c r="AU6" s="106">
        <f t="shared" si="3"/>
        <v>162461.41562625</v>
      </c>
      <c r="AV6" s="106">
        <f t="shared" si="3"/>
        <v>155768.21327142857</v>
      </c>
      <c r="AW6" s="106">
        <f t="shared" si="3"/>
        <v>155067.52428839137</v>
      </c>
      <c r="AX6" s="104"/>
      <c r="AY6" s="100" t="s">
        <v>18</v>
      </c>
      <c r="AZ6" s="106">
        <f t="shared" si="13"/>
        <v>665078.92843258416</v>
      </c>
      <c r="BA6" s="106">
        <f t="shared" si="4"/>
        <v>644988.02955704695</v>
      </c>
      <c r="BB6" s="106">
        <f t="shared" si="4"/>
        <v>613308.7534850745</v>
      </c>
      <c r="BC6" s="106">
        <f t="shared" si="4"/>
        <v>570040.05482894741</v>
      </c>
      <c r="BD6" s="106">
        <f t="shared" si="4"/>
        <v>546555.13428571436</v>
      </c>
      <c r="BE6" s="106">
        <f t="shared" si="5"/>
        <v>646410.53849468159</v>
      </c>
      <c r="BF6" s="107"/>
      <c r="BG6" s="100" t="s">
        <v>18</v>
      </c>
      <c r="BH6" s="101">
        <v>52.566037735849058</v>
      </c>
      <c r="BI6" s="101">
        <v>50.315789473684212</v>
      </c>
      <c r="BJ6" s="101">
        <v>52.30859375</v>
      </c>
      <c r="BK6" s="101">
        <v>51.678571428571431</v>
      </c>
      <c r="BL6" s="101">
        <v>48.946666666666665</v>
      </c>
      <c r="BM6" s="101">
        <v>51.474959612277864</v>
      </c>
      <c r="BO6" s="100" t="s">
        <v>18</v>
      </c>
      <c r="BP6" s="106">
        <v>329736.70224719099</v>
      </c>
      <c r="BQ6" s="106">
        <v>319775.91946308722</v>
      </c>
      <c r="BR6" s="106">
        <v>304069.78358208953</v>
      </c>
      <c r="BS6" s="106">
        <v>282617.7763157895</v>
      </c>
      <c r="BT6" s="106">
        <v>270974.28571428574</v>
      </c>
      <c r="BU6" s="106">
        <f t="shared" si="6"/>
        <v>320481.17922393727</v>
      </c>
    </row>
    <row r="7" spans="2:73" x14ac:dyDescent="0.2">
      <c r="B7" s="216"/>
      <c r="C7" s="100" t="s">
        <v>19</v>
      </c>
      <c r="D7" s="101">
        <v>264.05950447557353</v>
      </c>
      <c r="E7" s="101">
        <v>161.41578521912209</v>
      </c>
      <c r="F7" s="101">
        <v>113.00267145422244</v>
      </c>
      <c r="G7" s="101">
        <v>1.2707371394426639</v>
      </c>
      <c r="H7" s="101">
        <v>1.0036395241457983</v>
      </c>
      <c r="I7" s="101">
        <f t="shared" si="7"/>
        <v>540.75233781250654</v>
      </c>
      <c r="K7" s="100" t="s">
        <v>19</v>
      </c>
      <c r="L7" s="102">
        <v>23</v>
      </c>
      <c r="M7" s="102">
        <v>24</v>
      </c>
      <c r="N7" s="102">
        <v>25</v>
      </c>
      <c r="O7" s="102">
        <v>28</v>
      </c>
      <c r="P7" s="102">
        <v>30</v>
      </c>
      <c r="Q7" s="102">
        <f t="shared" si="0"/>
        <v>23.734232444399105</v>
      </c>
      <c r="S7" s="100" t="s">
        <v>19</v>
      </c>
      <c r="T7" s="103">
        <v>4.4019664441744794E-2</v>
      </c>
      <c r="U7" s="103">
        <v>7.0318197583789724E-2</v>
      </c>
      <c r="V7" s="103">
        <v>0.12198412457232272</v>
      </c>
      <c r="W7" s="103">
        <v>0.22003779499074719</v>
      </c>
      <c r="X7" s="103">
        <v>0.35155606891581687</v>
      </c>
      <c r="Y7" s="103">
        <f t="shared" si="8"/>
        <v>6.9146729396819873E-2</v>
      </c>
      <c r="Z7" s="104"/>
      <c r="AA7" s="100" t="s">
        <v>19</v>
      </c>
      <c r="AB7" s="103">
        <f t="shared" si="9"/>
        <v>1.8047056245467496E-2</v>
      </c>
      <c r="AC7" s="103">
        <f t="shared" si="1"/>
        <v>3.2697977230632641E-2</v>
      </c>
      <c r="AD7" s="103">
        <f t="shared" si="1"/>
        <v>6.1481081210075686E-2</v>
      </c>
      <c r="AE7" s="103">
        <f t="shared" si="1"/>
        <v>0.11610681146835486</v>
      </c>
      <c r="AF7" s="103">
        <f t="shared" si="1"/>
        <v>0.18937568273862798</v>
      </c>
      <c r="AG7" s="103">
        <f t="shared" si="10"/>
        <v>3.2045351939661938E-2</v>
      </c>
      <c r="AH7" s="104"/>
      <c r="AI7" s="100" t="s">
        <v>19</v>
      </c>
      <c r="AJ7" s="105">
        <f t="shared" si="11"/>
        <v>2.2785938904640844E-2</v>
      </c>
      <c r="AK7" s="105">
        <f t="shared" si="2"/>
        <v>4.1283969050057809E-2</v>
      </c>
      <c r="AL7" s="105">
        <f t="shared" si="2"/>
        <v>7.7625078638289435E-2</v>
      </c>
      <c r="AM7" s="105">
        <f t="shared" si="2"/>
        <v>0.14659469536451561</v>
      </c>
      <c r="AN7" s="105">
        <f t="shared" si="2"/>
        <v>0.23910285856125477</v>
      </c>
      <c r="AO7" s="105">
        <f t="shared" si="12"/>
        <v>4.0459974277424648E-2</v>
      </c>
      <c r="AQ7" s="100" t="s">
        <v>19</v>
      </c>
      <c r="AR7" s="106">
        <f t="shared" si="3"/>
        <v>170230.11191421357</v>
      </c>
      <c r="AS7" s="106">
        <f t="shared" si="3"/>
        <v>178029.01810550332</v>
      </c>
      <c r="AT7" s="106">
        <f t="shared" si="3"/>
        <v>180655.91540125001</v>
      </c>
      <c r="AU7" s="106">
        <f t="shared" si="3"/>
        <v>196366.71057690907</v>
      </c>
      <c r="AV7" s="106">
        <f t="shared" si="3"/>
        <v>215306.47021500001</v>
      </c>
      <c r="AW7" s="106">
        <f t="shared" si="3"/>
        <v>174881.89647126151</v>
      </c>
      <c r="AX7" s="104"/>
      <c r="AY7" s="100" t="s">
        <v>19</v>
      </c>
      <c r="AZ7" s="106">
        <f t="shared" si="13"/>
        <v>779085.18038541672</v>
      </c>
      <c r="BA7" s="106">
        <f t="shared" si="4"/>
        <v>780829.02677852346</v>
      </c>
      <c r="BB7" s="106">
        <f t="shared" si="4"/>
        <v>760656.48589999997</v>
      </c>
      <c r="BC7" s="106">
        <f t="shared" si="4"/>
        <v>738220.71645454539</v>
      </c>
      <c r="BD7" s="106">
        <f t="shared" si="4"/>
        <v>755461.299</v>
      </c>
      <c r="BE7" s="106">
        <f t="shared" si="5"/>
        <v>775614.74651899084</v>
      </c>
      <c r="BF7" s="107"/>
      <c r="BG7" s="100" t="s">
        <v>19</v>
      </c>
      <c r="BH7" s="101">
        <v>52.598802395209582</v>
      </c>
      <c r="BI7" s="101">
        <v>51.958974358974359</v>
      </c>
      <c r="BJ7" s="101">
        <v>50.920792079207921</v>
      </c>
      <c r="BK7" s="101">
        <v>51.75925925925926</v>
      </c>
      <c r="BL7" s="101">
        <v>53.103448275862071</v>
      </c>
      <c r="BM7" s="101">
        <v>51.714463840399006</v>
      </c>
      <c r="BO7" s="100" t="s">
        <v>19</v>
      </c>
      <c r="BP7" s="106">
        <v>386259.38541666669</v>
      </c>
      <c r="BQ7" s="106">
        <v>387123.95973154361</v>
      </c>
      <c r="BR7" s="106">
        <v>377122.7</v>
      </c>
      <c r="BS7" s="106">
        <v>365999.36363636365</v>
      </c>
      <c r="BT7" s="106">
        <v>374547</v>
      </c>
      <c r="BU7" s="106">
        <f t="shared" si="6"/>
        <v>384538.79351462121</v>
      </c>
    </row>
    <row r="8" spans="2:73" x14ac:dyDescent="0.2">
      <c r="B8" s="216"/>
      <c r="C8" s="100" t="s">
        <v>20</v>
      </c>
      <c r="D8" s="101">
        <v>240.62920239255902</v>
      </c>
      <c r="E8" s="101">
        <v>129.88616623897417</v>
      </c>
      <c r="F8" s="101">
        <v>89.260696037577716</v>
      </c>
      <c r="G8" s="101">
        <v>1.0441088597968384</v>
      </c>
      <c r="H8" s="101">
        <v>0.81545711336846105</v>
      </c>
      <c r="I8" s="101">
        <f t="shared" si="7"/>
        <v>461.63563064227617</v>
      </c>
      <c r="K8" s="100" t="s">
        <v>20</v>
      </c>
      <c r="L8" s="102">
        <v>21.5</v>
      </c>
      <c r="M8" s="102">
        <v>22</v>
      </c>
      <c r="N8" s="102">
        <v>23.5</v>
      </c>
      <c r="O8" s="102">
        <v>25</v>
      </c>
      <c r="P8" s="102">
        <v>30</v>
      </c>
      <c r="Q8" s="102">
        <f t="shared" si="0"/>
        <v>22.044794880170247</v>
      </c>
      <c r="S8" s="100" t="s">
        <v>20</v>
      </c>
      <c r="T8" s="103">
        <v>4.2563312932155956E-2</v>
      </c>
      <c r="U8" s="103">
        <v>7.0576558855292404E-2</v>
      </c>
      <c r="V8" s="103">
        <v>0.12530913246498249</v>
      </c>
      <c r="W8" s="103">
        <v>0.21819092278898877</v>
      </c>
      <c r="X8" s="103">
        <v>0.34369753155168187</v>
      </c>
      <c r="Y8" s="103">
        <f t="shared" si="8"/>
        <v>6.7373830549175381E-2</v>
      </c>
      <c r="Z8" s="104"/>
      <c r="AA8" s="100" t="s">
        <v>20</v>
      </c>
      <c r="AB8" s="103">
        <f t="shared" si="9"/>
        <v>1.7235722366944074E-2</v>
      </c>
      <c r="AC8" s="103">
        <f t="shared" si="1"/>
        <v>3.2841910375267271E-2</v>
      </c>
      <c r="AD8" s="103">
        <f t="shared" si="1"/>
        <v>6.3333444140254713E-2</v>
      </c>
      <c r="AE8" s="103">
        <f t="shared" si="1"/>
        <v>0.11507791839087744</v>
      </c>
      <c r="AF8" s="103">
        <f t="shared" si="1"/>
        <v>0.18499768913118841</v>
      </c>
      <c r="AG8" s="103">
        <f t="shared" si="10"/>
        <v>3.1057669440747088E-2</v>
      </c>
      <c r="AH8" s="104"/>
      <c r="AI8" s="100" t="s">
        <v>20</v>
      </c>
      <c r="AJ8" s="105">
        <f t="shared" si="11"/>
        <v>2.1761561081695725E-2</v>
      </c>
      <c r="AK8" s="105">
        <f t="shared" si="2"/>
        <v>4.1465696850724536E-2</v>
      </c>
      <c r="AL8" s="105">
        <f t="shared" si="2"/>
        <v>7.996384391846531E-2</v>
      </c>
      <c r="AM8" s="105">
        <f t="shared" si="2"/>
        <v>0.14529563060381834</v>
      </c>
      <c r="AN8" s="105">
        <f t="shared" si="2"/>
        <v>0.23357527037694464</v>
      </c>
      <c r="AO8" s="105">
        <f t="shared" si="12"/>
        <v>3.9212941366829658E-2</v>
      </c>
      <c r="AQ8" s="100" t="s">
        <v>20</v>
      </c>
      <c r="AR8" s="106">
        <f t="shared" si="3"/>
        <v>194193.28627306744</v>
      </c>
      <c r="AS8" s="106">
        <f t="shared" si="3"/>
        <v>204455.83268036664</v>
      </c>
      <c r="AT8" s="106">
        <f t="shared" si="3"/>
        <v>210100.27475909464</v>
      </c>
      <c r="AU8" s="106">
        <f t="shared" si="3"/>
        <v>208654.07464481134</v>
      </c>
      <c r="AV8" s="106">
        <f t="shared" si="3"/>
        <v>236273.9677193182</v>
      </c>
      <c r="AW8" s="106">
        <f t="shared" si="3"/>
        <v>200263.53976974564</v>
      </c>
      <c r="AX8" s="104"/>
      <c r="AY8" s="100" t="s">
        <v>20</v>
      </c>
      <c r="AZ8" s="106">
        <f t="shared" si="13"/>
        <v>950762.7234911503</v>
      </c>
      <c r="BA8" s="106">
        <f t="shared" si="4"/>
        <v>978257.57263333327</v>
      </c>
      <c r="BB8" s="106">
        <f t="shared" si="4"/>
        <v>941098.65513592225</v>
      </c>
      <c r="BC8" s="106">
        <f t="shared" si="4"/>
        <v>878543.47218867927</v>
      </c>
      <c r="BD8" s="106">
        <f t="shared" si="4"/>
        <v>829031.4656818182</v>
      </c>
      <c r="BE8" s="106">
        <f t="shared" si="5"/>
        <v>956251.70122602873</v>
      </c>
      <c r="BF8" s="107"/>
      <c r="BG8" s="100" t="s">
        <v>20</v>
      </c>
      <c r="BH8" s="101">
        <v>51.245714285714286</v>
      </c>
      <c r="BI8" s="101">
        <v>51.026041666666664</v>
      </c>
      <c r="BJ8" s="101">
        <v>50.468852459016396</v>
      </c>
      <c r="BK8" s="101">
        <v>51.022222222222226</v>
      </c>
      <c r="BL8" s="101">
        <v>51.307692307692307</v>
      </c>
      <c r="BM8" s="101">
        <v>50.876350540216087</v>
      </c>
      <c r="BO8" s="100" t="s">
        <v>20</v>
      </c>
      <c r="BP8" s="106">
        <v>471374.67699115042</v>
      </c>
      <c r="BQ8" s="106">
        <v>485006.23333333334</v>
      </c>
      <c r="BR8" s="106">
        <v>466583.36893203884</v>
      </c>
      <c r="BS8" s="106">
        <v>435569.39622641512</v>
      </c>
      <c r="BT8" s="106">
        <v>411022.04545454547</v>
      </c>
      <c r="BU8" s="106">
        <f t="shared" si="6"/>
        <v>474096.03432128346</v>
      </c>
    </row>
    <row r="9" spans="2:73" x14ac:dyDescent="0.2">
      <c r="B9" s="216"/>
      <c r="C9" s="100" t="s">
        <v>21</v>
      </c>
      <c r="D9" s="101">
        <v>389.41162061970113</v>
      </c>
      <c r="E9" s="101">
        <v>189.37601337132872</v>
      </c>
      <c r="F9" s="101">
        <v>122.81906513610438</v>
      </c>
      <c r="G9" s="101">
        <v>1.3435819436145364</v>
      </c>
      <c r="H9" s="101">
        <v>1.2444320712694876</v>
      </c>
      <c r="I9" s="101">
        <f t="shared" si="7"/>
        <v>704.19471314201826</v>
      </c>
      <c r="K9" s="100" t="s">
        <v>21</v>
      </c>
      <c r="L9" s="102">
        <v>19.5</v>
      </c>
      <c r="M9" s="102">
        <v>21</v>
      </c>
      <c r="N9" s="102">
        <v>22</v>
      </c>
      <c r="O9" s="102">
        <v>24</v>
      </c>
      <c r="P9" s="102">
        <v>30</v>
      </c>
      <c r="Q9" s="102">
        <f t="shared" si="0"/>
        <v>20.329138479595013</v>
      </c>
      <c r="S9" s="100" t="s">
        <v>21</v>
      </c>
      <c r="T9" s="103">
        <v>4.1058441823479078E-2</v>
      </c>
      <c r="U9" s="103">
        <v>6.9940045839220089E-2</v>
      </c>
      <c r="V9" s="103">
        <v>0.12104859237881388</v>
      </c>
      <c r="W9" s="103">
        <v>0.21794631785540738</v>
      </c>
      <c r="X9" s="103">
        <v>0.34555485083565324</v>
      </c>
      <c r="Y9" s="103">
        <f t="shared" si="8"/>
        <v>6.3652174346441229E-2</v>
      </c>
      <c r="Z9" s="104"/>
      <c r="AA9" s="100" t="s">
        <v>21</v>
      </c>
      <c r="AB9" s="103">
        <f t="shared" si="9"/>
        <v>1.6397358204692233E-2</v>
      </c>
      <c r="AC9" s="103">
        <f t="shared" si="1"/>
        <v>3.2487308776229969E-2</v>
      </c>
      <c r="AD9" s="103">
        <f t="shared" si="1"/>
        <v>6.0959895934374397E-2</v>
      </c>
      <c r="AE9" s="103">
        <f t="shared" si="1"/>
        <v>0.11494164890637328</v>
      </c>
      <c r="AF9" s="103">
        <f t="shared" si="1"/>
        <v>0.18603240228141291</v>
      </c>
      <c r="AG9" s="103">
        <f t="shared" si="10"/>
        <v>2.898433361377525E-2</v>
      </c>
      <c r="AH9" s="104"/>
      <c r="AI9" s="100" t="s">
        <v>21</v>
      </c>
      <c r="AJ9" s="105">
        <f t="shared" si="11"/>
        <v>2.0703055233368888E-2</v>
      </c>
      <c r="AK9" s="105">
        <f t="shared" si="2"/>
        <v>4.1017982261638511E-2</v>
      </c>
      <c r="AL9" s="105">
        <f t="shared" si="2"/>
        <v>7.6967038031078988E-2</v>
      </c>
      <c r="AM9" s="105">
        <f t="shared" si="2"/>
        <v>0.14512357882394658</v>
      </c>
      <c r="AN9" s="105">
        <f t="shared" si="2"/>
        <v>0.23488168347302865</v>
      </c>
      <c r="AO9" s="105">
        <f t="shared" si="12"/>
        <v>3.6595179065897723E-2</v>
      </c>
      <c r="AQ9" s="100" t="s">
        <v>21</v>
      </c>
      <c r="AR9" s="106">
        <f t="shared" si="3"/>
        <v>207106.70924507352</v>
      </c>
      <c r="AS9" s="106">
        <f t="shared" si="3"/>
        <v>208938.57558272022</v>
      </c>
      <c r="AT9" s="106">
        <f t="shared" si="3"/>
        <v>215935.00712078865</v>
      </c>
      <c r="AU9" s="106">
        <f t="shared" si="3"/>
        <v>219470.12609720544</v>
      </c>
      <c r="AV9" s="106">
        <f t="shared" si="3"/>
        <v>263914.45324374997</v>
      </c>
      <c r="AW9" s="106">
        <f t="shared" si="3"/>
        <v>209263.07232154143</v>
      </c>
      <c r="AX9" s="104"/>
      <c r="AY9" s="100" t="s">
        <v>21</v>
      </c>
      <c r="AZ9" s="106">
        <f t="shared" si="13"/>
        <v>1117984.9351960784</v>
      </c>
      <c r="BA9" s="106">
        <f t="shared" si="4"/>
        <v>1047311.1558031088</v>
      </c>
      <c r="BB9" s="106">
        <f t="shared" si="4"/>
        <v>1033181.8522525773</v>
      </c>
      <c r="BC9" s="106">
        <f t="shared" si="4"/>
        <v>962588.27235616429</v>
      </c>
      <c r="BD9" s="106">
        <f t="shared" si="4"/>
        <v>926015.62541666662</v>
      </c>
      <c r="BE9" s="106">
        <f t="shared" si="5"/>
        <v>1083552.6476161312</v>
      </c>
      <c r="BF9" s="107"/>
      <c r="BG9" s="100" t="s">
        <v>21</v>
      </c>
      <c r="BH9" s="101">
        <v>50.396850393700788</v>
      </c>
      <c r="BI9" s="101">
        <v>51.339113680154142</v>
      </c>
      <c r="BJ9" s="101">
        <v>51.788888888888891</v>
      </c>
      <c r="BK9" s="101">
        <v>51.833333333333336</v>
      </c>
      <c r="BL9" s="101">
        <v>58</v>
      </c>
      <c r="BM9" s="101">
        <v>51.116219667943803</v>
      </c>
      <c r="BO9" s="100" t="s">
        <v>21</v>
      </c>
      <c r="BP9" s="106">
        <v>554281.07843137253</v>
      </c>
      <c r="BQ9" s="106">
        <v>519242.0207253886</v>
      </c>
      <c r="BR9" s="106">
        <v>512236.91237113404</v>
      </c>
      <c r="BS9" s="106">
        <v>477237.61643835617</v>
      </c>
      <c r="BT9" s="106">
        <v>459105.41666666669</v>
      </c>
      <c r="BU9" s="106">
        <f t="shared" si="6"/>
        <v>537210.03848097741</v>
      </c>
    </row>
    <row r="10" spans="2:73" x14ac:dyDescent="0.2">
      <c r="B10" s="216"/>
      <c r="C10" s="100" t="s">
        <v>22</v>
      </c>
      <c r="D10" s="101">
        <v>513.82652468050821</v>
      </c>
      <c r="E10" s="101">
        <v>223.48352572721203</v>
      </c>
      <c r="F10" s="101">
        <v>139.14167323504762</v>
      </c>
      <c r="G10" s="101">
        <v>1.4690368841327612</v>
      </c>
      <c r="H10" s="101">
        <v>1.4022624803085446</v>
      </c>
      <c r="I10" s="101">
        <f t="shared" si="7"/>
        <v>879.32302300720914</v>
      </c>
      <c r="K10" s="100" t="s">
        <v>22</v>
      </c>
      <c r="L10" s="102">
        <v>18</v>
      </c>
      <c r="M10" s="102">
        <v>19.5</v>
      </c>
      <c r="N10" s="102">
        <v>20</v>
      </c>
      <c r="O10" s="102">
        <v>24</v>
      </c>
      <c r="P10" s="102">
        <v>30</v>
      </c>
      <c r="Q10" s="102">
        <f t="shared" si="0"/>
        <v>18.700523035277893</v>
      </c>
      <c r="S10" s="100" t="s">
        <v>22</v>
      </c>
      <c r="T10" s="103">
        <v>3.9210845049995974E-2</v>
      </c>
      <c r="U10" s="103">
        <v>6.8144952141141996E-2</v>
      </c>
      <c r="V10" s="103">
        <v>0.11639366268328709</v>
      </c>
      <c r="W10" s="103">
        <v>0.20826838616059715</v>
      </c>
      <c r="X10" s="103">
        <v>0.33932106197703055</v>
      </c>
      <c r="Y10" s="103">
        <f t="shared" si="8"/>
        <v>5.9538787398696953E-2</v>
      </c>
      <c r="Z10" s="104"/>
      <c r="AA10" s="100" t="s">
        <v>22</v>
      </c>
      <c r="AB10" s="103">
        <f t="shared" si="9"/>
        <v>1.5368061468081843E-2</v>
      </c>
      <c r="AC10" s="103">
        <f t="shared" si="1"/>
        <v>3.1487261519241964E-2</v>
      </c>
      <c r="AD10" s="103">
        <f t="shared" si="1"/>
        <v>5.8366633154572106E-2</v>
      </c>
      <c r="AE10" s="103">
        <f t="shared" si="1"/>
        <v>0.10955007015197493</v>
      </c>
      <c r="AF10" s="103">
        <f t="shared" si="1"/>
        <v>0.18255955657125167</v>
      </c>
      <c r="AG10" s="103">
        <f t="shared" si="10"/>
        <v>2.6692764467035952E-2</v>
      </c>
      <c r="AH10" s="104"/>
      <c r="AI10" s="100" t="s">
        <v>22</v>
      </c>
      <c r="AJ10" s="105">
        <f t="shared" si="11"/>
        <v>1.9403480818785849E-2</v>
      </c>
      <c r="AK10" s="105">
        <f t="shared" si="2"/>
        <v>3.9755337795441686E-2</v>
      </c>
      <c r="AL10" s="105">
        <f t="shared" si="2"/>
        <v>7.3692823862267151E-2</v>
      </c>
      <c r="AM10" s="105">
        <f t="shared" si="2"/>
        <v>0.13831625343933521</v>
      </c>
      <c r="AN10" s="105">
        <f t="shared" si="2"/>
        <v>0.23049692126579324</v>
      </c>
      <c r="AO10" s="105">
        <f t="shared" si="12"/>
        <v>3.3701878692521003E-2</v>
      </c>
      <c r="AQ10" s="100" t="s">
        <v>22</v>
      </c>
      <c r="AR10" s="106">
        <f t="shared" si="3"/>
        <v>246702.87959661611</v>
      </c>
      <c r="AS10" s="106">
        <f t="shared" si="3"/>
        <v>245107.91966117811</v>
      </c>
      <c r="AT10" s="106">
        <f t="shared" si="3"/>
        <v>269622.70043452585</v>
      </c>
      <c r="AU10" s="106">
        <f t="shared" si="3"/>
        <v>267996.24555450003</v>
      </c>
      <c r="AV10" s="106">
        <f t="shared" si="3"/>
        <v>345729.29661099997</v>
      </c>
      <c r="AW10" s="106">
        <f t="shared" si="3"/>
        <v>250117.77565007983</v>
      </c>
      <c r="AX10" s="104"/>
      <c r="AY10" s="100" t="s">
        <v>22</v>
      </c>
      <c r="AZ10" s="106">
        <f t="shared" si="13"/>
        <v>1483927.0953179917</v>
      </c>
      <c r="BA10" s="106">
        <f t="shared" si="4"/>
        <v>1394639.6566781115</v>
      </c>
      <c r="BB10" s="106">
        <f t="shared" si="4"/>
        <v>1419066.8443922412</v>
      </c>
      <c r="BC10" s="106">
        <f t="shared" si="4"/>
        <v>1175422.1296250001</v>
      </c>
      <c r="BD10" s="106">
        <f t="shared" si="4"/>
        <v>1213085.2512666667</v>
      </c>
      <c r="BE10" s="106">
        <f t="shared" si="5"/>
        <v>1450023.7046638455</v>
      </c>
      <c r="BF10" s="107"/>
      <c r="BG10" s="100" t="s">
        <v>22</v>
      </c>
      <c r="BH10" s="101">
        <v>51.853161843515544</v>
      </c>
      <c r="BI10" s="101">
        <v>51.114035087719301</v>
      </c>
      <c r="BJ10" s="101">
        <v>51.241237113402065</v>
      </c>
      <c r="BK10" s="101">
        <v>49.512195121951223</v>
      </c>
      <c r="BL10" s="101">
        <v>53</v>
      </c>
      <c r="BM10" s="101">
        <v>51.45423228346457</v>
      </c>
      <c r="BO10" s="100" t="s">
        <v>22</v>
      </c>
      <c r="BP10" s="106">
        <v>735710.01255230128</v>
      </c>
      <c r="BQ10" s="106">
        <v>691442.56652360514</v>
      </c>
      <c r="BR10" s="106">
        <v>703553.2198275862</v>
      </c>
      <c r="BS10" s="106">
        <v>582757.625</v>
      </c>
      <c r="BT10" s="106">
        <v>601430.46666666667</v>
      </c>
      <c r="BU10" s="106">
        <f t="shared" si="6"/>
        <v>718901.19219823764</v>
      </c>
    </row>
    <row r="11" spans="2:73" x14ac:dyDescent="0.2">
      <c r="B11" s="216"/>
      <c r="C11" s="100" t="s">
        <v>23</v>
      </c>
      <c r="D11" s="101">
        <v>246.2524748924825</v>
      </c>
      <c r="E11" s="101">
        <v>93.002461016914324</v>
      </c>
      <c r="F11" s="101">
        <v>50.67998598553006</v>
      </c>
      <c r="G11" s="101">
        <v>0.48563202781248305</v>
      </c>
      <c r="H11" s="101">
        <v>0.52205442989841921</v>
      </c>
      <c r="I11" s="101">
        <f t="shared" si="7"/>
        <v>390.94260835263776</v>
      </c>
      <c r="K11" s="100" t="s">
        <v>23</v>
      </c>
      <c r="L11" s="102">
        <v>16.5</v>
      </c>
      <c r="M11" s="102">
        <v>18</v>
      </c>
      <c r="N11" s="102">
        <v>18.5</v>
      </c>
      <c r="O11" s="102">
        <v>22</v>
      </c>
      <c r="P11" s="102">
        <v>30</v>
      </c>
      <c r="Q11" s="102">
        <f t="shared" si="0"/>
        <v>17.117283215748547</v>
      </c>
      <c r="S11" s="100" t="s">
        <v>23</v>
      </c>
      <c r="T11" s="103">
        <v>3.8910855236971589E-2</v>
      </c>
      <c r="U11" s="103">
        <v>6.9396619500669707E-2</v>
      </c>
      <c r="V11" s="103">
        <v>0.11534740663163179</v>
      </c>
      <c r="W11" s="103">
        <v>0.20866564691274084</v>
      </c>
      <c r="X11" s="103">
        <v>0.33093073660420552</v>
      </c>
      <c r="Y11" s="103">
        <f t="shared" si="8"/>
        <v>5.6672907630360356E-2</v>
      </c>
      <c r="Z11" s="104"/>
      <c r="AA11" s="100" t="s">
        <v>23</v>
      </c>
      <c r="AB11" s="103">
        <f t="shared" si="9"/>
        <v>1.5200937050030255E-2</v>
      </c>
      <c r="AC11" s="103">
        <f t="shared" si="1"/>
        <v>3.218456579416492E-2</v>
      </c>
      <c r="AD11" s="103">
        <f t="shared" si="1"/>
        <v>5.7783763583092243E-2</v>
      </c>
      <c r="AE11" s="103">
        <f t="shared" si="1"/>
        <v>0.10977138424043484</v>
      </c>
      <c r="AF11" s="103">
        <f t="shared" si="1"/>
        <v>0.17788530369892863</v>
      </c>
      <c r="AG11" s="103">
        <f t="shared" si="10"/>
        <v>2.5096181957582047E-2</v>
      </c>
      <c r="AH11" s="104"/>
      <c r="AI11" s="100" t="s">
        <v>23</v>
      </c>
      <c r="AJ11" s="105">
        <f t="shared" si="11"/>
        <v>1.9192472068804624E-2</v>
      </c>
      <c r="AK11" s="105">
        <f t="shared" si="2"/>
        <v>4.0635743574103225E-2</v>
      </c>
      <c r="AL11" s="105">
        <f t="shared" si="2"/>
        <v>7.2956901600793073E-2</v>
      </c>
      <c r="AM11" s="105">
        <f t="shared" si="2"/>
        <v>0.13859568124350408</v>
      </c>
      <c r="AN11" s="105">
        <f t="shared" si="2"/>
        <v>0.22459528063671036</v>
      </c>
      <c r="AO11" s="105">
        <f t="shared" si="12"/>
        <v>3.1686057883752186E-2</v>
      </c>
      <c r="AQ11" s="100" t="s">
        <v>23</v>
      </c>
      <c r="AR11" s="106">
        <f t="shared" si="3"/>
        <v>300779.43371441087</v>
      </c>
      <c r="AS11" s="106">
        <f t="shared" si="3"/>
        <v>308975.03232872498</v>
      </c>
      <c r="AT11" s="106">
        <f t="shared" si="3"/>
        <v>337518.73085471266</v>
      </c>
      <c r="AU11" s="106">
        <f t="shared" si="3"/>
        <v>316028.31561141176</v>
      </c>
      <c r="AV11" s="106">
        <f t="shared" si="3"/>
        <v>467695.34827399993</v>
      </c>
      <c r="AW11" s="106">
        <f t="shared" si="3"/>
        <v>307733.65764599189</v>
      </c>
      <c r="AX11" s="104"/>
      <c r="AY11" s="100" t="s">
        <v>23</v>
      </c>
      <c r="AZ11" s="106">
        <f t="shared" si="13"/>
        <v>1918848.0619739129</v>
      </c>
      <c r="BA11" s="106">
        <f t="shared" si="4"/>
        <v>1858496.43506</v>
      </c>
      <c r="BB11" s="106">
        <f t="shared" si="4"/>
        <v>1776414.3729195402</v>
      </c>
      <c r="BC11" s="106">
        <f t="shared" si="4"/>
        <v>1512097.2038823529</v>
      </c>
      <c r="BD11" s="106">
        <f t="shared" si="4"/>
        <v>1641036.3097333333</v>
      </c>
      <c r="BE11" s="106">
        <f t="shared" si="5"/>
        <v>1885150.1456736438</v>
      </c>
      <c r="BF11" s="107"/>
      <c r="BG11" s="100" t="s">
        <v>23</v>
      </c>
      <c r="BH11" s="101">
        <v>50.517156862745097</v>
      </c>
      <c r="BI11" s="101">
        <v>51.9375</v>
      </c>
      <c r="BJ11" s="101">
        <v>50.127118644067799</v>
      </c>
      <c r="BK11" s="101">
        <v>47.285714285714285</v>
      </c>
      <c r="BL11" s="101">
        <v>43</v>
      </c>
      <c r="BM11" s="101">
        <v>50.733333333333334</v>
      </c>
      <c r="BO11" s="100" t="s">
        <v>23</v>
      </c>
      <c r="BP11" s="106">
        <v>951337.66086956521</v>
      </c>
      <c r="BQ11" s="106">
        <v>921416.18</v>
      </c>
      <c r="BR11" s="106">
        <v>880721.05747126439</v>
      </c>
      <c r="BS11" s="106">
        <v>749676.3529411765</v>
      </c>
      <c r="BT11" s="106">
        <v>813602.53333333333</v>
      </c>
      <c r="BU11" s="106">
        <f t="shared" si="6"/>
        <v>934630.71178663569</v>
      </c>
    </row>
    <row r="12" spans="2:73" x14ac:dyDescent="0.2">
      <c r="B12" s="216"/>
      <c r="C12" s="100" t="s">
        <v>24</v>
      </c>
      <c r="D12" s="101">
        <v>207.82677947633869</v>
      </c>
      <c r="E12" s="101">
        <v>60.877943565442848</v>
      </c>
      <c r="F12" s="101">
        <v>34.81395433690691</v>
      </c>
      <c r="G12" s="101">
        <v>0.29542615025259383</v>
      </c>
      <c r="H12" s="101">
        <v>0.38445868868488237</v>
      </c>
      <c r="I12" s="101">
        <f t="shared" si="7"/>
        <v>304.19856221762598</v>
      </c>
      <c r="K12" s="100" t="s">
        <v>24</v>
      </c>
      <c r="L12" s="102">
        <v>16</v>
      </c>
      <c r="M12" s="102">
        <v>16.5</v>
      </c>
      <c r="N12" s="102">
        <v>17.5</v>
      </c>
      <c r="O12" s="102">
        <v>20</v>
      </c>
      <c r="P12" s="102">
        <v>30</v>
      </c>
      <c r="Q12" s="102">
        <f t="shared" si="0"/>
        <v>16.266908945593173</v>
      </c>
      <c r="S12" s="100" t="s">
        <v>24</v>
      </c>
      <c r="T12" s="103">
        <v>3.6111846157117711E-2</v>
      </c>
      <c r="U12" s="103">
        <v>6.6700360398466968E-2</v>
      </c>
      <c r="V12" s="103">
        <v>0.11280271271599389</v>
      </c>
      <c r="W12" s="103">
        <v>0.20132267982783567</v>
      </c>
      <c r="X12" s="103">
        <v>0.3372214551299591</v>
      </c>
      <c r="Y12" s="103">
        <f t="shared" si="8"/>
        <v>5.155126816464712E-2</v>
      </c>
      <c r="Z12" s="104"/>
      <c r="AA12" s="100" t="s">
        <v>24</v>
      </c>
      <c r="AB12" s="103">
        <f t="shared" si="9"/>
        <v>1.3641608221908769E-2</v>
      </c>
      <c r="AC12" s="103">
        <f t="shared" si="1"/>
        <v>3.068247901052034E-2</v>
      </c>
      <c r="AD12" s="103">
        <f t="shared" si="1"/>
        <v>5.636611381197873E-2</v>
      </c>
      <c r="AE12" s="103">
        <f t="shared" si="1"/>
        <v>0.10568061499575716</v>
      </c>
      <c r="AF12" s="103">
        <f t="shared" si="1"/>
        <v>0.18138986494433823</v>
      </c>
      <c r="AG12" s="103">
        <f t="shared" si="10"/>
        <v>2.2242915019788374E-2</v>
      </c>
      <c r="AH12" s="104"/>
      <c r="AI12" s="100" t="s">
        <v>24</v>
      </c>
      <c r="AJ12" s="105">
        <f t="shared" si="11"/>
        <v>1.7223687191839161E-2</v>
      </c>
      <c r="AK12" s="105">
        <f t="shared" si="2"/>
        <v>3.8739231632429101E-2</v>
      </c>
      <c r="AL12" s="105">
        <f t="shared" si="2"/>
        <v>7.1166998547718532E-2</v>
      </c>
      <c r="AM12" s="105">
        <f t="shared" si="2"/>
        <v>0.13343073817387638</v>
      </c>
      <c r="AN12" s="105">
        <f t="shared" si="2"/>
        <v>0.22902008639668195</v>
      </c>
      <c r="AO12" s="105">
        <f t="shared" si="12"/>
        <v>2.8083566417060671E-2</v>
      </c>
      <c r="AQ12" s="100" t="s">
        <v>24</v>
      </c>
      <c r="AR12" s="106">
        <f t="shared" si="3"/>
        <v>377530.70950934599</v>
      </c>
      <c r="AS12" s="106">
        <f t="shared" si="3"/>
        <v>409928.64249237505</v>
      </c>
      <c r="AT12" s="106">
        <f t="shared" si="3"/>
        <v>384747.06997412234</v>
      </c>
      <c r="AU12" s="106">
        <f t="shared" si="3"/>
        <v>448801.63844857144</v>
      </c>
      <c r="AV12" s="106">
        <f t="shared" si="3"/>
        <v>539448.79594392853</v>
      </c>
      <c r="AW12" s="106">
        <f t="shared" si="3"/>
        <v>385114.09739259735</v>
      </c>
      <c r="AX12" s="104"/>
      <c r="AY12" s="100" t="s">
        <v>24</v>
      </c>
      <c r="AZ12" s="106">
        <f t="shared" si="13"/>
        <v>2483754.6678246446</v>
      </c>
      <c r="BA12" s="106">
        <f t="shared" si="4"/>
        <v>2538257.8482499998</v>
      </c>
      <c r="BB12" s="106">
        <f t="shared" si="4"/>
        <v>2076907.2603191487</v>
      </c>
      <c r="BC12" s="106">
        <f t="shared" si="4"/>
        <v>2362113.8865714283</v>
      </c>
      <c r="BD12" s="106">
        <f t="shared" si="4"/>
        <v>1892802.7927857141</v>
      </c>
      <c r="BE12" s="106">
        <f t="shared" si="5"/>
        <v>2447235.5669630216</v>
      </c>
      <c r="BF12" s="107"/>
      <c r="BG12" s="100" t="s">
        <v>24</v>
      </c>
      <c r="BH12" s="101">
        <v>50.851145038167942</v>
      </c>
      <c r="BI12" s="101">
        <v>52.758620689655174</v>
      </c>
      <c r="BJ12" s="101">
        <v>51.604651162790695</v>
      </c>
      <c r="BK12" s="101"/>
      <c r="BL12" s="101"/>
      <c r="BM12" s="101">
        <v>51.357142857142854</v>
      </c>
      <c r="BO12" s="100" t="s">
        <v>24</v>
      </c>
      <c r="BP12" s="106">
        <v>1231410.3459715641</v>
      </c>
      <c r="BQ12" s="106">
        <v>1258432.25</v>
      </c>
      <c r="BR12" s="106">
        <v>1029701.1702127659</v>
      </c>
      <c r="BS12" s="106">
        <v>1171102.5714285714</v>
      </c>
      <c r="BT12" s="106">
        <v>938424.78571428568</v>
      </c>
      <c r="BU12" s="106">
        <f t="shared" si="6"/>
        <v>1213304.6935860296</v>
      </c>
    </row>
    <row r="13" spans="2:73" x14ac:dyDescent="0.2">
      <c r="B13" s="216"/>
      <c r="C13" s="100" t="s">
        <v>25</v>
      </c>
      <c r="D13" s="101">
        <v>134.25563093567314</v>
      </c>
      <c r="E13" s="101">
        <v>29.348324585294925</v>
      </c>
      <c r="F13" s="101">
        <v>15.295311085723036</v>
      </c>
      <c r="G13" s="101">
        <v>0.13961920799608887</v>
      </c>
      <c r="H13" s="101">
        <v>0.21448747895051334</v>
      </c>
      <c r="I13" s="101">
        <f t="shared" si="7"/>
        <v>179.25337329363768</v>
      </c>
      <c r="K13" s="100" t="s">
        <v>25</v>
      </c>
      <c r="L13" s="102">
        <v>15</v>
      </c>
      <c r="M13" s="102">
        <v>16</v>
      </c>
      <c r="N13" s="102">
        <v>16.5</v>
      </c>
      <c r="O13" s="102">
        <v>20</v>
      </c>
      <c r="P13" s="102">
        <v>30</v>
      </c>
      <c r="Q13" s="102">
        <f t="shared" si="0"/>
        <v>15.30223345889315</v>
      </c>
      <c r="S13" s="100" t="s">
        <v>25</v>
      </c>
      <c r="T13" s="103">
        <v>3.2172268594089767E-2</v>
      </c>
      <c r="U13" s="103">
        <v>6.4528764148950063E-2</v>
      </c>
      <c r="V13" s="103">
        <v>0.11354080855548854</v>
      </c>
      <c r="W13" s="103">
        <v>0.20430959998219866</v>
      </c>
      <c r="X13" s="103">
        <v>0.33145555602319143</v>
      </c>
      <c r="Y13" s="103">
        <f t="shared" si="8"/>
        <v>4.490504019575E-2</v>
      </c>
      <c r="Z13" s="104"/>
      <c r="AA13" s="100" t="s">
        <v>25</v>
      </c>
      <c r="AB13" s="103">
        <f t="shared" si="9"/>
        <v>1.1446868337402657E-2</v>
      </c>
      <c r="AC13" s="103">
        <f t="shared" si="1"/>
        <v>2.94726820651353E-2</v>
      </c>
      <c r="AD13" s="103">
        <f t="shared" si="1"/>
        <v>5.6777307233509405E-2</v>
      </c>
      <c r="AE13" s="103">
        <f t="shared" si="1"/>
        <v>0.1073446291418772</v>
      </c>
      <c r="AF13" s="103">
        <f t="shared" si="1"/>
        <v>0.17817768076032262</v>
      </c>
      <c r="AG13" s="103">
        <f t="shared" si="10"/>
        <v>1.8540299353136228E-2</v>
      </c>
      <c r="AH13" s="104"/>
      <c r="AI13" s="100" t="s">
        <v>25</v>
      </c>
      <c r="AJ13" s="105">
        <f t="shared" si="11"/>
        <v>1.4452641973176718E-2</v>
      </c>
      <c r="AK13" s="105">
        <f t="shared" si="2"/>
        <v>3.7211760397806673E-2</v>
      </c>
      <c r="AL13" s="105">
        <f t="shared" si="2"/>
        <v>7.1686165111702657E-2</v>
      </c>
      <c r="AM13" s="105">
        <f t="shared" si="2"/>
        <v>0.13553169714215529</v>
      </c>
      <c r="AN13" s="105">
        <f t="shared" si="2"/>
        <v>0.22496443147036588</v>
      </c>
      <c r="AO13" s="105">
        <f t="shared" si="12"/>
        <v>2.3408700155207546E-2</v>
      </c>
      <c r="AQ13" s="100" t="s">
        <v>25</v>
      </c>
      <c r="AR13" s="106">
        <f t="shared" si="3"/>
        <v>452473.5313848168</v>
      </c>
      <c r="AS13" s="106">
        <f t="shared" si="3"/>
        <v>469480.09828774992</v>
      </c>
      <c r="AT13" s="106">
        <f t="shared" si="3"/>
        <v>547128.93060673529</v>
      </c>
      <c r="AU13" s="106">
        <f t="shared" si="3"/>
        <v>583220.03177400003</v>
      </c>
      <c r="AV13" s="106">
        <f t="shared" si="3"/>
        <v>524808.07685099996</v>
      </c>
      <c r="AW13" s="106">
        <f t="shared" si="3"/>
        <v>463523.0729545448</v>
      </c>
      <c r="AX13" s="104"/>
      <c r="AY13" s="100" t="s">
        <v>25</v>
      </c>
      <c r="AZ13" s="106">
        <f t="shared" si="13"/>
        <v>3072825.340474138</v>
      </c>
      <c r="BA13" s="106">
        <f t="shared" si="4"/>
        <v>2995088.3463333328</v>
      </c>
      <c r="BB13" s="106">
        <f t="shared" si="4"/>
        <v>3031185.2111176471</v>
      </c>
      <c r="BC13" s="106">
        <f t="shared" si="4"/>
        <v>3069579.1146</v>
      </c>
      <c r="BD13" s="106">
        <f t="shared" si="4"/>
        <v>1841431.8485999999</v>
      </c>
      <c r="BE13" s="106">
        <f t="shared" si="5"/>
        <v>3055068.7932407055</v>
      </c>
      <c r="BF13" s="107"/>
      <c r="BG13" s="100" t="s">
        <v>25</v>
      </c>
      <c r="BH13" s="101">
        <v>50.128440366972477</v>
      </c>
      <c r="BI13" s="101">
        <v>49.794117647058826</v>
      </c>
      <c r="BJ13" s="101">
        <v>49</v>
      </c>
      <c r="BK13" s="101">
        <v>40</v>
      </c>
      <c r="BL13" s="101"/>
      <c r="BM13" s="101">
        <v>49.903846153846153</v>
      </c>
      <c r="BO13" s="100" t="s">
        <v>25</v>
      </c>
      <c r="BP13" s="106">
        <v>1523463.2327586208</v>
      </c>
      <c r="BQ13" s="106">
        <v>1484922.3333333333</v>
      </c>
      <c r="BR13" s="106">
        <v>1502818.6470588236</v>
      </c>
      <c r="BS13" s="106">
        <v>1521853.8</v>
      </c>
      <c r="BT13" s="106">
        <v>912955.8</v>
      </c>
      <c r="BU13" s="106">
        <f t="shared" si="6"/>
        <v>1514659.7884187936</v>
      </c>
    </row>
    <row r="14" spans="2:73" x14ac:dyDescent="0.2">
      <c r="B14" s="216"/>
      <c r="C14" s="108" t="s">
        <v>15</v>
      </c>
      <c r="D14" s="109">
        <f>SUM(D4:D13)</f>
        <v>2410.7437813213628</v>
      </c>
      <c r="E14" s="109">
        <f t="shared" ref="E14:I14" si="14">SUM(E4:E13)</f>
        <v>1185.2360543669445</v>
      </c>
      <c r="F14" s="109">
        <f t="shared" si="14"/>
        <v>811.67878455654113</v>
      </c>
      <c r="G14" s="109">
        <f t="shared" si="14"/>
        <v>8.9477701124450011</v>
      </c>
      <c r="H14" s="109">
        <f t="shared" si="14"/>
        <v>7.7802297789124868</v>
      </c>
      <c r="I14" s="109">
        <f t="shared" si="14"/>
        <v>4424.3866201362061</v>
      </c>
      <c r="K14" s="108" t="s">
        <v>15</v>
      </c>
      <c r="L14" s="110">
        <f t="shared" ref="L14:Q14" si="15">SUMPRODUCT(D4:D13,L4:L13,BP4:BP13)/SUMPRODUCT(D4:D13,BP4:BP13)</f>
        <v>18.416017197515316</v>
      </c>
      <c r="M14" s="110">
        <f t="shared" si="15"/>
        <v>20.546282318749185</v>
      </c>
      <c r="N14" s="110">
        <f t="shared" si="15"/>
        <v>21.969800212373116</v>
      </c>
      <c r="O14" s="110">
        <f t="shared" si="15"/>
        <v>24.928262417764756</v>
      </c>
      <c r="P14" s="110">
        <f t="shared" si="15"/>
        <v>30.000000000000004</v>
      </c>
      <c r="Q14" s="111">
        <f t="shared" si="15"/>
        <v>19.508227663230375</v>
      </c>
      <c r="S14" s="108" t="s">
        <v>15</v>
      </c>
      <c r="T14" s="112">
        <f>SUMPRODUCT(T4:T13, D4:D13)/SUM(D4:D13)</f>
        <v>4.0894416746761079E-2</v>
      </c>
      <c r="U14" s="112">
        <f t="shared" ref="U14:X14" si="16">SUMPRODUCT(U4:U13, E4:E13)/SUM(E4:E13)</f>
        <v>6.9978992976862317E-2</v>
      </c>
      <c r="V14" s="112">
        <f t="shared" si="16"/>
        <v>0.12190020502586513</v>
      </c>
      <c r="W14" s="112">
        <f t="shared" si="16"/>
        <v>0.21664228706204633</v>
      </c>
      <c r="X14" s="112">
        <f t="shared" si="16"/>
        <v>0.34474848221744847</v>
      </c>
      <c r="Y14" s="112">
        <f>SUMPRODUCT(I4:I13, Y4:Y13)/SUM(I4:I13)</f>
        <v>6.4436521693519225E-2</v>
      </c>
      <c r="Z14" s="113"/>
      <c r="AA14" s="108" t="s">
        <v>15</v>
      </c>
      <c r="AB14" s="112">
        <f>SUMPRODUCT(AB4:AB13, D4:D13)/SUM(D4:D13)</f>
        <v>1.6305979783485192E-2</v>
      </c>
      <c r="AC14" s="112">
        <f t="shared" ref="AC14:AG14" si="17">SUMPRODUCT(AC4:AC13, E4:E13)/SUM(E4:E13)</f>
        <v>3.2509006238712487E-2</v>
      </c>
      <c r="AD14" s="112">
        <f t="shared" si="17"/>
        <v>6.1434329604667888E-2</v>
      </c>
      <c r="AE14" s="112">
        <f t="shared" si="17"/>
        <v>0.11421517294619089</v>
      </c>
      <c r="AF14" s="112">
        <f t="shared" si="17"/>
        <v>0.18558317407364841</v>
      </c>
      <c r="AG14" s="112">
        <f t="shared" si="17"/>
        <v>2.9421293764552322E-2</v>
      </c>
      <c r="AH14" s="113"/>
      <c r="AI14" s="108" t="s">
        <v>15</v>
      </c>
      <c r="AJ14" s="114">
        <f>SUMPRODUCT(AJ4:AJ13, D4:D13)/SUM(D4:D13)</f>
        <v>2.0587682227682758E-2</v>
      </c>
      <c r="AK14" s="114">
        <f t="shared" ref="AK14:AN14" si="18">SUMPRODUCT(AK4:AK13, E4:E13)/SUM(E4:E13)</f>
        <v>4.1045377147972746E-2</v>
      </c>
      <c r="AL14" s="114">
        <f t="shared" si="18"/>
        <v>7.7566050771914613E-2</v>
      </c>
      <c r="AM14" s="114">
        <f t="shared" si="18"/>
        <v>0.14420634131887899</v>
      </c>
      <c r="AN14" s="114">
        <f t="shared" si="18"/>
        <v>0.23431449476606522</v>
      </c>
      <c r="AO14" s="115">
        <f>SUMPRODUCT(AJ14:AN14, D14:H14)/SUM(D14:H14)</f>
        <v>3.7146878310580327E-2</v>
      </c>
      <c r="AQ14" s="108" t="s">
        <v>15</v>
      </c>
      <c r="AR14" s="106">
        <f t="shared" si="3"/>
        <v>237667.53245879032</v>
      </c>
      <c r="AS14" s="106">
        <f t="shared" si="3"/>
        <v>220175.82381846756</v>
      </c>
      <c r="AT14" s="106">
        <f t="shared" si="3"/>
        <v>220201.42611904655</v>
      </c>
      <c r="AU14" s="106">
        <f t="shared" si="3"/>
        <v>217723.22439961223</v>
      </c>
      <c r="AV14" s="106">
        <f t="shared" si="3"/>
        <v>269579.0229276864</v>
      </c>
      <c r="AW14" s="106">
        <f t="shared" si="3"/>
        <v>229793.25449801207</v>
      </c>
      <c r="AX14" s="113"/>
      <c r="AY14" s="108" t="s">
        <v>15</v>
      </c>
      <c r="AZ14" s="106">
        <f t="shared" ref="AZ14:BD14" si="19">SUMPRODUCT(AZ4:AZ13,D4:D13)/SUM(D4:D13)</f>
        <v>1362412.5870399463</v>
      </c>
      <c r="BA14" s="106">
        <f t="shared" si="19"/>
        <v>1139379.728168787</v>
      </c>
      <c r="BB14" s="106">
        <f t="shared" si="19"/>
        <v>1032861.4917696979</v>
      </c>
      <c r="BC14" s="106">
        <f t="shared" si="19"/>
        <v>919367.49394114455</v>
      </c>
      <c r="BD14" s="106">
        <f t="shared" si="19"/>
        <v>945891.30851819774</v>
      </c>
      <c r="BE14" s="106">
        <f>SUMPRODUCT(BE4:BE13,I4:I13)/SUM(I4:I13)</f>
        <v>1240578.4976444156</v>
      </c>
      <c r="BF14" s="116"/>
      <c r="BG14" s="108" t="s">
        <v>15</v>
      </c>
      <c r="BH14" s="109">
        <v>51.197392249185079</v>
      </c>
      <c r="BI14" s="109">
        <v>51.359383033419022</v>
      </c>
      <c r="BJ14" s="109">
        <v>51.233236151603499</v>
      </c>
      <c r="BK14" s="109">
        <v>51.193236714975846</v>
      </c>
      <c r="BL14" s="109">
        <v>51.463157894736845</v>
      </c>
      <c r="BM14" s="117">
        <v>51.255049504950492</v>
      </c>
      <c r="BO14" s="108" t="s">
        <v>15</v>
      </c>
      <c r="BP14" s="118">
        <f t="shared" ref="BP14:BU14" si="20">SUMPRODUCT(BP4:BP13, D4:D13)/SUM(D4:D13)</f>
        <v>675464.84235991398</v>
      </c>
      <c r="BQ14" s="118">
        <f t="shared" si="20"/>
        <v>564888.31342032074</v>
      </c>
      <c r="BR14" s="118">
        <f t="shared" si="20"/>
        <v>512078.08218626573</v>
      </c>
      <c r="BS14" s="118">
        <f t="shared" si="20"/>
        <v>455809.36734811327</v>
      </c>
      <c r="BT14" s="118">
        <f t="shared" si="20"/>
        <v>468959.49852166482</v>
      </c>
      <c r="BU14" s="119">
        <f t="shared" si="20"/>
        <v>615061.22838096949</v>
      </c>
    </row>
    <row r="15" spans="2:73" x14ac:dyDescent="0.2">
      <c r="AI15" s="120"/>
    </row>
    <row r="16" spans="2:73" x14ac:dyDescent="0.2">
      <c r="B16" s="95">
        <f>(((1.6%)*3.464239+0.033447)*0.3009+0.018)*0.8*1.219</f>
        <v>4.3632822164968318E-2</v>
      </c>
    </row>
    <row r="17" spans="1:36" x14ac:dyDescent="0.2">
      <c r="A17" s="98"/>
      <c r="B17" s="215" t="s">
        <v>27</v>
      </c>
      <c r="C17" s="215"/>
      <c r="D17" s="215"/>
      <c r="E17" s="215"/>
      <c r="F17" s="215"/>
      <c r="G17" s="215"/>
      <c r="H17" s="215"/>
      <c r="I17" s="98"/>
      <c r="J17" s="218" t="s">
        <v>28</v>
      </c>
      <c r="K17" s="218"/>
      <c r="L17" s="218"/>
      <c r="M17" s="218"/>
      <c r="N17" s="218"/>
      <c r="O17" s="218"/>
      <c r="P17" s="218"/>
      <c r="Q17" s="98"/>
      <c r="R17" s="215" t="s">
        <v>64</v>
      </c>
      <c r="S17" s="215"/>
      <c r="T17" s="215"/>
      <c r="U17" s="215"/>
      <c r="V17" s="215"/>
      <c r="W17" s="215"/>
      <c r="X17" s="215"/>
      <c r="AJ17" s="121" t="s">
        <v>37</v>
      </c>
    </row>
    <row r="18" spans="1:36" x14ac:dyDescent="0.2">
      <c r="A18" s="104"/>
      <c r="B18" s="97" t="s">
        <v>9</v>
      </c>
      <c r="C18" s="97" t="s">
        <v>10</v>
      </c>
      <c r="D18" s="97" t="s">
        <v>11</v>
      </c>
      <c r="E18" s="97" t="s">
        <v>12</v>
      </c>
      <c r="F18" s="97" t="s">
        <v>13</v>
      </c>
      <c r="G18" s="97" t="s">
        <v>14</v>
      </c>
      <c r="H18" s="97" t="s">
        <v>15</v>
      </c>
      <c r="I18" s="104"/>
      <c r="J18" s="102" t="s">
        <v>9</v>
      </c>
      <c r="K18" s="102" t="s">
        <v>10</v>
      </c>
      <c r="L18" s="102" t="s">
        <v>11</v>
      </c>
      <c r="M18" s="102" t="s">
        <v>12</v>
      </c>
      <c r="N18" s="102" t="s">
        <v>13</v>
      </c>
      <c r="O18" s="102" t="s">
        <v>14</v>
      </c>
      <c r="P18" s="102" t="s">
        <v>15</v>
      </c>
      <c r="Q18" s="104"/>
      <c r="R18" s="102" t="s">
        <v>9</v>
      </c>
      <c r="S18" s="102" t="s">
        <v>10</v>
      </c>
      <c r="T18" s="102" t="s">
        <v>11</v>
      </c>
      <c r="U18" s="102" t="s">
        <v>12</v>
      </c>
      <c r="V18" s="102" t="s">
        <v>13</v>
      </c>
      <c r="W18" s="102" t="s">
        <v>14</v>
      </c>
      <c r="X18" s="102" t="s">
        <v>15</v>
      </c>
    </row>
    <row r="19" spans="1:36" x14ac:dyDescent="0.2">
      <c r="A19" s="104"/>
      <c r="B19" s="100" t="s">
        <v>16</v>
      </c>
      <c r="C19" s="102">
        <v>30</v>
      </c>
      <c r="D19" s="102">
        <v>30</v>
      </c>
      <c r="E19" s="102">
        <v>30</v>
      </c>
      <c r="F19" s="102">
        <v>30</v>
      </c>
      <c r="G19" s="102">
        <v>30</v>
      </c>
      <c r="H19" s="122">
        <f t="shared" ref="H19:H28" si="21">SUMPRODUCT(C19:G19, D4:H4, BP4:BT4)/SUMPRODUCT(D4:H4, BP4:BT4)</f>
        <v>30</v>
      </c>
      <c r="I19" s="104"/>
      <c r="J19" s="102" t="s">
        <v>16</v>
      </c>
      <c r="K19" s="123">
        <f>AR4/AZ4</f>
        <v>0.28499999999999998</v>
      </c>
      <c r="L19" s="123">
        <f t="shared" ref="L19:P29" si="22">AS4/BA4</f>
        <v>0.28499999999999998</v>
      </c>
      <c r="M19" s="123">
        <f t="shared" si="22"/>
        <v>0.28499999999999998</v>
      </c>
      <c r="N19" s="123">
        <f t="shared" si="22"/>
        <v>0.28499999999999998</v>
      </c>
      <c r="O19" s="123">
        <f t="shared" si="22"/>
        <v>0.28499999999999998</v>
      </c>
      <c r="P19" s="123">
        <f t="shared" si="22"/>
        <v>0.28500000000000003</v>
      </c>
      <c r="Q19" s="104"/>
      <c r="R19" s="102" t="s">
        <v>16</v>
      </c>
      <c r="S19" s="124">
        <f>(K19+2.5%+0.9%)-(AJ4+8.3%+3.4%+0.5%+1.8%)</f>
        <v>0.15229538148645438</v>
      </c>
      <c r="T19" s="124">
        <f t="shared" ref="T19:W28" si="23">(L19+2.5%+0.9%)-(AK4+8.3%+3.4%+0.5%+1.8%)</f>
        <v>0.13215009661039834</v>
      </c>
      <c r="U19" s="124">
        <f t="shared" si="23"/>
        <v>9.1778026705127025E-2</v>
      </c>
      <c r="V19" s="124">
        <f t="shared" si="23"/>
        <v>1.9950986398019233E-2</v>
      </c>
      <c r="W19" s="124">
        <f t="shared" si="23"/>
        <v>-3.0507172404451832E-2</v>
      </c>
      <c r="X19" s="124">
        <f>SUMPRODUCT(S19:W19, D4:H4)/SUM(D4:H4)</f>
        <v>0.13115572614801282</v>
      </c>
      <c r="Y19" s="125"/>
    </row>
    <row r="20" spans="1:36" x14ac:dyDescent="0.2">
      <c r="A20" s="104"/>
      <c r="B20" s="100" t="s">
        <v>17</v>
      </c>
      <c r="C20" s="102">
        <v>28.5</v>
      </c>
      <c r="D20" s="102">
        <v>29</v>
      </c>
      <c r="E20" s="102">
        <v>30</v>
      </c>
      <c r="F20" s="102">
        <v>30</v>
      </c>
      <c r="G20" s="102">
        <v>30</v>
      </c>
      <c r="H20" s="122">
        <f t="shared" si="21"/>
        <v>29.083647480677357</v>
      </c>
      <c r="I20" s="104"/>
      <c r="J20" s="102" t="s">
        <v>17</v>
      </c>
      <c r="K20" s="123">
        <f t="shared" ref="K20:K29" si="24">AR5/AZ5</f>
        <v>0.27075000000000005</v>
      </c>
      <c r="L20" s="123">
        <f t="shared" si="22"/>
        <v>0.27549999999999997</v>
      </c>
      <c r="M20" s="123">
        <f t="shared" si="22"/>
        <v>0.28499999999999998</v>
      </c>
      <c r="N20" s="123">
        <f t="shared" si="22"/>
        <v>0.28499999999999998</v>
      </c>
      <c r="O20" s="123">
        <f t="shared" si="22"/>
        <v>0.28499999999999998</v>
      </c>
      <c r="P20" s="123">
        <f t="shared" si="22"/>
        <v>0.27629465106643492</v>
      </c>
      <c r="Q20" s="104"/>
      <c r="R20" s="102" t="s">
        <v>17</v>
      </c>
      <c r="S20" s="124">
        <f t="shared" ref="S20:S28" si="25">(K20+2.5%+0.9%)-(AJ5+8.3%+3.4%+0.5%+1.8%)</f>
        <v>0.13862933277887124</v>
      </c>
      <c r="T20" s="124">
        <f t="shared" si="23"/>
        <v>0.12584586940054515</v>
      </c>
      <c r="U20" s="124">
        <f t="shared" si="23"/>
        <v>9.7112720505365013E-2</v>
      </c>
      <c r="V20" s="124">
        <f t="shared" si="23"/>
        <v>2.8427732557438412E-2</v>
      </c>
      <c r="W20" s="124">
        <f t="shared" si="23"/>
        <v>-6.3026489086151105E-2</v>
      </c>
      <c r="X20" s="124">
        <f t="shared" ref="X20:X28" si="26">SUMPRODUCT(S20:W20, D5:H5)/SUM(D5:H5)</f>
        <v>0.1217438311912398</v>
      </c>
      <c r="Y20" s="125"/>
      <c r="Z20" s="126" t="s">
        <v>39</v>
      </c>
      <c r="AA20" s="126"/>
      <c r="AI20" s="127" t="s">
        <v>31</v>
      </c>
    </row>
    <row r="21" spans="1:36" x14ac:dyDescent="0.2">
      <c r="A21" s="104"/>
      <c r="B21" s="100" t="s">
        <v>18</v>
      </c>
      <c r="C21" s="102">
        <v>24</v>
      </c>
      <c r="D21" s="102">
        <v>25.5</v>
      </c>
      <c r="E21" s="102">
        <v>27.5</v>
      </c>
      <c r="F21" s="102">
        <v>30</v>
      </c>
      <c r="G21" s="102">
        <v>30</v>
      </c>
      <c r="H21" s="122">
        <f t="shared" si="21"/>
        <v>25.251595265644301</v>
      </c>
      <c r="I21" s="104"/>
      <c r="J21" s="102" t="s">
        <v>18</v>
      </c>
      <c r="K21" s="123">
        <f t="shared" si="24"/>
        <v>0.22800000000000004</v>
      </c>
      <c r="L21" s="123">
        <f t="shared" si="22"/>
        <v>0.24224999999999999</v>
      </c>
      <c r="M21" s="123">
        <f t="shared" si="22"/>
        <v>0.26124999999999998</v>
      </c>
      <c r="N21" s="123">
        <f t="shared" si="22"/>
        <v>0.28499999999999998</v>
      </c>
      <c r="O21" s="123">
        <f t="shared" si="22"/>
        <v>0.28499999999999998</v>
      </c>
      <c r="P21" s="123">
        <f t="shared" si="22"/>
        <v>0.23989015502362082</v>
      </c>
      <c r="Q21" s="104"/>
      <c r="R21" s="102" t="s">
        <v>18</v>
      </c>
      <c r="S21" s="124">
        <f t="shared" si="25"/>
        <v>9.8697926115275947E-2</v>
      </c>
      <c r="T21" s="124">
        <f t="shared" si="23"/>
        <v>9.4383313604310459E-2</v>
      </c>
      <c r="U21" s="124">
        <f t="shared" si="23"/>
        <v>7.4431849426451757E-2</v>
      </c>
      <c r="V21" s="124">
        <f t="shared" si="23"/>
        <v>3.3814238528859841E-2</v>
      </c>
      <c r="W21" s="124">
        <f t="shared" si="23"/>
        <v>-5.7444076330757932E-2</v>
      </c>
      <c r="X21" s="124">
        <f t="shared" si="26"/>
        <v>9.1191028482905709E-2</v>
      </c>
      <c r="Y21" s="125"/>
      <c r="Z21" s="128" t="s">
        <v>40</v>
      </c>
      <c r="AA21" s="129"/>
      <c r="AI21" s="130" t="s">
        <v>32</v>
      </c>
      <c r="AJ21" s="131"/>
    </row>
    <row r="22" spans="1:36" x14ac:dyDescent="0.2">
      <c r="A22" s="104"/>
      <c r="B22" s="100" t="s">
        <v>19</v>
      </c>
      <c r="C22" s="102">
        <v>23</v>
      </c>
      <c r="D22" s="102">
        <v>24</v>
      </c>
      <c r="E22" s="102">
        <v>25</v>
      </c>
      <c r="F22" s="102">
        <v>28</v>
      </c>
      <c r="G22" s="102">
        <v>30</v>
      </c>
      <c r="H22" s="122">
        <f t="shared" si="21"/>
        <v>23.734232444399105</v>
      </c>
      <c r="I22" s="104"/>
      <c r="J22" s="102" t="s">
        <v>19</v>
      </c>
      <c r="K22" s="123">
        <f t="shared" si="24"/>
        <v>0.21850000000000003</v>
      </c>
      <c r="L22" s="123">
        <f t="shared" si="22"/>
        <v>0.22799999999999995</v>
      </c>
      <c r="M22" s="123">
        <f t="shared" si="22"/>
        <v>0.23750000000000002</v>
      </c>
      <c r="N22" s="123">
        <f t="shared" si="22"/>
        <v>0.26600000000000001</v>
      </c>
      <c r="O22" s="123">
        <f t="shared" si="22"/>
        <v>0.28500000000000003</v>
      </c>
      <c r="P22" s="123">
        <f t="shared" si="22"/>
        <v>0.22547520822179151</v>
      </c>
      <c r="Q22" s="104"/>
      <c r="R22" s="102" t="s">
        <v>19</v>
      </c>
      <c r="S22" s="124">
        <f t="shared" si="25"/>
        <v>8.9714061095359121E-2</v>
      </c>
      <c r="T22" s="124">
        <f t="shared" si="23"/>
        <v>8.0716030949942119E-2</v>
      </c>
      <c r="U22" s="124">
        <f t="shared" si="23"/>
        <v>5.387492136171057E-2</v>
      </c>
      <c r="V22" s="124">
        <f t="shared" si="23"/>
        <v>1.3405304635484394E-2</v>
      </c>
      <c r="W22" s="124">
        <f t="shared" si="23"/>
        <v>-6.0102858561254746E-2</v>
      </c>
      <c r="X22" s="124">
        <f t="shared" si="26"/>
        <v>7.9081331868553179E-2</v>
      </c>
      <c r="Y22" s="125"/>
      <c r="AC22" s="131" t="s">
        <v>43</v>
      </c>
      <c r="AD22" s="131" t="s">
        <v>44</v>
      </c>
      <c r="AE22" s="131" t="s">
        <v>45</v>
      </c>
      <c r="AF22" s="131" t="s">
        <v>46</v>
      </c>
      <c r="AI22" s="131" t="s">
        <v>33</v>
      </c>
      <c r="AJ22" s="131">
        <v>1.194788272734125E-2</v>
      </c>
    </row>
    <row r="23" spans="1:36" x14ac:dyDescent="0.2">
      <c r="A23" s="104"/>
      <c r="B23" s="100" t="s">
        <v>20</v>
      </c>
      <c r="C23" s="102">
        <v>21.5</v>
      </c>
      <c r="D23" s="102">
        <v>22</v>
      </c>
      <c r="E23" s="102">
        <v>23.5</v>
      </c>
      <c r="F23" s="102">
        <v>25</v>
      </c>
      <c r="G23" s="102">
        <v>30</v>
      </c>
      <c r="H23" s="122">
        <f t="shared" si="21"/>
        <v>22.044794880170247</v>
      </c>
      <c r="I23" s="104"/>
      <c r="J23" s="102" t="s">
        <v>20</v>
      </c>
      <c r="K23" s="123">
        <f t="shared" si="24"/>
        <v>0.20424999999999999</v>
      </c>
      <c r="L23" s="123">
        <f t="shared" si="22"/>
        <v>0.20899999999999999</v>
      </c>
      <c r="M23" s="123">
        <f t="shared" si="22"/>
        <v>0.22325</v>
      </c>
      <c r="N23" s="123">
        <f t="shared" si="22"/>
        <v>0.23750000000000002</v>
      </c>
      <c r="O23" s="123">
        <f t="shared" si="22"/>
        <v>0.28500000000000003</v>
      </c>
      <c r="P23" s="123">
        <f t="shared" si="22"/>
        <v>0.20942555136161733</v>
      </c>
      <c r="Q23" s="104"/>
      <c r="R23" s="102" t="s">
        <v>20</v>
      </c>
      <c r="S23" s="124">
        <f t="shared" si="25"/>
        <v>7.648843891830423E-2</v>
      </c>
      <c r="T23" s="124">
        <f t="shared" si="23"/>
        <v>6.1534303149275438E-2</v>
      </c>
      <c r="U23" s="124">
        <f t="shared" si="23"/>
        <v>3.7286156081534683E-2</v>
      </c>
      <c r="V23" s="124">
        <f t="shared" si="23"/>
        <v>-1.3795630603818332E-2</v>
      </c>
      <c r="W23" s="124">
        <f t="shared" si="23"/>
        <v>-5.4575270376944651E-2</v>
      </c>
      <c r="X23" s="124">
        <f t="shared" si="26"/>
        <v>6.4265158752920548E-2</v>
      </c>
      <c r="Y23" s="125"/>
      <c r="Z23" s="129" t="s">
        <v>41</v>
      </c>
      <c r="AA23" s="129">
        <v>-6.4763124932399607E-3</v>
      </c>
      <c r="AC23" s="132">
        <v>3.6209252841787491</v>
      </c>
      <c r="AD23" s="132">
        <v>3.4435564398340723</v>
      </c>
      <c r="AE23" s="132">
        <v>4.0270058662364665</v>
      </c>
      <c r="AF23" s="132">
        <v>4.1639434268360258</v>
      </c>
      <c r="AI23" s="131" t="s">
        <v>34</v>
      </c>
      <c r="AJ23" s="131">
        <v>1.2976766732846989</v>
      </c>
    </row>
    <row r="24" spans="1:36" x14ac:dyDescent="0.2">
      <c r="A24" s="104"/>
      <c r="B24" s="100" t="s">
        <v>21</v>
      </c>
      <c r="C24" s="102">
        <v>19.5</v>
      </c>
      <c r="D24" s="102">
        <v>21</v>
      </c>
      <c r="E24" s="102">
        <v>22</v>
      </c>
      <c r="F24" s="102">
        <v>24</v>
      </c>
      <c r="G24" s="102">
        <v>30</v>
      </c>
      <c r="H24" s="122">
        <f t="shared" si="21"/>
        <v>20.329138479595013</v>
      </c>
      <c r="I24" s="104"/>
      <c r="J24" s="102" t="s">
        <v>21</v>
      </c>
      <c r="K24" s="123">
        <f t="shared" si="24"/>
        <v>0.18525</v>
      </c>
      <c r="L24" s="123">
        <f t="shared" si="22"/>
        <v>0.19950000000000001</v>
      </c>
      <c r="M24" s="123">
        <f t="shared" si="22"/>
        <v>0.20899999999999999</v>
      </c>
      <c r="N24" s="123">
        <f t="shared" si="22"/>
        <v>0.22799999999999998</v>
      </c>
      <c r="O24" s="123">
        <f t="shared" si="22"/>
        <v>0.28499999999999998</v>
      </c>
      <c r="P24" s="123">
        <f t="shared" si="22"/>
        <v>0.19312681555615263</v>
      </c>
      <c r="Q24" s="104"/>
      <c r="R24" s="102" t="s">
        <v>21</v>
      </c>
      <c r="S24" s="124">
        <f t="shared" si="25"/>
        <v>5.8546944766631082E-2</v>
      </c>
      <c r="T24" s="124">
        <f t="shared" si="23"/>
        <v>5.2482017738361503E-2</v>
      </c>
      <c r="U24" s="124">
        <f t="shared" si="23"/>
        <v>2.603296196892102E-2</v>
      </c>
      <c r="V24" s="124">
        <f t="shared" si="23"/>
        <v>-2.3123578823946556E-2</v>
      </c>
      <c r="W24" s="124">
        <f t="shared" si="23"/>
        <v>-5.5881683473028632E-2</v>
      </c>
      <c r="X24" s="124">
        <f t="shared" si="26"/>
        <v>5.0887105423794869E-2</v>
      </c>
      <c r="Y24" s="125"/>
      <c r="Z24" s="129" t="s">
        <v>42</v>
      </c>
      <c r="AA24" s="129">
        <v>0.55710031072957067</v>
      </c>
    </row>
    <row r="25" spans="1:36" x14ac:dyDescent="0.2">
      <c r="A25" s="104"/>
      <c r="B25" s="100" t="s">
        <v>22</v>
      </c>
      <c r="C25" s="102">
        <v>17.5</v>
      </c>
      <c r="D25" s="102">
        <v>18.5</v>
      </c>
      <c r="E25" s="102">
        <v>20</v>
      </c>
      <c r="F25" s="102">
        <v>24</v>
      </c>
      <c r="G25" s="102">
        <v>30</v>
      </c>
      <c r="H25" s="122">
        <f t="shared" si="21"/>
        <v>18.157073450491144</v>
      </c>
      <c r="I25" s="104"/>
      <c r="J25" s="102" t="s">
        <v>22</v>
      </c>
      <c r="K25" s="123">
        <f t="shared" si="24"/>
        <v>0.16625000000000001</v>
      </c>
      <c r="L25" s="123">
        <f t="shared" si="22"/>
        <v>0.17575000000000002</v>
      </c>
      <c r="M25" s="123">
        <f t="shared" si="22"/>
        <v>0.19</v>
      </c>
      <c r="N25" s="123">
        <f t="shared" si="22"/>
        <v>0.22800000000000001</v>
      </c>
      <c r="O25" s="123">
        <f t="shared" si="22"/>
        <v>0.28499999999999998</v>
      </c>
      <c r="P25" s="123">
        <f t="shared" si="22"/>
        <v>0.17249219777966585</v>
      </c>
      <c r="Q25" s="104"/>
      <c r="R25" s="102" t="s">
        <v>22</v>
      </c>
      <c r="S25" s="124">
        <f t="shared" si="25"/>
        <v>4.0846519181214153E-2</v>
      </c>
      <c r="T25" s="124">
        <f t="shared" si="23"/>
        <v>2.9994662204558292E-2</v>
      </c>
      <c r="U25" s="124">
        <f t="shared" si="23"/>
        <v>1.0307176137732826E-2</v>
      </c>
      <c r="V25" s="124">
        <f t="shared" si="23"/>
        <v>-1.6316253439335182E-2</v>
      </c>
      <c r="W25" s="124">
        <f t="shared" si="23"/>
        <v>-5.149692126579325E-2</v>
      </c>
      <c r="X25" s="124">
        <f t="shared" si="26"/>
        <v>3.3013253894853677E-2</v>
      </c>
      <c r="Y25" s="125"/>
      <c r="AI25" s="130" t="s">
        <v>35</v>
      </c>
      <c r="AJ25" s="131"/>
    </row>
    <row r="26" spans="1:36" x14ac:dyDescent="0.2">
      <c r="A26" s="104"/>
      <c r="B26" s="100" t="s">
        <v>23</v>
      </c>
      <c r="C26" s="102">
        <v>16.5</v>
      </c>
      <c r="D26" s="102">
        <v>17.5</v>
      </c>
      <c r="E26" s="102">
        <v>20</v>
      </c>
      <c r="F26" s="102">
        <v>22</v>
      </c>
      <c r="G26" s="102">
        <v>30</v>
      </c>
      <c r="H26" s="122">
        <f t="shared" si="21"/>
        <v>17.183255492224756</v>
      </c>
      <c r="I26" s="104"/>
      <c r="J26" s="102" t="s">
        <v>23</v>
      </c>
      <c r="K26" s="123">
        <f t="shared" si="24"/>
        <v>0.15675000000000003</v>
      </c>
      <c r="L26" s="123">
        <f t="shared" si="22"/>
        <v>0.16624999999999998</v>
      </c>
      <c r="M26" s="123">
        <f t="shared" si="22"/>
        <v>0.19000000000000003</v>
      </c>
      <c r="N26" s="123">
        <f t="shared" si="22"/>
        <v>0.20899999999999999</v>
      </c>
      <c r="O26" s="123">
        <f t="shared" si="22"/>
        <v>0.28499999999999998</v>
      </c>
      <c r="P26" s="123">
        <f t="shared" si="22"/>
        <v>0.16324092717613517</v>
      </c>
      <c r="Q26" s="104"/>
      <c r="R26" s="102" t="s">
        <v>23</v>
      </c>
      <c r="S26" s="124">
        <f t="shared" si="25"/>
        <v>3.1557527931195373E-2</v>
      </c>
      <c r="T26" s="124">
        <f t="shared" si="23"/>
        <v>1.9614256425896759E-2</v>
      </c>
      <c r="U26" s="133">
        <f t="shared" si="23"/>
        <v>1.1043098399206974E-2</v>
      </c>
      <c r="V26" s="124">
        <f t="shared" si="23"/>
        <v>-3.5595681243504096E-2</v>
      </c>
      <c r="W26" s="124">
        <f t="shared" si="23"/>
        <v>-4.5595280636710422E-2</v>
      </c>
      <c r="X26" s="124">
        <f t="shared" si="26"/>
        <v>2.5870467194135965E-2</v>
      </c>
      <c r="Y26" s="125"/>
      <c r="AC26" s="134" t="s">
        <v>59</v>
      </c>
      <c r="AD26" s="134" t="s">
        <v>60</v>
      </c>
      <c r="AE26" s="135" t="s">
        <v>61</v>
      </c>
      <c r="AF26" s="135" t="s">
        <v>62</v>
      </c>
      <c r="AG26" s="135" t="s">
        <v>63</v>
      </c>
      <c r="AI26" s="131" t="s">
        <v>33</v>
      </c>
      <c r="AJ26" s="131">
        <v>1.7999999999999999E-2</v>
      </c>
    </row>
    <row r="27" spans="1:36" x14ac:dyDescent="0.2">
      <c r="A27" s="104"/>
      <c r="B27" s="100" t="s">
        <v>24</v>
      </c>
      <c r="C27" s="102">
        <v>16</v>
      </c>
      <c r="D27" s="102">
        <v>17</v>
      </c>
      <c r="E27" s="102">
        <v>19.5</v>
      </c>
      <c r="F27" s="102">
        <v>20</v>
      </c>
      <c r="G27" s="102">
        <v>30</v>
      </c>
      <c r="H27" s="122">
        <f t="shared" si="21"/>
        <v>16.564946418964244</v>
      </c>
      <c r="I27" s="104"/>
      <c r="J27" s="102" t="s">
        <v>24</v>
      </c>
      <c r="K27" s="123">
        <f t="shared" si="24"/>
        <v>0.152</v>
      </c>
      <c r="L27" s="123">
        <f t="shared" si="22"/>
        <v>0.16150000000000003</v>
      </c>
      <c r="M27" s="123">
        <f t="shared" si="22"/>
        <v>0.18525000000000003</v>
      </c>
      <c r="N27" s="123">
        <f t="shared" si="22"/>
        <v>0.19000000000000003</v>
      </c>
      <c r="O27" s="123">
        <f t="shared" si="22"/>
        <v>0.28499999999999998</v>
      </c>
      <c r="P27" s="123">
        <f t="shared" si="22"/>
        <v>0.15736699098016033</v>
      </c>
      <c r="Q27" s="104"/>
      <c r="R27" s="102" t="s">
        <v>24</v>
      </c>
      <c r="S27" s="124">
        <f t="shared" si="25"/>
        <v>2.8776312808160842E-2</v>
      </c>
      <c r="T27" s="124">
        <f t="shared" si="23"/>
        <v>1.6760768367570927E-2</v>
      </c>
      <c r="U27" s="133">
        <f t="shared" si="23"/>
        <v>8.0830014522814964E-3</v>
      </c>
      <c r="V27" s="124">
        <f t="shared" si="23"/>
        <v>-4.9430738173876387E-2</v>
      </c>
      <c r="W27" s="124">
        <f t="shared" si="23"/>
        <v>-5.0020086396681929E-2</v>
      </c>
      <c r="X27" s="124">
        <f t="shared" si="26"/>
        <v>2.382791334723899E-2</v>
      </c>
      <c r="Y27" s="125"/>
      <c r="AC27" s="136">
        <v>0.91062202205279785</v>
      </c>
      <c r="AD27" s="136">
        <v>0.58862569610956372</v>
      </c>
      <c r="AE27" s="136">
        <v>0.32916285075249524</v>
      </c>
      <c r="AF27" s="136">
        <v>0.1492444955219652</v>
      </c>
      <c r="AG27" s="136">
        <v>3.9458551094249388E-2</v>
      </c>
      <c r="AI27" s="131" t="s">
        <v>36</v>
      </c>
      <c r="AJ27" s="131">
        <v>0.3009</v>
      </c>
    </row>
    <row r="28" spans="1:36" x14ac:dyDescent="0.2">
      <c r="A28" s="113"/>
      <c r="B28" s="100" t="s">
        <v>25</v>
      </c>
      <c r="C28" s="102">
        <v>15.5</v>
      </c>
      <c r="D28" s="102">
        <v>16.5</v>
      </c>
      <c r="E28" s="102">
        <v>19</v>
      </c>
      <c r="F28" s="102">
        <v>20</v>
      </c>
      <c r="G28" s="102">
        <v>30</v>
      </c>
      <c r="H28" s="122">
        <f t="shared" si="21"/>
        <v>15.970803185911636</v>
      </c>
      <c r="I28" s="113"/>
      <c r="J28" s="110" t="s">
        <v>25</v>
      </c>
      <c r="K28" s="123">
        <f t="shared" si="24"/>
        <v>0.14724999999999999</v>
      </c>
      <c r="L28" s="123">
        <f t="shared" si="22"/>
        <v>0.15675</v>
      </c>
      <c r="M28" s="123">
        <f t="shared" si="22"/>
        <v>0.18049999999999999</v>
      </c>
      <c r="N28" s="123">
        <f t="shared" si="22"/>
        <v>0.19</v>
      </c>
      <c r="O28" s="123">
        <f t="shared" si="22"/>
        <v>0.28499999999999998</v>
      </c>
      <c r="P28" s="123">
        <f t="shared" si="22"/>
        <v>0.15172263026616054</v>
      </c>
      <c r="Q28" s="113"/>
      <c r="R28" s="110" t="s">
        <v>25</v>
      </c>
      <c r="S28" s="124">
        <f t="shared" si="25"/>
        <v>2.6797358026823231E-2</v>
      </c>
      <c r="T28" s="137">
        <f t="shared" si="23"/>
        <v>1.353823960219333E-2</v>
      </c>
      <c r="U28" s="133">
        <f t="shared" si="23"/>
        <v>2.8138348882973119E-3</v>
      </c>
      <c r="V28" s="124">
        <f t="shared" si="23"/>
        <v>-5.1531697142155303E-2</v>
      </c>
      <c r="W28" s="124">
        <f t="shared" si="23"/>
        <v>-4.5964431470365941E-2</v>
      </c>
      <c r="X28" s="124">
        <f t="shared" si="26"/>
        <v>2.2431966862142584E-2</v>
      </c>
      <c r="Y28" s="125"/>
    </row>
    <row r="29" spans="1:36" x14ac:dyDescent="0.2">
      <c r="B29" s="108" t="s">
        <v>15</v>
      </c>
      <c r="C29" s="110">
        <f t="shared" ref="C29:H29" si="27">SUMPRODUCT(C19:C28, D4:D13, BP4:BP13)/SUMPRODUCT(BP4:BP13, D4:D13)</f>
        <v>18.362745055091462</v>
      </c>
      <c r="D29" s="110">
        <f t="shared" si="27"/>
        <v>20.341245270754698</v>
      </c>
      <c r="E29" s="110">
        <f t="shared" si="27"/>
        <v>22.44163198155497</v>
      </c>
      <c r="F29" s="110">
        <f t="shared" si="27"/>
        <v>24.928262417764756</v>
      </c>
      <c r="G29" s="110">
        <f t="shared" si="27"/>
        <v>30.000000000000004</v>
      </c>
      <c r="H29" s="111">
        <f t="shared" si="27"/>
        <v>19.497971049231314</v>
      </c>
      <c r="J29" s="102" t="s">
        <v>15</v>
      </c>
      <c r="K29" s="123">
        <f t="shared" si="24"/>
        <v>0.17444607802336887</v>
      </c>
      <c r="L29" s="123">
        <f t="shared" si="22"/>
        <v>0.19324183007216963</v>
      </c>
      <c r="M29" s="123">
        <f t="shared" si="22"/>
        <v>0.2131955038247722</v>
      </c>
      <c r="N29" s="123">
        <f t="shared" si="22"/>
        <v>0.2368184929687652</v>
      </c>
      <c r="O29" s="123">
        <f t="shared" si="22"/>
        <v>0.28500000000000003</v>
      </c>
      <c r="P29" s="138">
        <f t="shared" si="22"/>
        <v>0.18523072496769746</v>
      </c>
      <c r="R29" s="102" t="s">
        <v>15</v>
      </c>
      <c r="S29" s="124">
        <f>SUMPRODUCT(S19:S28, D4:D13)/SUM(D4:D13)</f>
        <v>6.2398054967379928E-2</v>
      </c>
      <c r="T29" s="124">
        <f t="shared" ref="T29:X29" si="28">SUMPRODUCT(T19:T28, E4:E13)/SUM(E4:E13)</f>
        <v>6.1744818602403662E-2</v>
      </c>
      <c r="U29" s="124">
        <f t="shared" si="28"/>
        <v>4.4218191950627928E-2</v>
      </c>
      <c r="V29" s="124">
        <f t="shared" si="28"/>
        <v>-1.0842182543715478E-4</v>
      </c>
      <c r="W29" s="124">
        <f t="shared" si="28"/>
        <v>-5.5314494766065203E-2</v>
      </c>
      <c r="X29" s="139">
        <f t="shared" si="28"/>
        <v>5.8554454907451051E-2</v>
      </c>
      <c r="Y29" s="125"/>
    </row>
    <row r="31" spans="1:36" x14ac:dyDescent="0.2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X31" s="95">
        <f>21-3.4-8-5</f>
        <v>4.6000000000000014</v>
      </c>
    </row>
    <row r="32" spans="1:36" x14ac:dyDescent="0.2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1:24" x14ac:dyDescent="0.2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</row>
    <row r="34" spans="1:24" x14ac:dyDescent="0.2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S34" s="136"/>
      <c r="T34" s="136"/>
      <c r="U34" s="136"/>
      <c r="V34" s="136"/>
      <c r="W34" s="136"/>
      <c r="X34" s="136"/>
    </row>
    <row r="35" spans="1:24" x14ac:dyDescent="0.2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S35" s="136"/>
      <c r="T35" s="136"/>
      <c r="U35" s="136"/>
      <c r="V35" s="136"/>
      <c r="W35" s="136"/>
      <c r="X35" s="136"/>
    </row>
    <row r="36" spans="1:24" x14ac:dyDescent="0.2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S36" s="136"/>
      <c r="T36" s="136"/>
      <c r="U36" s="136"/>
      <c r="V36" s="136"/>
      <c r="W36" s="136"/>
      <c r="X36" s="136"/>
    </row>
    <row r="37" spans="1:24" x14ac:dyDescent="0.2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S37" s="136"/>
      <c r="T37" s="136"/>
      <c r="U37" s="136"/>
      <c r="V37" s="136"/>
      <c r="W37" s="136"/>
      <c r="X37" s="136"/>
    </row>
    <row r="38" spans="1:24" x14ac:dyDescent="0.2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S38" s="136"/>
      <c r="T38" s="136"/>
      <c r="U38" s="136"/>
      <c r="V38" s="136"/>
      <c r="W38" s="136"/>
      <c r="X38" s="136"/>
    </row>
    <row r="39" spans="1:24" x14ac:dyDescent="0.2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S39" s="136"/>
      <c r="T39" s="136"/>
      <c r="U39" s="136"/>
      <c r="V39" s="136"/>
      <c r="W39" s="136"/>
      <c r="X39" s="136"/>
    </row>
    <row r="40" spans="1:24" x14ac:dyDescent="0.2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S40" s="136"/>
      <c r="T40" s="136"/>
      <c r="U40" s="136"/>
      <c r="V40" s="136"/>
      <c r="W40" s="136"/>
      <c r="X40" s="136"/>
    </row>
    <row r="41" spans="1:24" x14ac:dyDescent="0.2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S41" s="136"/>
      <c r="T41" s="136"/>
      <c r="U41" s="136"/>
      <c r="V41" s="136"/>
      <c r="W41" s="136"/>
      <c r="X41" s="136"/>
    </row>
    <row r="42" spans="1:24" x14ac:dyDescent="0.2">
      <c r="S42" s="136"/>
      <c r="T42" s="136"/>
      <c r="U42" s="136"/>
      <c r="V42" s="136"/>
      <c r="W42" s="136"/>
      <c r="X42" s="136"/>
    </row>
    <row r="43" spans="1:24" x14ac:dyDescent="0.2">
      <c r="S43" s="136"/>
      <c r="T43" s="136"/>
      <c r="U43" s="136"/>
      <c r="V43" s="136"/>
      <c r="W43" s="136"/>
      <c r="X43" s="136"/>
    </row>
    <row r="44" spans="1:24" x14ac:dyDescent="0.2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136"/>
      <c r="T44" s="136"/>
      <c r="U44" s="136"/>
      <c r="V44" s="136"/>
      <c r="W44" s="136"/>
      <c r="X44" s="136"/>
    </row>
    <row r="45" spans="1:24" x14ac:dyDescent="0.2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</row>
    <row r="46" spans="1:24" x14ac:dyDescent="0.2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</row>
    <row r="47" spans="1:24" x14ac:dyDescent="0.2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</row>
    <row r="48" spans="1:24" x14ac:dyDescent="0.2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</row>
    <row r="49" spans="1:18" x14ac:dyDescent="0.2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</row>
    <row r="50" spans="1:18" x14ac:dyDescent="0.2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</row>
    <row r="51" spans="1:18" x14ac:dyDescent="0.2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</row>
    <row r="52" spans="1:18" x14ac:dyDescent="0.2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</row>
    <row r="53" spans="1:18" x14ac:dyDescent="0.2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</row>
    <row r="54" spans="1:18" x14ac:dyDescent="0.2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</row>
    <row r="55" spans="1:18" x14ac:dyDescent="0.2">
      <c r="A55" s="113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</row>
  </sheetData>
  <mergeCells count="13">
    <mergeCell ref="AY2:BE2"/>
    <mergeCell ref="BG2:BM2"/>
    <mergeCell ref="BO2:BU2"/>
    <mergeCell ref="B3:B14"/>
    <mergeCell ref="B17:H17"/>
    <mergeCell ref="J17:P17"/>
    <mergeCell ref="R17:X17"/>
    <mergeCell ref="C2:I2"/>
    <mergeCell ref="K2:Q2"/>
    <mergeCell ref="S2:Y2"/>
    <mergeCell ref="AA2:AG2"/>
    <mergeCell ref="AI2:AO2"/>
    <mergeCell ref="AQ2:AW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BU55"/>
  <sheetViews>
    <sheetView topLeftCell="Y1" workbookViewId="0">
      <selection activeCell="AF16" sqref="AF16"/>
    </sheetView>
  </sheetViews>
  <sheetFormatPr defaultRowHeight="15" x14ac:dyDescent="0.25"/>
  <cols>
    <col min="2" max="2" width="11" customWidth="1"/>
    <col min="4" max="6" width="9.5703125" bestFit="1" customWidth="1"/>
    <col min="7" max="8" width="9.28515625" bestFit="1" customWidth="1"/>
    <col min="10" max="15" width="9.140625" customWidth="1"/>
    <col min="16" max="16" width="11.140625" customWidth="1"/>
    <col min="17" max="17" width="9.140625" customWidth="1"/>
    <col min="21" max="21" width="12" bestFit="1" customWidth="1"/>
    <col min="24" max="24" width="11.140625" bestFit="1" customWidth="1"/>
    <col min="36" max="36" width="20.42578125" bestFit="1" customWidth="1"/>
    <col min="41" max="41" width="11.28515625" bestFit="1" customWidth="1"/>
    <col min="43" max="43" width="12.140625" bestFit="1" customWidth="1"/>
    <col min="44" max="47" width="12.42578125" bestFit="1" customWidth="1"/>
    <col min="48" max="48" width="11.42578125" bestFit="1" customWidth="1"/>
    <col min="49" max="49" width="13.42578125" bestFit="1" customWidth="1"/>
    <col min="52" max="52" width="13" bestFit="1" customWidth="1"/>
    <col min="53" max="55" width="12.5703125" bestFit="1" customWidth="1"/>
    <col min="56" max="56" width="11.140625" bestFit="1" customWidth="1"/>
    <col min="57" max="57" width="12.5703125" bestFit="1" customWidth="1"/>
    <col min="58" max="58" width="10.5703125" customWidth="1"/>
    <col min="59" max="66" width="0" hidden="1" customWidth="1"/>
    <col min="68" max="71" width="12.5703125" bestFit="1" customWidth="1"/>
    <col min="72" max="72" width="11.140625" bestFit="1" customWidth="1"/>
    <col min="73" max="73" width="12.5703125" bestFit="1" customWidth="1"/>
  </cols>
  <sheetData>
    <row r="2" spans="2:73" x14ac:dyDescent="0.25">
      <c r="C2" s="178" t="s">
        <v>0</v>
      </c>
      <c r="D2" s="178"/>
      <c r="E2" s="178"/>
      <c r="F2" s="178"/>
      <c r="G2" s="178"/>
      <c r="H2" s="178"/>
      <c r="I2" s="178"/>
      <c r="K2" s="178" t="s">
        <v>1</v>
      </c>
      <c r="L2" s="178"/>
      <c r="M2" s="178"/>
      <c r="N2" s="178"/>
      <c r="O2" s="178"/>
      <c r="P2" s="178"/>
      <c r="Q2" s="178"/>
      <c r="S2" s="178" t="s">
        <v>2</v>
      </c>
      <c r="T2" s="178"/>
      <c r="U2" s="178"/>
      <c r="V2" s="178"/>
      <c r="W2" s="178"/>
      <c r="X2" s="178"/>
      <c r="Y2" s="178"/>
      <c r="AA2" s="178" t="s">
        <v>38</v>
      </c>
      <c r="AB2" s="178"/>
      <c r="AC2" s="178"/>
      <c r="AD2" s="178"/>
      <c r="AE2" s="178"/>
      <c r="AF2" s="178"/>
      <c r="AG2" s="178"/>
      <c r="AI2" s="178" t="s">
        <v>3</v>
      </c>
      <c r="AJ2" s="178"/>
      <c r="AK2" s="178"/>
      <c r="AL2" s="178"/>
      <c r="AM2" s="178"/>
      <c r="AN2" s="178"/>
      <c r="AO2" s="178"/>
      <c r="AQ2" s="178" t="s">
        <v>4</v>
      </c>
      <c r="AR2" s="178"/>
      <c r="AS2" s="178"/>
      <c r="AT2" s="178"/>
      <c r="AU2" s="178"/>
      <c r="AV2" s="178"/>
      <c r="AW2" s="178"/>
      <c r="AY2" s="178" t="s">
        <v>106</v>
      </c>
      <c r="AZ2" s="178"/>
      <c r="BA2" s="178"/>
      <c r="BB2" s="178"/>
      <c r="BC2" s="178"/>
      <c r="BD2" s="178"/>
      <c r="BE2" s="178"/>
      <c r="BG2" s="178" t="s">
        <v>6</v>
      </c>
      <c r="BH2" s="178"/>
      <c r="BI2" s="178"/>
      <c r="BJ2" s="178"/>
      <c r="BK2" s="178"/>
      <c r="BL2" s="178"/>
      <c r="BM2" s="178"/>
      <c r="BO2" s="178" t="s">
        <v>7</v>
      </c>
      <c r="BP2" s="178"/>
      <c r="BQ2" s="178"/>
      <c r="BR2" s="178"/>
      <c r="BS2" s="178"/>
      <c r="BT2" s="178"/>
      <c r="BU2" s="178"/>
    </row>
    <row r="3" spans="2:73" x14ac:dyDescent="0.25">
      <c r="B3" s="179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2"/>
      <c r="AA3" s="1" t="s">
        <v>9</v>
      </c>
      <c r="AB3" s="1" t="s">
        <v>10</v>
      </c>
      <c r="AC3" s="1" t="s">
        <v>11</v>
      </c>
      <c r="AD3" s="1" t="s">
        <v>12</v>
      </c>
      <c r="AE3" s="1" t="s">
        <v>13</v>
      </c>
      <c r="AF3" s="1" t="s">
        <v>14</v>
      </c>
      <c r="AG3" s="1" t="s">
        <v>15</v>
      </c>
      <c r="AH3" s="2"/>
      <c r="AI3" s="1" t="s">
        <v>9</v>
      </c>
      <c r="AJ3" s="1" t="s">
        <v>10</v>
      </c>
      <c r="AK3" s="1" t="s">
        <v>11</v>
      </c>
      <c r="AL3" s="1" t="s">
        <v>12</v>
      </c>
      <c r="AM3" s="1" t="s">
        <v>13</v>
      </c>
      <c r="AN3" s="1" t="s">
        <v>14</v>
      </c>
      <c r="AO3" s="1" t="s">
        <v>15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2"/>
      <c r="AY3" s="1" t="s">
        <v>9</v>
      </c>
      <c r="AZ3" s="1" t="s">
        <v>10</v>
      </c>
      <c r="BA3" s="1" t="s">
        <v>11</v>
      </c>
      <c r="BB3" s="1" t="s">
        <v>12</v>
      </c>
      <c r="BC3" s="1" t="s">
        <v>13</v>
      </c>
      <c r="BD3" s="1" t="s">
        <v>14</v>
      </c>
      <c r="BE3" s="1" t="s">
        <v>15</v>
      </c>
      <c r="BF3" s="2"/>
      <c r="BG3" s="1" t="s">
        <v>9</v>
      </c>
      <c r="BH3" s="1" t="s">
        <v>10</v>
      </c>
      <c r="BI3" s="1" t="s">
        <v>11</v>
      </c>
      <c r="BJ3" s="1" t="s">
        <v>12</v>
      </c>
      <c r="BK3" s="1" t="s">
        <v>13</v>
      </c>
      <c r="BL3" s="1" t="s">
        <v>14</v>
      </c>
      <c r="BM3" s="1" t="s">
        <v>15</v>
      </c>
      <c r="BO3" s="1" t="s">
        <v>9</v>
      </c>
      <c r="BP3" s="1" t="s">
        <v>10</v>
      </c>
      <c r="BQ3" s="1" t="s">
        <v>11</v>
      </c>
      <c r="BR3" s="1" t="s">
        <v>12</v>
      </c>
      <c r="BS3" s="1" t="s">
        <v>13</v>
      </c>
      <c r="BT3" s="1" t="s">
        <v>14</v>
      </c>
      <c r="BU3" s="1" t="s">
        <v>15</v>
      </c>
    </row>
    <row r="4" spans="2:73" x14ac:dyDescent="0.25">
      <c r="B4" s="179"/>
      <c r="C4" s="3" t="s">
        <v>16</v>
      </c>
      <c r="D4" s="4">
        <v>4.0047485233100621</v>
      </c>
      <c r="E4" s="4">
        <v>4.2744865988410936</v>
      </c>
      <c r="F4" s="4">
        <v>1.8785601261631268</v>
      </c>
      <c r="G4" s="4">
        <v>3.8445868868488241E-2</v>
      </c>
      <c r="H4" s="4">
        <v>1.4164267477864088E-2</v>
      </c>
      <c r="I4" s="4">
        <f>SUM(D4:H4)</f>
        <v>10.210405384660636</v>
      </c>
      <c r="K4" s="3" t="s">
        <v>16</v>
      </c>
      <c r="L4" s="5">
        <v>30</v>
      </c>
      <c r="M4" s="5">
        <v>30</v>
      </c>
      <c r="N4" s="5">
        <v>30</v>
      </c>
      <c r="O4" s="5">
        <v>30</v>
      </c>
      <c r="P4" s="5">
        <v>30</v>
      </c>
      <c r="Q4" s="5">
        <f t="shared" ref="Q4:Q13" si="0">SUMPRODUCT(D4:H4,L4:P4,BP4:BT4)/SUMPRODUCT(D4:H4,BP4:BT4)</f>
        <v>30.000000000000007</v>
      </c>
      <c r="S4" s="3" t="s">
        <v>16</v>
      </c>
      <c r="T4" s="6">
        <v>5.0811171183914303E-2</v>
      </c>
      <c r="U4" s="6">
        <v>7.5689704378571351E-2</v>
      </c>
      <c r="V4" s="6">
        <v>0.15249149690027727</v>
      </c>
      <c r="W4" s="6">
        <v>0.22965306397075588</v>
      </c>
      <c r="X4" s="6">
        <v>0.33377701401771992</v>
      </c>
      <c r="Y4" s="6">
        <f>SUMPRODUCT(T4:X4, D4:H4)/SUM(D4:H4)</f>
        <v>8.0999913596803419E-2</v>
      </c>
      <c r="Z4" s="7"/>
      <c r="AA4" s="3" t="s">
        <v>16</v>
      </c>
      <c r="AB4" s="6">
        <f>T4*$AA$24+$AA$23</f>
        <v>2.1830606761852105E-2</v>
      </c>
      <c r="AC4" s="6">
        <f t="shared" ref="AC4:AF13" si="1">U4*$AA$24+$AA$23</f>
        <v>3.5690445335091484E-2</v>
      </c>
      <c r="AD4" s="6">
        <f t="shared" si="1"/>
        <v>7.8476747813521874E-2</v>
      </c>
      <c r="AE4" s="6">
        <f t="shared" si="1"/>
        <v>0.1214634808048661</v>
      </c>
      <c r="AF4" s="6">
        <f t="shared" si="1"/>
        <v>0.17947096573042007</v>
      </c>
      <c r="AG4" s="6">
        <f>SUMPRODUCT(AB4:AF4, D4:H4)/SUM(D4:H4)</f>
        <v>3.8648764540607589E-2</v>
      </c>
      <c r="AH4" s="7"/>
      <c r="AI4" s="3" t="s">
        <v>16</v>
      </c>
      <c r="AJ4" s="8">
        <f>(AB4*BP4*$AC$27+AB4*BP4*$AD$27*$AC$23+AB4*BP4*$AE$27*$AD$23+AB4*BP4*$AF$27*$AE$23+AB4*BP4*$AG$27*$AF$23)*0.621*0.83/AZ4</f>
        <v>2.7562992277576054E-2</v>
      </c>
      <c r="AK4" s="8">
        <f t="shared" ref="AK4:AN13" si="2">(AC4*BQ4*$AC$27+AC4*BQ4*$AD$27*$AC$23+AC4*BQ4*$AE$27*$AD$23+AC4*BQ4*$AF$27*$AE$23+AC4*BQ4*$AG$27*$AF$23)*0.621*0.83/BA4</f>
        <v>4.506221379395673E-2</v>
      </c>
      <c r="AL4" s="8">
        <f t="shared" si="2"/>
        <v>9.9083548961782231E-2</v>
      </c>
      <c r="AM4" s="8">
        <f t="shared" si="2"/>
        <v>0.15335794464871741</v>
      </c>
      <c r="AN4" s="8">
        <f t="shared" si="2"/>
        <v>0.2265973134159924</v>
      </c>
      <c r="AO4" s="8">
        <f>SUMPRODUCT(AJ4:AN4, D4:H4)/SUM(D4:H4)</f>
        <v>4.8797342657105551E-2</v>
      </c>
      <c r="AQ4" s="3" t="s">
        <v>16</v>
      </c>
      <c r="AR4" s="9">
        <f>AZ4*C19%*57/60</f>
        <v>87424.726979999992</v>
      </c>
      <c r="AS4" s="9">
        <f t="shared" ref="AR4:AW14" si="3">BA4*D19%*57/60</f>
        <v>101872.59378749999</v>
      </c>
      <c r="AT4" s="9">
        <f t="shared" si="3"/>
        <v>95726.638469999991</v>
      </c>
      <c r="AU4" s="9">
        <f t="shared" si="3"/>
        <v>101713.64914499999</v>
      </c>
      <c r="AV4" s="9">
        <f t="shared" si="3"/>
        <v>107027.80374749999</v>
      </c>
      <c r="AW4" s="9">
        <f t="shared" si="3"/>
        <v>95081.608685652231</v>
      </c>
      <c r="AX4" s="7"/>
      <c r="AY4" s="3" t="s">
        <v>16</v>
      </c>
      <c r="AZ4" s="9">
        <f>BP4*201.7%</f>
        <v>306753.42800000001</v>
      </c>
      <c r="BA4" s="9">
        <f t="shared" ref="BA4:BD13" si="4">BQ4*201.7%</f>
        <v>357447.69750000001</v>
      </c>
      <c r="BB4" s="9">
        <f t="shared" si="4"/>
        <v>335882.94199999998</v>
      </c>
      <c r="BC4" s="9">
        <f t="shared" si="4"/>
        <v>356889.99699999997</v>
      </c>
      <c r="BD4" s="9">
        <f t="shared" si="4"/>
        <v>375536.15349999996</v>
      </c>
      <c r="BE4" s="9">
        <f t="shared" ref="BE4:BE13" si="5">SUMPRODUCT(AZ4:BD4, D4:H4)/SUM(D4:H4)</f>
        <v>333619.67959877971</v>
      </c>
      <c r="BF4" s="7"/>
      <c r="BG4" s="3" t="s">
        <v>16</v>
      </c>
      <c r="BH4" s="4">
        <v>61</v>
      </c>
      <c r="BI4" s="4">
        <v>54.75</v>
      </c>
      <c r="BJ4" s="4">
        <v>47.777777777777779</v>
      </c>
      <c r="BK4" s="4">
        <v>44.454545454545453</v>
      </c>
      <c r="BL4" s="4">
        <v>55</v>
      </c>
      <c r="BM4" s="4">
        <v>49.322580645161288</v>
      </c>
      <c r="BO4" s="3" t="s">
        <v>16</v>
      </c>
      <c r="BP4" s="9">
        <v>152084</v>
      </c>
      <c r="BQ4" s="9">
        <v>177217.5</v>
      </c>
      <c r="BR4" s="9">
        <v>166526</v>
      </c>
      <c r="BS4" s="9">
        <v>176941</v>
      </c>
      <c r="BT4" s="9">
        <v>186185.5</v>
      </c>
      <c r="BU4" s="9">
        <f t="shared" ref="BU4:BU13" si="6">SUMPRODUCT(BP4:BT4, D4:H4)/SUM(D4:H4)</f>
        <v>165403.90659334639</v>
      </c>
    </row>
    <row r="5" spans="2:73" x14ac:dyDescent="0.25">
      <c r="B5" s="179"/>
      <c r="C5" s="3" t="s">
        <v>17</v>
      </c>
      <c r="D5" s="4">
        <v>96.82068488708444</v>
      </c>
      <c r="E5" s="4">
        <v>89.336769915778859</v>
      </c>
      <c r="F5" s="4">
        <v>85.257728802788066</v>
      </c>
      <c r="G5" s="4">
        <v>0.80736324623825306</v>
      </c>
      <c r="H5" s="4">
        <v>0.50991362920310712</v>
      </c>
      <c r="I5" s="4">
        <f t="shared" ref="I5:I13" si="7">SUM(D5:H5)</f>
        <v>272.73246048109269</v>
      </c>
      <c r="K5" s="3" t="s">
        <v>17</v>
      </c>
      <c r="L5" s="5">
        <v>28.5</v>
      </c>
      <c r="M5" s="5">
        <v>29</v>
      </c>
      <c r="N5" s="5">
        <v>30</v>
      </c>
      <c r="O5" s="5">
        <v>30</v>
      </c>
      <c r="P5" s="5">
        <v>30</v>
      </c>
      <c r="Q5" s="5">
        <f t="shared" si="0"/>
        <v>29.129740492615984</v>
      </c>
      <c r="S5" s="3" t="s">
        <v>17</v>
      </c>
      <c r="T5" s="6">
        <v>4.6272938483552371E-2</v>
      </c>
      <c r="U5" s="6">
        <v>7.4824969921286996E-2</v>
      </c>
      <c r="V5" s="6">
        <v>0.12653144957765333</v>
      </c>
      <c r="W5" s="6">
        <v>0.22585521386909554</v>
      </c>
      <c r="X5" s="6">
        <v>0.3447654490311069</v>
      </c>
      <c r="Y5" s="6">
        <f t="shared" ref="Y5:Y13" si="8">SUMPRODUCT(T5:X5, D5:H5)/SUM(D5:H5)</f>
        <v>8.1804455880597177E-2</v>
      </c>
      <c r="Z5" s="7"/>
      <c r="AA5" s="3" t="s">
        <v>17</v>
      </c>
      <c r="AB5" s="6">
        <f t="shared" ref="AB5:AB13" si="9">T5*$AA$24+$AA$23</f>
        <v>1.9302355914317375E-2</v>
      </c>
      <c r="AC5" s="6">
        <f t="shared" si="1"/>
        <v>3.5208701500239803E-2</v>
      </c>
      <c r="AD5" s="6">
        <f t="shared" si="1"/>
        <v>6.4014397383533719E-2</v>
      </c>
      <c r="AE5" s="6">
        <f t="shared" si="1"/>
        <v>0.11934769733312681</v>
      </c>
      <c r="AF5" s="6">
        <f t="shared" si="1"/>
        <v>0.18559262629080964</v>
      </c>
      <c r="AG5" s="6">
        <f t="shared" ref="AG5:AG13" si="10">SUMPRODUCT(AB5:AF5, D5:H5)/SUM(D5:H5)</f>
        <v>3.9096975296904167E-2</v>
      </c>
      <c r="AH5" s="7"/>
      <c r="AI5" s="3" t="s">
        <v>17</v>
      </c>
      <c r="AJ5" s="8">
        <f t="shared" ref="AJ5:AJ13" si="11">(AB5*BP5*$AC$27+AB5*BP5*$AD$27*$AC$23+AB5*BP5*$AE$27*$AD$23+AB5*BP5*$AF$27*$AE$23+AB5*BP5*$AG$27*$AF$23)*0.621*0.83/AZ5</f>
        <v>2.437086118627959E-2</v>
      </c>
      <c r="AK5" s="8">
        <f t="shared" si="2"/>
        <v>4.4453971350462661E-2</v>
      </c>
      <c r="AL5" s="8">
        <f t="shared" si="2"/>
        <v>8.0823605133104937E-2</v>
      </c>
      <c r="AM5" s="8">
        <f t="shared" si="2"/>
        <v>0.15068658859669601</v>
      </c>
      <c r="AN5" s="8">
        <f t="shared" si="2"/>
        <v>0.2343264289917816</v>
      </c>
      <c r="AO5" s="8">
        <f t="shared" ref="AO5:AO13" si="12">SUMPRODUCT(AJ5:AN5, D5:H5)/SUM(D5:H5)</f>
        <v>4.9363246745310604E-2</v>
      </c>
      <c r="AQ5" s="3" t="s">
        <v>17</v>
      </c>
      <c r="AR5" s="9">
        <f t="shared" si="3"/>
        <v>127467.66592760324</v>
      </c>
      <c r="AS5" s="9">
        <f t="shared" si="3"/>
        <v>135372.26801780486</v>
      </c>
      <c r="AT5" s="9">
        <f t="shared" si="3"/>
        <v>125836.03754312498</v>
      </c>
      <c r="AU5" s="9">
        <f t="shared" si="3"/>
        <v>126172.61955571428</v>
      </c>
      <c r="AV5" s="9">
        <f t="shared" si="3"/>
        <v>107027.80374749999</v>
      </c>
      <c r="AW5" s="9">
        <f t="shared" si="3"/>
        <v>129504.80719699888</v>
      </c>
      <c r="AX5" s="7"/>
      <c r="AY5" s="3" t="s">
        <v>17</v>
      </c>
      <c r="AZ5" s="9">
        <f t="shared" ref="AZ5:AZ13" si="13">BP5*201.7%</f>
        <v>454835.56084782607</v>
      </c>
      <c r="BA5" s="9">
        <f t="shared" si="4"/>
        <v>474990.41409756098</v>
      </c>
      <c r="BB5" s="9">
        <f t="shared" si="4"/>
        <v>441529.9562916666</v>
      </c>
      <c r="BC5" s="9">
        <f t="shared" si="4"/>
        <v>442710.94580952381</v>
      </c>
      <c r="BD5" s="9">
        <f t="shared" si="4"/>
        <v>375536.15349999996</v>
      </c>
      <c r="BE5" s="9">
        <f t="shared" si="5"/>
        <v>457093.96105590573</v>
      </c>
      <c r="BF5" s="7"/>
      <c r="BG5" s="3" t="s">
        <v>17</v>
      </c>
      <c r="BH5" s="4">
        <v>54.333333333333336</v>
      </c>
      <c r="BI5" s="4">
        <v>51.421052631578945</v>
      </c>
      <c r="BJ5" s="4">
        <v>51.359281437125752</v>
      </c>
      <c r="BK5" s="4">
        <v>51.782945736434108</v>
      </c>
      <c r="BL5" s="4">
        <v>53.55263157894737</v>
      </c>
      <c r="BM5" s="4">
        <v>51.836185819070906</v>
      </c>
      <c r="BO5" s="3" t="s">
        <v>17</v>
      </c>
      <c r="BP5" s="9">
        <v>225501.02173913043</v>
      </c>
      <c r="BQ5" s="9">
        <v>235493.51219512196</v>
      </c>
      <c r="BR5" s="9">
        <v>218904.29166666666</v>
      </c>
      <c r="BS5" s="9">
        <v>219489.80952380953</v>
      </c>
      <c r="BT5" s="9">
        <v>186185.5</v>
      </c>
      <c r="BU5" s="9">
        <f t="shared" si="6"/>
        <v>226620.70453936828</v>
      </c>
    </row>
    <row r="6" spans="2:73" x14ac:dyDescent="0.25">
      <c r="B6" s="179"/>
      <c r="C6" s="3" t="s">
        <v>18</v>
      </c>
      <c r="D6" s="4">
        <v>111.42623832503878</v>
      </c>
      <c r="E6" s="4">
        <v>92.970083524793793</v>
      </c>
      <c r="F6" s="4">
        <v>72.83033104509353</v>
      </c>
      <c r="G6" s="4">
        <v>0.80736324623825306</v>
      </c>
      <c r="H6" s="4">
        <v>0.50586669563800313</v>
      </c>
      <c r="I6" s="4">
        <f t="shared" si="7"/>
        <v>278.53988283680241</v>
      </c>
      <c r="K6" s="3" t="s">
        <v>18</v>
      </c>
      <c r="L6" s="5">
        <v>24</v>
      </c>
      <c r="M6" s="5">
        <v>25.5</v>
      </c>
      <c r="N6" s="5">
        <v>27.5</v>
      </c>
      <c r="O6" s="5">
        <v>30</v>
      </c>
      <c r="P6" s="5">
        <v>30</v>
      </c>
      <c r="Q6" s="5">
        <f t="shared" si="0"/>
        <v>25.481280249152395</v>
      </c>
      <c r="S6" s="3" t="s">
        <v>18</v>
      </c>
      <c r="T6" s="6">
        <v>4.4241087566325124E-2</v>
      </c>
      <c r="U6" s="6">
        <v>7.0941775780370281E-2</v>
      </c>
      <c r="V6" s="6">
        <v>0.12644461795750681</v>
      </c>
      <c r="W6" s="6">
        <v>0.22690345116793023</v>
      </c>
      <c r="X6" s="6">
        <v>0.33727039614322618</v>
      </c>
      <c r="Y6" s="6">
        <f t="shared" si="8"/>
        <v>7.570869680965811E-2</v>
      </c>
      <c r="Z6" s="7"/>
      <c r="AA6" s="3" t="s">
        <v>18</v>
      </c>
      <c r="AB6" s="6">
        <f t="shared" si="9"/>
        <v>1.8170411136973912E-2</v>
      </c>
      <c r="AC6" s="6">
        <f t="shared" si="1"/>
        <v>3.3045372837711855E-2</v>
      </c>
      <c r="AD6" s="6">
        <f t="shared" si="1"/>
        <v>6.3966023460968927E-2</v>
      </c>
      <c r="AE6" s="6">
        <f t="shared" si="1"/>
        <v>0.11993167065802593</v>
      </c>
      <c r="AF6" s="6">
        <f t="shared" si="1"/>
        <v>0.18141712999803675</v>
      </c>
      <c r="AG6" s="6">
        <f t="shared" si="10"/>
        <v>3.5701026024351434E-2</v>
      </c>
      <c r="AH6" s="7"/>
      <c r="AI6" s="3" t="s">
        <v>18</v>
      </c>
      <c r="AJ6" s="8">
        <f t="shared" si="11"/>
        <v>2.2941684915692356E-2</v>
      </c>
      <c r="AK6" s="8">
        <f t="shared" si="2"/>
        <v>4.1722585463226887E-2</v>
      </c>
      <c r="AL6" s="8">
        <f t="shared" si="2"/>
        <v>8.0762528953746526E-2</v>
      </c>
      <c r="AM6" s="8">
        <f t="shared" si="2"/>
        <v>0.15142390444046044</v>
      </c>
      <c r="AN6" s="8">
        <f t="shared" si="2"/>
        <v>0.22905451083905948</v>
      </c>
      <c r="AO6" s="8">
        <f t="shared" si="12"/>
        <v>4.5075572811392427E-2</v>
      </c>
      <c r="AQ6" s="3" t="s">
        <v>18</v>
      </c>
      <c r="AR6" s="9">
        <f t="shared" si="3"/>
        <v>140354.09423159092</v>
      </c>
      <c r="AS6" s="9">
        <f t="shared" si="3"/>
        <v>159525.87035101352</v>
      </c>
      <c r="AT6" s="9">
        <f t="shared" si="3"/>
        <v>170595.41285794167</v>
      </c>
      <c r="AU6" s="9">
        <f t="shared" si="3"/>
        <v>151317.40742500001</v>
      </c>
      <c r="AV6" s="9">
        <f t="shared" si="3"/>
        <v>156105.90661500001</v>
      </c>
      <c r="AW6" s="9">
        <f t="shared" si="3"/>
        <v>154720.82163376088</v>
      </c>
      <c r="AX6" s="7"/>
      <c r="AY6" s="3" t="s">
        <v>18</v>
      </c>
      <c r="AZ6" s="9">
        <f t="shared" si="13"/>
        <v>568235.19931818172</v>
      </c>
      <c r="BA6" s="9">
        <f t="shared" si="4"/>
        <v>633667.80675675673</v>
      </c>
      <c r="BB6" s="9">
        <f t="shared" si="4"/>
        <v>608725.82643333334</v>
      </c>
      <c r="BC6" s="9">
        <f t="shared" si="4"/>
        <v>530938.27166666673</v>
      </c>
      <c r="BD6" s="9">
        <f t="shared" si="4"/>
        <v>547740.02321052633</v>
      </c>
      <c r="BE6" s="9">
        <f t="shared" si="5"/>
        <v>600516.89868796302</v>
      </c>
      <c r="BF6" s="7"/>
      <c r="BG6" s="3" t="s">
        <v>18</v>
      </c>
      <c r="BH6" s="4">
        <v>52.566037735849058</v>
      </c>
      <c r="BI6" s="4">
        <v>50.315789473684212</v>
      </c>
      <c r="BJ6" s="4">
        <v>52.30859375</v>
      </c>
      <c r="BK6" s="4">
        <v>51.678571428571431</v>
      </c>
      <c r="BL6" s="4">
        <v>48.946666666666665</v>
      </c>
      <c r="BM6" s="4">
        <v>51.474959612277864</v>
      </c>
      <c r="BO6" s="3" t="s">
        <v>18</v>
      </c>
      <c r="BP6" s="9">
        <v>281722.95454545453</v>
      </c>
      <c r="BQ6" s="9">
        <v>314163.51351351349</v>
      </c>
      <c r="BR6" s="9">
        <v>301797.63333333336</v>
      </c>
      <c r="BS6" s="9">
        <v>263231.66666666669</v>
      </c>
      <c r="BT6" s="9">
        <v>271561.73684210528</v>
      </c>
      <c r="BU6" s="9">
        <f t="shared" si="6"/>
        <v>297727.76335546002</v>
      </c>
    </row>
    <row r="7" spans="2:73" x14ac:dyDescent="0.25">
      <c r="B7" s="179"/>
      <c r="C7" s="3" t="s">
        <v>19</v>
      </c>
      <c r="D7" s="4">
        <v>110.71951799739583</v>
      </c>
      <c r="E7" s="4">
        <v>73.307445170124765</v>
      </c>
      <c r="F7" s="4">
        <v>65.60509979061996</v>
      </c>
      <c r="G7" s="4">
        <v>0.69404910641534034</v>
      </c>
      <c r="H7" s="4">
        <v>0.43302189146613068</v>
      </c>
      <c r="I7" s="4">
        <f t="shared" si="7"/>
        <v>250.75913395602203</v>
      </c>
      <c r="K7" s="3" t="s">
        <v>19</v>
      </c>
      <c r="L7" s="5">
        <v>23</v>
      </c>
      <c r="M7" s="5">
        <v>24</v>
      </c>
      <c r="N7" s="5">
        <v>25</v>
      </c>
      <c r="O7" s="5">
        <v>28</v>
      </c>
      <c r="P7" s="5">
        <v>30</v>
      </c>
      <c r="Q7" s="5">
        <f t="shared" si="0"/>
        <v>23.829317649239872</v>
      </c>
      <c r="S7" s="3" t="s">
        <v>19</v>
      </c>
      <c r="T7" s="6">
        <v>4.3989602664026912E-2</v>
      </c>
      <c r="U7" s="6">
        <v>7.1912133638145387E-2</v>
      </c>
      <c r="V7" s="6">
        <v>0.12449072957305597</v>
      </c>
      <c r="W7" s="6">
        <v>0.22658531878562893</v>
      </c>
      <c r="X7" s="6">
        <v>0.35316849156537439</v>
      </c>
      <c r="Y7" s="6">
        <f t="shared" si="8"/>
        <v>7.4253008720989763E-2</v>
      </c>
      <c r="Z7" s="7"/>
      <c r="AA7" s="3" t="s">
        <v>19</v>
      </c>
      <c r="AB7" s="6">
        <f t="shared" si="9"/>
        <v>1.8030308819759783E-2</v>
      </c>
      <c r="AC7" s="6">
        <f t="shared" si="1"/>
        <v>3.3585959501797248E-2</v>
      </c>
      <c r="AD7" s="6">
        <f t="shared" si="1"/>
        <v>6.2877511634860481E-2</v>
      </c>
      <c r="AE7" s="6">
        <f t="shared" si="1"/>
        <v>0.11975443900899274</v>
      </c>
      <c r="AF7" s="6">
        <f t="shared" si="1"/>
        <v>0.19027396389772386</v>
      </c>
      <c r="AG7" s="6">
        <f t="shared" si="10"/>
        <v>3.4890061737828965E-2</v>
      </c>
      <c r="AH7" s="7"/>
      <c r="AI7" s="3" t="s">
        <v>19</v>
      </c>
      <c r="AJ7" s="8">
        <f t="shared" si="11"/>
        <v>2.2764793859499102E-2</v>
      </c>
      <c r="AK7" s="8">
        <f t="shared" si="2"/>
        <v>4.2405121968514675E-2</v>
      </c>
      <c r="AL7" s="8">
        <f t="shared" si="2"/>
        <v>7.9388190467218275E-2</v>
      </c>
      <c r="AM7" s="8">
        <f t="shared" si="2"/>
        <v>0.15120013445426933</v>
      </c>
      <c r="AN7" s="8">
        <f t="shared" si="2"/>
        <v>0.2402370146990731</v>
      </c>
      <c r="AO7" s="8">
        <f t="shared" si="12"/>
        <v>4.4051661629690014E-2</v>
      </c>
      <c r="AQ7" s="3" t="s">
        <v>19</v>
      </c>
      <c r="AR7" s="9">
        <f t="shared" si="3"/>
        <v>164663.14874298588</v>
      </c>
      <c r="AS7" s="9">
        <f t="shared" si="3"/>
        <v>182767.84065769232</v>
      </c>
      <c r="AT7" s="9">
        <f t="shared" si="3"/>
        <v>175802.94006253677</v>
      </c>
      <c r="AU7" s="9">
        <f t="shared" si="3"/>
        <v>191914.03805390382</v>
      </c>
      <c r="AV7" s="9">
        <f t="shared" si="3"/>
        <v>216416.59171749998</v>
      </c>
      <c r="AW7" s="9">
        <f t="shared" si="3"/>
        <v>173035.16545498848</v>
      </c>
      <c r="AX7" s="7"/>
      <c r="AY7" s="3" t="s">
        <v>19</v>
      </c>
      <c r="AZ7" s="9">
        <f t="shared" si="13"/>
        <v>722206.7927323943</v>
      </c>
      <c r="BA7" s="9">
        <f t="shared" si="4"/>
        <v>769548.8027692308</v>
      </c>
      <c r="BB7" s="9">
        <f t="shared" si="4"/>
        <v>685391.57919117645</v>
      </c>
      <c r="BC7" s="9">
        <f t="shared" si="4"/>
        <v>696602.67896153836</v>
      </c>
      <c r="BD7" s="9">
        <f t="shared" si="4"/>
        <v>759356.46216666664</v>
      </c>
      <c r="BE7" s="9">
        <f t="shared" si="5"/>
        <v>726408.32325315941</v>
      </c>
      <c r="BF7" s="7"/>
      <c r="BG7" s="3" t="s">
        <v>19</v>
      </c>
      <c r="BH7" s="4">
        <v>52.598802395209582</v>
      </c>
      <c r="BI7" s="4">
        <v>51.958974358974359</v>
      </c>
      <c r="BJ7" s="4">
        <v>50.920792079207921</v>
      </c>
      <c r="BK7" s="4">
        <v>51.75925925925926</v>
      </c>
      <c r="BL7" s="4">
        <v>53.103448275862071</v>
      </c>
      <c r="BM7" s="4">
        <v>51.714463840399006</v>
      </c>
      <c r="BO7" s="3" t="s">
        <v>19</v>
      </c>
      <c r="BP7" s="9">
        <v>358059.88732394367</v>
      </c>
      <c r="BQ7" s="9">
        <v>381531.38461538462</v>
      </c>
      <c r="BR7" s="9">
        <v>339807.42647058825</v>
      </c>
      <c r="BS7" s="9">
        <v>345365.73076923075</v>
      </c>
      <c r="BT7" s="9">
        <v>376478.16666666669</v>
      </c>
      <c r="BU7" s="9">
        <f t="shared" si="6"/>
        <v>360142.94658064423</v>
      </c>
    </row>
    <row r="8" spans="2:73" x14ac:dyDescent="0.25">
      <c r="B8" s="179"/>
      <c r="C8" s="3" t="s">
        <v>20</v>
      </c>
      <c r="D8" s="4">
        <v>93.287083248869678</v>
      </c>
      <c r="E8" s="4">
        <v>69.460407231167778</v>
      </c>
      <c r="F8" s="4">
        <v>58.090859285967461</v>
      </c>
      <c r="G8" s="4">
        <v>0.57264109946221953</v>
      </c>
      <c r="H8" s="4">
        <v>0.36624748764191428</v>
      </c>
      <c r="I8" s="4">
        <f t="shared" si="7"/>
        <v>221.77723835310908</v>
      </c>
      <c r="K8" s="3" t="s">
        <v>20</v>
      </c>
      <c r="L8" s="5">
        <v>21.5</v>
      </c>
      <c r="M8" s="5">
        <v>22</v>
      </c>
      <c r="N8" s="5">
        <v>23.5</v>
      </c>
      <c r="O8" s="5">
        <v>25</v>
      </c>
      <c r="P8" s="5">
        <v>30</v>
      </c>
      <c r="Q8" s="5">
        <f t="shared" si="0"/>
        <v>22.174713975453074</v>
      </c>
      <c r="S8" s="3" t="s">
        <v>20</v>
      </c>
      <c r="T8" s="6">
        <v>4.193821506700883E-2</v>
      </c>
      <c r="U8" s="6">
        <v>7.0505438319543229E-2</v>
      </c>
      <c r="V8" s="6">
        <v>0.12144156083551463</v>
      </c>
      <c r="W8" s="6">
        <v>0.22987477755222827</v>
      </c>
      <c r="X8" s="6">
        <v>0.33486780563487867</v>
      </c>
      <c r="Y8" s="6">
        <f t="shared" si="8"/>
        <v>7.2679032336560603E-2</v>
      </c>
      <c r="Z8" s="7"/>
      <c r="AA8" s="3" t="s">
        <v>20</v>
      </c>
      <c r="AB8" s="6">
        <f t="shared" si="9"/>
        <v>1.6887480152034222E-2</v>
      </c>
      <c r="AC8" s="6">
        <f t="shared" si="1"/>
        <v>3.2802289102702151E-2</v>
      </c>
      <c r="AD8" s="6">
        <f t="shared" si="1"/>
        <v>6.1178818783709302E-2</v>
      </c>
      <c r="AE8" s="6">
        <f t="shared" si="1"/>
        <v>0.12158699750999735</v>
      </c>
      <c r="AF8" s="6">
        <f t="shared" si="1"/>
        <v>0.18007864607928042</v>
      </c>
      <c r="AG8" s="6">
        <f t="shared" si="10"/>
        <v>3.4013199004982467E-2</v>
      </c>
      <c r="AH8" s="7"/>
      <c r="AI8" s="3" t="s">
        <v>20</v>
      </c>
      <c r="AJ8" s="8">
        <f t="shared" si="11"/>
        <v>2.1321875754347925E-2</v>
      </c>
      <c r="AK8" s="8">
        <f t="shared" si="2"/>
        <v>4.1415671634217568E-2</v>
      </c>
      <c r="AL8" s="8">
        <f t="shared" si="2"/>
        <v>7.7243446693074938E-2</v>
      </c>
      <c r="AM8" s="8">
        <f t="shared" si="2"/>
        <v>0.15351389496319212</v>
      </c>
      <c r="AN8" s="8">
        <f t="shared" si="2"/>
        <v>0.22736456138786934</v>
      </c>
      <c r="AO8" s="8">
        <f t="shared" si="12"/>
        <v>4.2944548071299299E-2</v>
      </c>
      <c r="AQ8" s="3" t="s">
        <v>20</v>
      </c>
      <c r="AR8" s="9">
        <f t="shared" si="3"/>
        <v>187215.87351576489</v>
      </c>
      <c r="AS8" s="9">
        <f t="shared" si="3"/>
        <v>210753.71218612499</v>
      </c>
      <c r="AT8" s="9">
        <f t="shared" si="3"/>
        <v>194051.15661190471</v>
      </c>
      <c r="AU8" s="9">
        <f t="shared" si="3"/>
        <v>199203.22226099999</v>
      </c>
      <c r="AV8" s="9">
        <f t="shared" si="3"/>
        <v>236424.07194249998</v>
      </c>
      <c r="AW8" s="9">
        <f t="shared" si="3"/>
        <v>196490.50499186653</v>
      </c>
      <c r="AX8" s="7"/>
      <c r="AY8" s="3" t="s">
        <v>20</v>
      </c>
      <c r="AZ8" s="9">
        <f t="shared" si="13"/>
        <v>875863.73574626853</v>
      </c>
      <c r="BA8" s="9">
        <f t="shared" si="4"/>
        <v>944025.58649999998</v>
      </c>
      <c r="BB8" s="9">
        <f t="shared" si="4"/>
        <v>817057.50152380939</v>
      </c>
      <c r="BC8" s="9">
        <f t="shared" si="4"/>
        <v>806490.77838461532</v>
      </c>
      <c r="BD8" s="9">
        <f t="shared" si="4"/>
        <v>829558.14716666669</v>
      </c>
      <c r="BE8" s="9">
        <f t="shared" si="5"/>
        <v>881553.04872961075</v>
      </c>
      <c r="BF8" s="7"/>
      <c r="BG8" s="3" t="s">
        <v>20</v>
      </c>
      <c r="BH8" s="4">
        <v>51.245714285714286</v>
      </c>
      <c r="BI8" s="4">
        <v>51.026041666666664</v>
      </c>
      <c r="BJ8" s="4">
        <v>50.468852459016396</v>
      </c>
      <c r="BK8" s="4">
        <v>51.022222222222226</v>
      </c>
      <c r="BL8" s="4">
        <v>51.307692307692307</v>
      </c>
      <c r="BM8" s="4">
        <v>50.876350540216087</v>
      </c>
      <c r="BO8" s="3" t="s">
        <v>20</v>
      </c>
      <c r="BP8" s="9">
        <v>434240.82089552237</v>
      </c>
      <c r="BQ8" s="9">
        <v>468034.5</v>
      </c>
      <c r="BR8" s="9">
        <v>405085.52380952379</v>
      </c>
      <c r="BS8" s="9">
        <v>399846.69230769231</v>
      </c>
      <c r="BT8" s="9">
        <v>411283.16666666669</v>
      </c>
      <c r="BU8" s="9">
        <f t="shared" si="6"/>
        <v>437061.50160119525</v>
      </c>
    </row>
    <row r="9" spans="2:73" x14ac:dyDescent="0.25">
      <c r="B9" s="179"/>
      <c r="C9" s="3" t="s">
        <v>21</v>
      </c>
      <c r="D9" s="4">
        <v>155.24289863890181</v>
      </c>
      <c r="E9" s="4">
        <v>101.73278105241803</v>
      </c>
      <c r="F9" s="4">
        <v>76.009432797061905</v>
      </c>
      <c r="G9" s="4">
        <v>0.77094084415231678</v>
      </c>
      <c r="H9" s="4">
        <v>0.44920962572654677</v>
      </c>
      <c r="I9" s="4">
        <f t="shared" si="7"/>
        <v>334.20526295826062</v>
      </c>
      <c r="K9" s="3" t="s">
        <v>21</v>
      </c>
      <c r="L9" s="5">
        <v>19.5</v>
      </c>
      <c r="M9" s="5">
        <v>21</v>
      </c>
      <c r="N9" s="5">
        <v>22</v>
      </c>
      <c r="O9" s="5">
        <v>24</v>
      </c>
      <c r="P9" s="5">
        <v>30</v>
      </c>
      <c r="Q9" s="5">
        <f t="shared" si="0"/>
        <v>20.494507660698176</v>
      </c>
      <c r="S9" s="3" t="s">
        <v>21</v>
      </c>
      <c r="T9" s="6">
        <v>4.1219090592851448E-2</v>
      </c>
      <c r="U9" s="6">
        <v>6.8542592244965075E-2</v>
      </c>
      <c r="V9" s="6">
        <v>0.12025486975088247</v>
      </c>
      <c r="W9" s="6">
        <v>0.21731775679458251</v>
      </c>
      <c r="X9" s="6">
        <v>0.34640609660442812</v>
      </c>
      <c r="Y9" s="6">
        <f t="shared" si="8"/>
        <v>6.832822427483623E-2</v>
      </c>
      <c r="Z9" s="7"/>
      <c r="AA9" s="3" t="s">
        <v>21</v>
      </c>
      <c r="AB9" s="6">
        <f t="shared" si="9"/>
        <v>1.6486855684027905E-2</v>
      </c>
      <c r="AC9" s="6">
        <f t="shared" si="1"/>
        <v>3.1708786944640341E-2</v>
      </c>
      <c r="AD9" s="6">
        <f t="shared" si="1"/>
        <v>6.0517712811720706E-2</v>
      </c>
      <c r="AE9" s="6">
        <f t="shared" si="1"/>
        <v>0.11459147734407522</v>
      </c>
      <c r="AF9" s="6">
        <f t="shared" si="1"/>
        <v>0.18650663156370462</v>
      </c>
      <c r="AG9" s="6">
        <f t="shared" si="10"/>
        <v>3.1589362481871101E-2</v>
      </c>
      <c r="AH9" s="7"/>
      <c r="AI9" s="3" t="s">
        <v>21</v>
      </c>
      <c r="AJ9" s="8">
        <f t="shared" si="11"/>
        <v>2.0816053390438082E-2</v>
      </c>
      <c r="AK9" s="8">
        <f t="shared" si="2"/>
        <v>4.0035032430416832E-2</v>
      </c>
      <c r="AL9" s="8">
        <f t="shared" si="2"/>
        <v>7.640874434149289E-2</v>
      </c>
      <c r="AM9" s="8">
        <f t="shared" si="2"/>
        <v>0.14468145753191203</v>
      </c>
      <c r="AN9" s="8">
        <f t="shared" si="2"/>
        <v>0.23548043815667991</v>
      </c>
      <c r="AO9" s="8">
        <f t="shared" si="12"/>
        <v>3.9884248918947318E-2</v>
      </c>
      <c r="AQ9" s="3" t="s">
        <v>21</v>
      </c>
      <c r="AR9" s="9">
        <f t="shared" si="3"/>
        <v>210054.6250098719</v>
      </c>
      <c r="AS9" s="9">
        <f t="shared" si="3"/>
        <v>206442.47638947115</v>
      </c>
      <c r="AT9" s="9">
        <f t="shared" si="3"/>
        <v>203575.01699576282</v>
      </c>
      <c r="AU9" s="9">
        <f t="shared" si="3"/>
        <v>208954.12729345236</v>
      </c>
      <c r="AV9" s="9">
        <f t="shared" si="3"/>
        <v>260198.83921499999</v>
      </c>
      <c r="AW9" s="9">
        <f t="shared" si="3"/>
        <v>207546.26113148642</v>
      </c>
      <c r="AX9" s="7"/>
      <c r="AY9" s="3" t="s">
        <v>21</v>
      </c>
      <c r="AZ9" s="9">
        <f t="shared" si="13"/>
        <v>1052905.388520661</v>
      </c>
      <c r="BA9" s="9">
        <f t="shared" si="4"/>
        <v>965812.75503846153</v>
      </c>
      <c r="BB9" s="9">
        <f t="shared" si="4"/>
        <v>931693.44162820512</v>
      </c>
      <c r="BC9" s="9">
        <f t="shared" si="4"/>
        <v>879806.85176190466</v>
      </c>
      <c r="BD9" s="9">
        <f t="shared" si="4"/>
        <v>912978.38321052631</v>
      </c>
      <c r="BE9" s="9">
        <f t="shared" si="5"/>
        <v>998239.18646009464</v>
      </c>
      <c r="BF9" s="7"/>
      <c r="BG9" s="3" t="s">
        <v>21</v>
      </c>
      <c r="BH9" s="4">
        <v>50.396850393700788</v>
      </c>
      <c r="BI9" s="4">
        <v>51.339113680154142</v>
      </c>
      <c r="BJ9" s="4">
        <v>51.788888888888891</v>
      </c>
      <c r="BK9" s="4">
        <v>51.833333333333336</v>
      </c>
      <c r="BL9" s="4">
        <v>58</v>
      </c>
      <c r="BM9" s="4">
        <v>51.116219667943803</v>
      </c>
      <c r="BO9" s="3" t="s">
        <v>21</v>
      </c>
      <c r="BP9" s="9">
        <v>522015.5619834711</v>
      </c>
      <c r="BQ9" s="9">
        <v>478836.26923076925</v>
      </c>
      <c r="BR9" s="9">
        <v>461920.39743589744</v>
      </c>
      <c r="BS9" s="9">
        <v>436195.76190476189</v>
      </c>
      <c r="BT9" s="9">
        <v>452641.73684210528</v>
      </c>
      <c r="BU9" s="9">
        <f t="shared" si="6"/>
        <v>494912.83413985866</v>
      </c>
    </row>
    <row r="10" spans="2:73" x14ac:dyDescent="0.25">
      <c r="B10" s="179"/>
      <c r="C10" s="3" t="s">
        <v>22</v>
      </c>
      <c r="D10" s="4">
        <v>219.79002189695811</v>
      </c>
      <c r="E10" s="4">
        <v>105.57981899137502</v>
      </c>
      <c r="F10" s="4">
        <v>72.252312544735645</v>
      </c>
      <c r="G10" s="4">
        <v>0.65357977076430007</v>
      </c>
      <c r="H10" s="4">
        <v>0.41278722364061055</v>
      </c>
      <c r="I10" s="4">
        <f t="shared" si="7"/>
        <v>398.68852042747369</v>
      </c>
      <c r="K10" s="3" t="s">
        <v>22</v>
      </c>
      <c r="L10" s="5">
        <v>18</v>
      </c>
      <c r="M10" s="5">
        <v>19.5</v>
      </c>
      <c r="N10" s="5">
        <v>20</v>
      </c>
      <c r="O10" s="5">
        <v>24</v>
      </c>
      <c r="P10" s="5">
        <v>30</v>
      </c>
      <c r="Q10" s="5">
        <f t="shared" si="0"/>
        <v>18.75376128151861</v>
      </c>
      <c r="S10" s="3" t="s">
        <v>22</v>
      </c>
      <c r="T10" s="6">
        <v>3.9344384663527146E-2</v>
      </c>
      <c r="U10" s="6">
        <v>6.870352418689693E-2</v>
      </c>
      <c r="V10" s="6">
        <v>0.12221108579567665</v>
      </c>
      <c r="W10" s="6">
        <v>0.2116864462179939</v>
      </c>
      <c r="X10" s="6">
        <v>0.34301167212541162</v>
      </c>
      <c r="Y10" s="6">
        <f t="shared" si="8"/>
        <v>6.2733652751704241E-2</v>
      </c>
      <c r="Z10" s="7"/>
      <c r="AA10" s="3" t="s">
        <v>22</v>
      </c>
      <c r="AB10" s="6">
        <f t="shared" si="9"/>
        <v>1.5442456428274767E-2</v>
      </c>
      <c r="AC10" s="6">
        <f t="shared" si="1"/>
        <v>3.1798442179496893E-2</v>
      </c>
      <c r="AD10" s="6">
        <f t="shared" si="1"/>
        <v>6.160752137812972E-2</v>
      </c>
      <c r="AE10" s="6">
        <f t="shared" si="1"/>
        <v>0.111454272472043</v>
      </c>
      <c r="AF10" s="6">
        <f t="shared" si="1"/>
        <v>0.18461559663169647</v>
      </c>
      <c r="AG10" s="6">
        <f t="shared" si="10"/>
        <v>2.8472624947935458E-2</v>
      </c>
      <c r="AH10" s="7"/>
      <c r="AI10" s="3" t="s">
        <v>22</v>
      </c>
      <c r="AJ10" s="8">
        <f t="shared" si="11"/>
        <v>1.9497410764740045E-2</v>
      </c>
      <c r="AK10" s="8">
        <f t="shared" si="2"/>
        <v>4.0148229767208859E-2</v>
      </c>
      <c r="AL10" s="8">
        <f t="shared" si="2"/>
        <v>7.7784720072614499E-2</v>
      </c>
      <c r="AM10" s="8">
        <f t="shared" si="2"/>
        <v>0.1407204703452388</v>
      </c>
      <c r="AN10" s="8">
        <f t="shared" si="2"/>
        <v>0.23309284619479956</v>
      </c>
      <c r="AO10" s="8">
        <f t="shared" si="12"/>
        <v>3.5949103482256252E-2</v>
      </c>
      <c r="AQ10" s="3" t="s">
        <v>22</v>
      </c>
      <c r="AR10" s="9">
        <f t="shared" si="3"/>
        <v>269887.62091913767</v>
      </c>
      <c r="AS10" s="9">
        <f t="shared" si="3"/>
        <v>285510.49178343749</v>
      </c>
      <c r="AT10" s="9">
        <f t="shared" si="3"/>
        <v>264844.85510459996</v>
      </c>
      <c r="AU10" s="9">
        <f t="shared" si="3"/>
        <v>281103.04927593749</v>
      </c>
      <c r="AV10" s="9">
        <f t="shared" si="3"/>
        <v>348798.74323111109</v>
      </c>
      <c r="AW10" s="9">
        <f t="shared" si="3"/>
        <v>273211.0476007582</v>
      </c>
      <c r="AX10" s="7"/>
      <c r="AY10" s="3" t="s">
        <v>22</v>
      </c>
      <c r="AZ10" s="9">
        <f t="shared" si="13"/>
        <v>1352820.1549831461</v>
      </c>
      <c r="BA10" s="9">
        <f t="shared" si="4"/>
        <v>1335721.598986842</v>
      </c>
      <c r="BB10" s="9">
        <f t="shared" si="4"/>
        <v>1212104.6000210524</v>
      </c>
      <c r="BC10" s="9">
        <f t="shared" si="4"/>
        <v>1183591.7864250001</v>
      </c>
      <c r="BD10" s="9">
        <f t="shared" si="4"/>
        <v>1223855.2394074074</v>
      </c>
      <c r="BE10" s="9">
        <f t="shared" si="5"/>
        <v>1322380.0359676925</v>
      </c>
      <c r="BF10" s="7"/>
      <c r="BG10" s="3" t="s">
        <v>22</v>
      </c>
      <c r="BH10" s="4">
        <v>51.853161843515544</v>
      </c>
      <c r="BI10" s="4">
        <v>51.114035087719301</v>
      </c>
      <c r="BJ10" s="4">
        <v>51.241237113402065</v>
      </c>
      <c r="BK10" s="4">
        <v>49.512195121951223</v>
      </c>
      <c r="BL10" s="4">
        <v>53</v>
      </c>
      <c r="BM10" s="4">
        <v>51.45423228346457</v>
      </c>
      <c r="BO10" s="3" t="s">
        <v>22</v>
      </c>
      <c r="BP10" s="9">
        <v>670709.05056179781</v>
      </c>
      <c r="BQ10" s="9">
        <v>662231.82894736843</v>
      </c>
      <c r="BR10" s="9">
        <v>600944.27368421049</v>
      </c>
      <c r="BS10" s="9">
        <v>586808.02500000002</v>
      </c>
      <c r="BT10" s="9">
        <v>606770.07407407404</v>
      </c>
      <c r="BU10" s="9">
        <f t="shared" si="6"/>
        <v>655617.27117882634</v>
      </c>
    </row>
    <row r="11" spans="2:73" x14ac:dyDescent="0.25">
      <c r="B11" s="179"/>
      <c r="C11" s="3" t="s">
        <v>23</v>
      </c>
      <c r="D11" s="4">
        <v>89.753481610654916</v>
      </c>
      <c r="E11" s="4">
        <v>35.691963100323136</v>
      </c>
      <c r="F11" s="4">
        <v>23.265244639404877</v>
      </c>
      <c r="G11" s="4">
        <v>0.21448747895051334</v>
      </c>
      <c r="H11" s="4">
        <v>0.14973654190884894</v>
      </c>
      <c r="I11" s="4">
        <f t="shared" si="7"/>
        <v>149.07491337124227</v>
      </c>
      <c r="K11" s="3" t="s">
        <v>23</v>
      </c>
      <c r="L11" s="5">
        <v>16.5</v>
      </c>
      <c r="M11" s="5">
        <v>18</v>
      </c>
      <c r="N11" s="5">
        <v>18.5</v>
      </c>
      <c r="O11" s="5">
        <v>22</v>
      </c>
      <c r="P11" s="5">
        <v>30</v>
      </c>
      <c r="Q11" s="5">
        <f t="shared" si="0"/>
        <v>17.151008708008824</v>
      </c>
      <c r="S11" s="3" t="s">
        <v>23</v>
      </c>
      <c r="T11" s="6">
        <v>3.8843964127946828E-2</v>
      </c>
      <c r="U11" s="6">
        <v>6.7441102908428599E-2</v>
      </c>
      <c r="V11" s="6">
        <v>0.11986531907073734</v>
      </c>
      <c r="W11" s="6">
        <v>0.20953073578662992</v>
      </c>
      <c r="X11" s="6">
        <v>0.32773346286672345</v>
      </c>
      <c r="Y11" s="6">
        <f t="shared" si="8"/>
        <v>5.8871057139439291E-2</v>
      </c>
      <c r="Z11" s="7"/>
      <c r="AA11" s="3" t="s">
        <v>23</v>
      </c>
      <c r="AB11" s="6">
        <f t="shared" si="9"/>
        <v>1.5163671992407514E-2</v>
      </c>
      <c r="AC11" s="6">
        <f t="shared" si="1"/>
        <v>3.1095146892990561E-2</v>
      </c>
      <c r="AD11" s="6">
        <f t="shared" si="1"/>
        <v>6.030069400676695E-2</v>
      </c>
      <c r="AE11" s="6">
        <f t="shared" si="1"/>
        <v>0.11025332552088714</v>
      </c>
      <c r="AF11" s="6">
        <f t="shared" si="1"/>
        <v>0.17610410150628988</v>
      </c>
      <c r="AG11" s="6">
        <f t="shared" si="10"/>
        <v>2.6320771732119976E-2</v>
      </c>
      <c r="AH11" s="7"/>
      <c r="AI11" s="3" t="s">
        <v>23</v>
      </c>
      <c r="AJ11" s="8">
        <f t="shared" si="11"/>
        <v>1.9145421773469996E-2</v>
      </c>
      <c r="AK11" s="8">
        <f t="shared" si="2"/>
        <v>3.9260259828384061E-2</v>
      </c>
      <c r="AL11" s="8">
        <f t="shared" si="2"/>
        <v>7.6134739696991569E-2</v>
      </c>
      <c r="AM11" s="8">
        <f t="shared" si="2"/>
        <v>0.13920417297881235</v>
      </c>
      <c r="AN11" s="8">
        <f t="shared" si="2"/>
        <v>0.22234636182212689</v>
      </c>
      <c r="AO11" s="8">
        <f t="shared" si="12"/>
        <v>3.3232206319615626E-2</v>
      </c>
      <c r="AQ11" s="3" t="s">
        <v>23</v>
      </c>
      <c r="AR11" s="9">
        <f t="shared" si="3"/>
        <v>365551.53539883124</v>
      </c>
      <c r="AS11" s="9">
        <f t="shared" si="3"/>
        <v>366914.46768334613</v>
      </c>
      <c r="AT11" s="9">
        <f t="shared" si="3"/>
        <v>341593.79461575003</v>
      </c>
      <c r="AU11" s="9">
        <f t="shared" si="3"/>
        <v>285753.37622570002</v>
      </c>
      <c r="AV11" s="9">
        <f t="shared" si="3"/>
        <v>420355.63618800003</v>
      </c>
      <c r="AW11" s="9">
        <f t="shared" si="3"/>
        <v>362079.143637778</v>
      </c>
      <c r="AX11" s="7"/>
      <c r="AY11" s="3" t="s">
        <v>23</v>
      </c>
      <c r="AZ11" s="9">
        <f t="shared" si="13"/>
        <v>1923955.4494675326</v>
      </c>
      <c r="BA11" s="9">
        <f t="shared" si="4"/>
        <v>1839170.264076923</v>
      </c>
      <c r="BB11" s="9">
        <f t="shared" si="4"/>
        <v>1672429.8389999999</v>
      </c>
      <c r="BC11" s="9">
        <f t="shared" si="4"/>
        <v>1307795.7722</v>
      </c>
      <c r="BD11" s="9">
        <f t="shared" si="4"/>
        <v>1474932.0567999999</v>
      </c>
      <c r="BE11" s="9">
        <f t="shared" si="5"/>
        <v>1863064.2632202839</v>
      </c>
      <c r="BF11" s="7"/>
      <c r="BG11" s="3" t="s">
        <v>23</v>
      </c>
      <c r="BH11" s="4">
        <v>50.517156862745097</v>
      </c>
      <c r="BI11" s="4">
        <v>51.9375</v>
      </c>
      <c r="BJ11" s="4">
        <v>50.127118644067799</v>
      </c>
      <c r="BK11" s="4">
        <v>47.285714285714285</v>
      </c>
      <c r="BL11" s="4">
        <v>43</v>
      </c>
      <c r="BM11" s="4">
        <v>50.733333333333334</v>
      </c>
      <c r="BO11" s="3" t="s">
        <v>23</v>
      </c>
      <c r="BP11" s="9">
        <v>953869.83116883121</v>
      </c>
      <c r="BQ11" s="9">
        <v>911834.5384615385</v>
      </c>
      <c r="BR11" s="9">
        <v>829167</v>
      </c>
      <c r="BS11" s="9">
        <v>648386.6</v>
      </c>
      <c r="BT11" s="9">
        <v>731250.4</v>
      </c>
      <c r="BU11" s="9">
        <f t="shared" si="6"/>
        <v>923680.84443246596</v>
      </c>
    </row>
    <row r="12" spans="2:73" x14ac:dyDescent="0.25">
      <c r="B12" s="179"/>
      <c r="C12" s="3" t="s">
        <v>24</v>
      </c>
      <c r="D12" s="4">
        <v>57.008773096531471</v>
      </c>
      <c r="E12" s="4">
        <v>15.815600415712048</v>
      </c>
      <c r="F12" s="4">
        <v>10.837846881710346</v>
      </c>
      <c r="G12" s="4">
        <v>9.1056005214840571E-2</v>
      </c>
      <c r="H12" s="4">
        <v>6.6774403824216413E-2</v>
      </c>
      <c r="I12" s="4">
        <f t="shared" si="7"/>
        <v>83.82005080299291</v>
      </c>
      <c r="K12" s="3" t="s">
        <v>24</v>
      </c>
      <c r="L12" s="5">
        <v>16</v>
      </c>
      <c r="M12" s="5">
        <v>16.5</v>
      </c>
      <c r="N12" s="5">
        <v>17.5</v>
      </c>
      <c r="O12" s="5">
        <v>20</v>
      </c>
      <c r="P12" s="5">
        <v>30</v>
      </c>
      <c r="Q12" s="5">
        <f t="shared" si="0"/>
        <v>16.292053302243222</v>
      </c>
      <c r="S12" s="3" t="s">
        <v>24</v>
      </c>
      <c r="T12" s="6">
        <v>3.47705643155823E-2</v>
      </c>
      <c r="U12" s="6">
        <v>6.7687922314862842E-2</v>
      </c>
      <c r="V12" s="6">
        <v>0.11103410722832097</v>
      </c>
      <c r="W12" s="6">
        <v>0.19709454264757309</v>
      </c>
      <c r="X12" s="6">
        <v>0.32600983685161433</v>
      </c>
      <c r="Y12" s="6">
        <f t="shared" si="8"/>
        <v>5.1250729504942125E-2</v>
      </c>
      <c r="Z12" s="7"/>
      <c r="AA12" s="3" t="s">
        <v>24</v>
      </c>
      <c r="AB12" s="6">
        <f t="shared" si="9"/>
        <v>1.2894379691213459E-2</v>
      </c>
      <c r="AC12" s="6">
        <f t="shared" si="1"/>
        <v>3.1232650061009171E-2</v>
      </c>
      <c r="AD12" s="6">
        <f t="shared" si="1"/>
        <v>5.5380823145238116E-2</v>
      </c>
      <c r="AE12" s="6">
        <f t="shared" si="1"/>
        <v>0.10332511845882562</v>
      </c>
      <c r="AF12" s="6">
        <f t="shared" si="1"/>
        <v>0.17514386891769101</v>
      </c>
      <c r="AG12" s="6">
        <f t="shared" si="10"/>
        <v>2.2075484839080471E-2</v>
      </c>
      <c r="AH12" s="7"/>
      <c r="AI12" s="3" t="s">
        <v>24</v>
      </c>
      <c r="AJ12" s="8">
        <f t="shared" si="11"/>
        <v>1.6280247806676047E-2</v>
      </c>
      <c r="AK12" s="8">
        <f t="shared" si="2"/>
        <v>3.9433869238309494E-2</v>
      </c>
      <c r="AL12" s="8">
        <f t="shared" si="2"/>
        <v>6.9922985528071441E-2</v>
      </c>
      <c r="AM12" s="8">
        <f t="shared" si="2"/>
        <v>0.13045672404932376</v>
      </c>
      <c r="AN12" s="8">
        <f t="shared" si="2"/>
        <v>0.22113398675106483</v>
      </c>
      <c r="AO12" s="8">
        <f t="shared" si="12"/>
        <v>2.7872171615797085E-2</v>
      </c>
      <c r="AQ12" s="3" t="s">
        <v>24</v>
      </c>
      <c r="AR12" s="9">
        <f t="shared" si="3"/>
        <v>388362.28130910004</v>
      </c>
      <c r="AS12" s="9">
        <f t="shared" si="3"/>
        <v>362229.56400160707</v>
      </c>
      <c r="AT12" s="9">
        <f t="shared" si="3"/>
        <v>396696.05070899997</v>
      </c>
      <c r="AU12" s="9">
        <f t="shared" si="3"/>
        <v>446453.8722393749</v>
      </c>
      <c r="AV12" s="9">
        <f t="shared" si="3"/>
        <v>758368.86500999995</v>
      </c>
      <c r="AW12" s="9">
        <f t="shared" si="3"/>
        <v>384866.84151924896</v>
      </c>
      <c r="AX12" s="7"/>
      <c r="AY12" s="3" t="s">
        <v>24</v>
      </c>
      <c r="AZ12" s="9">
        <f t="shared" si="13"/>
        <v>2151591.5862000003</v>
      </c>
      <c r="BA12" s="9">
        <f t="shared" si="4"/>
        <v>2006811.9889285713</v>
      </c>
      <c r="BB12" s="9">
        <f t="shared" si="4"/>
        <v>1988451.382</v>
      </c>
      <c r="BC12" s="9">
        <f t="shared" si="4"/>
        <v>2237864.0212499998</v>
      </c>
      <c r="BD12" s="9">
        <f t="shared" si="4"/>
        <v>2660943.3859999999</v>
      </c>
      <c r="BE12" s="9">
        <f t="shared" si="5"/>
        <v>2103679.4519597334</v>
      </c>
      <c r="BF12" s="7"/>
      <c r="BG12" s="3" t="s">
        <v>24</v>
      </c>
      <c r="BH12" s="4">
        <v>50.851145038167942</v>
      </c>
      <c r="BI12" s="4">
        <v>52.758620689655174</v>
      </c>
      <c r="BJ12" s="4">
        <v>51.604651162790695</v>
      </c>
      <c r="BK12" s="4"/>
      <c r="BL12" s="4"/>
      <c r="BM12" s="4">
        <v>51.357142857142854</v>
      </c>
      <c r="BO12" s="3" t="s">
        <v>24</v>
      </c>
      <c r="BP12" s="9">
        <v>1066728.6000000001</v>
      </c>
      <c r="BQ12" s="9">
        <v>994948.92857142852</v>
      </c>
      <c r="BR12" s="9">
        <v>985846</v>
      </c>
      <c r="BS12" s="9">
        <v>1109501.25</v>
      </c>
      <c r="BT12" s="9">
        <v>1319258</v>
      </c>
      <c r="BU12" s="9">
        <f t="shared" si="6"/>
        <v>1042974.4432125601</v>
      </c>
    </row>
    <row r="13" spans="2:73" x14ac:dyDescent="0.25">
      <c r="B13" s="179"/>
      <c r="C13" s="3" t="s">
        <v>25</v>
      </c>
      <c r="D13" s="4">
        <v>18.845875403812055</v>
      </c>
      <c r="E13" s="4">
        <v>4.4882109287831486</v>
      </c>
      <c r="F13" s="4">
        <v>3.1791017519683682</v>
      </c>
      <c r="G13" s="4">
        <v>3.6422402085936223E-2</v>
      </c>
      <c r="H13" s="4">
        <v>2.225813460807214E-2</v>
      </c>
      <c r="I13" s="4">
        <f t="shared" si="7"/>
        <v>26.571868621257583</v>
      </c>
      <c r="K13" s="3" t="s">
        <v>25</v>
      </c>
      <c r="L13" s="5">
        <v>15</v>
      </c>
      <c r="M13" s="5">
        <v>16</v>
      </c>
      <c r="N13" s="5">
        <v>16.5</v>
      </c>
      <c r="O13" s="5">
        <v>20</v>
      </c>
      <c r="P13" s="5">
        <v>30</v>
      </c>
      <c r="Q13" s="5">
        <f t="shared" si="0"/>
        <v>15.251653093259373</v>
      </c>
      <c r="S13" s="3" t="s">
        <v>25</v>
      </c>
      <c r="T13" s="6">
        <v>3.4438074734845718E-2</v>
      </c>
      <c r="U13" s="6">
        <v>6.8874593025622655E-2</v>
      </c>
      <c r="V13" s="6">
        <v>0.1378556041345953</v>
      </c>
      <c r="W13" s="6">
        <v>0.19168977124445238</v>
      </c>
      <c r="X13" s="6">
        <v>0.3399155238570859</v>
      </c>
      <c r="Y13" s="6">
        <f t="shared" si="8"/>
        <v>5.3099165394667143E-2</v>
      </c>
      <c r="Z13" s="7"/>
      <c r="AA13" s="3" t="s">
        <v>25</v>
      </c>
      <c r="AB13" s="6">
        <f t="shared" si="9"/>
        <v>1.2709149642470767E-2</v>
      </c>
      <c r="AC13" s="6">
        <f t="shared" si="1"/>
        <v>3.1893744682707142E-2</v>
      </c>
      <c r="AD13" s="6">
        <f t="shared" si="1"/>
        <v>7.0323087405955761E-2</v>
      </c>
      <c r="AE13" s="6">
        <f t="shared" si="1"/>
        <v>0.10031411863072479</v>
      </c>
      <c r="AF13" s="6">
        <f t="shared" si="1"/>
        <v>0.1828907314693474</v>
      </c>
      <c r="AG13" s="6">
        <f t="shared" si="10"/>
        <v>2.3105249047609969E-2</v>
      </c>
      <c r="AH13" s="7"/>
      <c r="AI13" s="3" t="s">
        <v>25</v>
      </c>
      <c r="AJ13" s="8">
        <f t="shared" si="11"/>
        <v>1.6046379162585427E-2</v>
      </c>
      <c r="AK13" s="8">
        <f t="shared" si="2"/>
        <v>4.0268557259187134E-2</v>
      </c>
      <c r="AL13" s="8">
        <f t="shared" si="2"/>
        <v>8.8788861264853733E-2</v>
      </c>
      <c r="AM13" s="8">
        <f t="shared" si="2"/>
        <v>0.12665508143283219</v>
      </c>
      <c r="AN13" s="8">
        <f t="shared" si="2"/>
        <v>0.23091505765835058</v>
      </c>
      <c r="AO13" s="8">
        <f t="shared" si="12"/>
        <v>2.917233625331973E-2</v>
      </c>
      <c r="AQ13" s="3" t="s">
        <v>25</v>
      </c>
      <c r="AR13" s="9">
        <f t="shared" si="3"/>
        <v>483682.6715481875</v>
      </c>
      <c r="AS13" s="9">
        <f t="shared" si="3"/>
        <v>400077.00157649996</v>
      </c>
      <c r="AT13" s="9">
        <f t="shared" si="3"/>
        <v>215527.40230999998</v>
      </c>
      <c r="AU13" s="9">
        <f t="shared" si="3"/>
        <v>435824.01813843742</v>
      </c>
      <c r="AV13" s="9">
        <f t="shared" si="3"/>
        <v>544630.57195499993</v>
      </c>
      <c r="AW13" s="9">
        <f t="shared" si="3"/>
        <v>437463.89311143931</v>
      </c>
      <c r="AX13" s="7"/>
      <c r="AY13" s="3" t="s">
        <v>25</v>
      </c>
      <c r="AZ13" s="9">
        <f t="shared" si="13"/>
        <v>2752106.2392500001</v>
      </c>
      <c r="BA13" s="9">
        <f t="shared" si="4"/>
        <v>2276398.3019999997</v>
      </c>
      <c r="BB13" s="9">
        <f t="shared" si="4"/>
        <v>1106687.56</v>
      </c>
      <c r="BC13" s="9">
        <f t="shared" si="4"/>
        <v>2237864.0212499998</v>
      </c>
      <c r="BD13" s="9">
        <f t="shared" si="4"/>
        <v>1910984.463</v>
      </c>
      <c r="BE13" s="9">
        <f t="shared" si="5"/>
        <v>2473485.1602105</v>
      </c>
      <c r="BF13" s="7"/>
      <c r="BG13" s="3" t="s">
        <v>25</v>
      </c>
      <c r="BH13" s="4">
        <v>50.128440366972477</v>
      </c>
      <c r="BI13" s="4">
        <v>49.794117647058826</v>
      </c>
      <c r="BJ13" s="4">
        <v>49</v>
      </c>
      <c r="BK13" s="4">
        <v>40</v>
      </c>
      <c r="BL13" s="4"/>
      <c r="BM13" s="4">
        <v>49.903846153846153</v>
      </c>
      <c r="BO13" s="3" t="s">
        <v>25</v>
      </c>
      <c r="BP13" s="9">
        <v>1364455.25</v>
      </c>
      <c r="BQ13" s="9">
        <v>1128606</v>
      </c>
      <c r="BR13" s="9">
        <v>548680</v>
      </c>
      <c r="BS13" s="9">
        <v>1109501.25</v>
      </c>
      <c r="BT13" s="9">
        <v>947439</v>
      </c>
      <c r="BU13" s="9">
        <f t="shared" si="6"/>
        <v>1226318.869712692</v>
      </c>
    </row>
    <row r="14" spans="2:73" x14ac:dyDescent="0.25">
      <c r="B14" s="179"/>
      <c r="C14" s="10" t="s">
        <v>15</v>
      </c>
      <c r="D14" s="11">
        <f>SUM(D4:D13)</f>
        <v>956.89932362855734</v>
      </c>
      <c r="E14" s="11">
        <f t="shared" ref="E14:I14" si="14">SUM(E4:E13)</f>
        <v>592.65756692931768</v>
      </c>
      <c r="F14" s="11">
        <f t="shared" si="14"/>
        <v>469.20651766551322</v>
      </c>
      <c r="G14" s="11">
        <f t="shared" si="14"/>
        <v>4.6863490683904612</v>
      </c>
      <c r="H14" s="11">
        <f t="shared" si="14"/>
        <v>2.9299799011353143</v>
      </c>
      <c r="I14" s="11">
        <f t="shared" si="14"/>
        <v>2026.379737192914</v>
      </c>
      <c r="K14" s="10" t="s">
        <v>15</v>
      </c>
      <c r="L14" s="12">
        <f t="shared" ref="L14:Q14" si="15">SUMPRODUCT(D4:D13,L4:L13,BP4:BP13)/SUMPRODUCT(D4:D13,BP4:BP13)</f>
        <v>19.046197588991799</v>
      </c>
      <c r="M14" s="12">
        <f t="shared" si="15"/>
        <v>21.438597111793264</v>
      </c>
      <c r="N14" s="12">
        <f t="shared" si="15"/>
        <v>22.826498190855961</v>
      </c>
      <c r="O14" s="12">
        <f t="shared" si="15"/>
        <v>25.459693443970586</v>
      </c>
      <c r="P14" s="12">
        <f t="shared" si="15"/>
        <v>30.000000000000004</v>
      </c>
      <c r="Q14" s="13">
        <f t="shared" si="15"/>
        <v>20.468691368151124</v>
      </c>
      <c r="S14" s="10" t="s">
        <v>15</v>
      </c>
      <c r="T14" s="14">
        <f>SUMPRODUCT(T4:T13, D4:D13)/SUM(D4:D13)</f>
        <v>4.1342051435753986E-2</v>
      </c>
      <c r="U14" s="14">
        <f t="shared" ref="U14:X14" si="16">SUMPRODUCT(U4:U13, E4:E13)/SUM(E4:E13)</f>
        <v>7.0506377576033855E-2</v>
      </c>
      <c r="V14" s="14">
        <f t="shared" si="16"/>
        <v>0.12341257558774969</v>
      </c>
      <c r="W14" s="14">
        <f t="shared" si="16"/>
        <v>0.22171423044820407</v>
      </c>
      <c r="X14" s="14">
        <f t="shared" si="16"/>
        <v>0.34209272617065495</v>
      </c>
      <c r="Y14" s="14">
        <f>SUMPRODUCT(I4:I13, Y4:Y13)/SUM(I4:I13)</f>
        <v>6.9727137795113636E-2</v>
      </c>
      <c r="Z14" s="15"/>
      <c r="AA14" s="10" t="s">
        <v>15</v>
      </c>
      <c r="AB14" s="14">
        <f>SUMPRODUCT(AB4:AB13, D4:D13)/SUM(D4:D13)</f>
        <v>1.6555357207816482E-2</v>
      </c>
      <c r="AC14" s="14">
        <f t="shared" ref="AC14:AG14" si="17">SUMPRODUCT(AC4:AC13, E4:E13)/SUM(E4:E13)</f>
        <v>3.2802812362784928E-2</v>
      </c>
      <c r="AD14" s="14">
        <f t="shared" si="17"/>
        <v>6.2276871714632004E-2</v>
      </c>
      <c r="AE14" s="14">
        <f t="shared" si="17"/>
        <v>0.11704075418262215</v>
      </c>
      <c r="AF14" s="14">
        <f t="shared" si="17"/>
        <v>0.18410365155475783</v>
      </c>
      <c r="AG14" s="14">
        <f t="shared" si="17"/>
        <v>3.2368697638701434E-2</v>
      </c>
      <c r="AH14" s="15"/>
      <c r="AI14" s="10" t="s">
        <v>15</v>
      </c>
      <c r="AJ14" s="52">
        <f>SUMPRODUCT(AJ4:AJ13, D4:D13)/SUM(D4:D13)</f>
        <v>2.0902542373166966E-2</v>
      </c>
      <c r="AK14" s="52">
        <f t="shared" ref="AK14:AN14" si="18">SUMPRODUCT(AK4:AK13, E4:E13)/SUM(E4:E13)</f>
        <v>4.1416332294444649E-2</v>
      </c>
      <c r="AL14" s="52">
        <f t="shared" si="18"/>
        <v>7.8629831633519207E-2</v>
      </c>
      <c r="AM14" s="52">
        <f t="shared" si="18"/>
        <v>0.14777387723984631</v>
      </c>
      <c r="AN14" s="52">
        <f t="shared" si="18"/>
        <v>0.23244647212209815</v>
      </c>
      <c r="AO14" s="53">
        <f>SUMPRODUCT(AJ14:AN14, D14:H14)/SUM(D14:H14)</f>
        <v>4.0868225642255562E-2</v>
      </c>
      <c r="AQ14" s="10" t="s">
        <v>15</v>
      </c>
      <c r="AR14" s="9">
        <f t="shared" si="3"/>
        <v>229930.24432165592</v>
      </c>
      <c r="AS14" s="9">
        <f t="shared" si="3"/>
        <v>214565.90764180059</v>
      </c>
      <c r="AT14" s="9">
        <f t="shared" si="3"/>
        <v>199656.35674670021</v>
      </c>
      <c r="AU14" s="9">
        <f t="shared" si="3"/>
        <v>200123.06948339086</v>
      </c>
      <c r="AV14" s="9">
        <f t="shared" si="3"/>
        <v>239568.43737093481</v>
      </c>
      <c r="AW14" s="9">
        <f t="shared" si="3"/>
        <v>218371.72819379001</v>
      </c>
      <c r="AX14" s="15"/>
      <c r="AY14" s="10" t="s">
        <v>15</v>
      </c>
      <c r="AZ14" s="9">
        <f>SUMPRODUCT(AZ4:AZ13,D4:D13)/SUM(D4:D13)</f>
        <v>1126817.6390653925</v>
      </c>
      <c r="BA14" s="9">
        <f t="shared" ref="BA14:BE14" si="19">SUMPRODUCT(BA4:BA13,E4:E13)/SUM(E4:E13)</f>
        <v>964705.09371283231</v>
      </c>
      <c r="BB14" s="9">
        <f t="shared" si="19"/>
        <v>846984.01475263655</v>
      </c>
      <c r="BC14" s="9">
        <f t="shared" si="19"/>
        <v>802917.4868787413</v>
      </c>
      <c r="BD14" s="9">
        <f t="shared" si="19"/>
        <v>840591.0083190694</v>
      </c>
      <c r="BE14" s="9">
        <f t="shared" si="19"/>
        <v>1013446.22583915</v>
      </c>
      <c r="BF14" s="15"/>
      <c r="BG14" s="10" t="s">
        <v>15</v>
      </c>
      <c r="BH14" s="11">
        <v>51.197392249185079</v>
      </c>
      <c r="BI14" s="11">
        <v>51.359383033419022</v>
      </c>
      <c r="BJ14" s="11">
        <v>51.233236151603499</v>
      </c>
      <c r="BK14" s="11">
        <v>51.193236714975846</v>
      </c>
      <c r="BL14" s="11">
        <v>51.463157894736845</v>
      </c>
      <c r="BM14" s="17">
        <v>51.255049504950492</v>
      </c>
      <c r="BO14" s="10" t="s">
        <v>15</v>
      </c>
      <c r="BP14" s="18">
        <f t="shared" ref="BP14:BU14" si="20">SUMPRODUCT(BP4:BP13, D4:D13)/SUM(D4:D13)</f>
        <v>558660.20776667946</v>
      </c>
      <c r="BQ14" s="18">
        <f t="shared" si="20"/>
        <v>478287.10645157786</v>
      </c>
      <c r="BR14" s="18">
        <f t="shared" si="20"/>
        <v>419922.66472614621</v>
      </c>
      <c r="BS14" s="18">
        <f t="shared" si="20"/>
        <v>398075.10504647554</v>
      </c>
      <c r="BT14" s="18">
        <f t="shared" si="20"/>
        <v>416753.10278585507</v>
      </c>
      <c r="BU14" s="19">
        <f t="shared" si="20"/>
        <v>502452.26863616752</v>
      </c>
    </row>
    <row r="15" spans="2:73" x14ac:dyDescent="0.25">
      <c r="AI15" s="20"/>
    </row>
    <row r="16" spans="2:73" x14ac:dyDescent="0.25">
      <c r="B16">
        <f>(((1.6%)*3.464239+0.033447)*0.3009+0.018)*0.8*1.219</f>
        <v>4.3632822164968318E-2</v>
      </c>
    </row>
    <row r="17" spans="2:36" x14ac:dyDescent="0.25">
      <c r="B17" s="178" t="s">
        <v>27</v>
      </c>
      <c r="C17" s="178"/>
      <c r="D17" s="178"/>
      <c r="E17" s="178"/>
      <c r="F17" s="178"/>
      <c r="G17" s="178"/>
      <c r="H17" s="178"/>
      <c r="I17" s="2"/>
      <c r="J17" s="180" t="s">
        <v>28</v>
      </c>
      <c r="K17" s="180"/>
      <c r="L17" s="180"/>
      <c r="M17" s="180"/>
      <c r="N17" s="180"/>
      <c r="O17" s="180"/>
      <c r="P17" s="180"/>
      <c r="Q17" s="2"/>
      <c r="R17" s="178" t="s">
        <v>64</v>
      </c>
      <c r="S17" s="178"/>
      <c r="T17" s="178"/>
      <c r="U17" s="178"/>
      <c r="V17" s="178"/>
      <c r="W17" s="178"/>
      <c r="X17" s="178"/>
      <c r="AJ17" s="30" t="s">
        <v>37</v>
      </c>
    </row>
    <row r="18" spans="2:36" x14ac:dyDescent="0.25">
      <c r="B18" s="1" t="s">
        <v>9</v>
      </c>
      <c r="C18" s="1" t="s">
        <v>10</v>
      </c>
      <c r="D18" s="1" t="s">
        <v>11</v>
      </c>
      <c r="E18" s="1" t="s">
        <v>12</v>
      </c>
      <c r="F18" s="1" t="s">
        <v>13</v>
      </c>
      <c r="G18" s="1" t="s">
        <v>14</v>
      </c>
      <c r="H18" s="1" t="s">
        <v>15</v>
      </c>
      <c r="I18" s="7"/>
      <c r="J18" s="5" t="s">
        <v>9</v>
      </c>
      <c r="K18" s="5" t="s">
        <v>10</v>
      </c>
      <c r="L18" s="5" t="s">
        <v>11</v>
      </c>
      <c r="M18" s="5" t="s">
        <v>12</v>
      </c>
      <c r="N18" s="5" t="s">
        <v>13</v>
      </c>
      <c r="O18" s="5" t="s">
        <v>14</v>
      </c>
      <c r="P18" s="5" t="s">
        <v>15</v>
      </c>
      <c r="Q18" s="7"/>
      <c r="R18" s="5" t="s">
        <v>9</v>
      </c>
      <c r="S18" s="5" t="s">
        <v>10</v>
      </c>
      <c r="T18" s="5" t="s">
        <v>11</v>
      </c>
      <c r="U18" s="5" t="s">
        <v>12</v>
      </c>
      <c r="V18" s="5" t="s">
        <v>13</v>
      </c>
      <c r="W18" s="5" t="s">
        <v>14</v>
      </c>
      <c r="X18" s="5" t="s">
        <v>15</v>
      </c>
    </row>
    <row r="19" spans="2:36" x14ac:dyDescent="0.25">
      <c r="B19" s="3" t="s">
        <v>16</v>
      </c>
      <c r="C19" s="5">
        <v>30</v>
      </c>
      <c r="D19" s="5">
        <v>30</v>
      </c>
      <c r="E19" s="5">
        <v>30</v>
      </c>
      <c r="F19" s="5">
        <v>30</v>
      </c>
      <c r="G19" s="5">
        <v>30</v>
      </c>
      <c r="H19" s="22">
        <f t="shared" ref="H19:H28" si="21">SUMPRODUCT(C19:G19, D4:H4, BP4:BT4)/SUMPRODUCT(D4:H4, BP4:BT4)</f>
        <v>30.000000000000007</v>
      </c>
      <c r="I19" s="7"/>
      <c r="J19" s="5" t="s">
        <v>16</v>
      </c>
      <c r="K19" s="23">
        <f>AR4/AZ4</f>
        <v>0.28499999999999998</v>
      </c>
      <c r="L19" s="23">
        <f t="shared" ref="L19:P29" si="22">AS4/BA4</f>
        <v>0.28499999999999998</v>
      </c>
      <c r="M19" s="23">
        <f t="shared" si="22"/>
        <v>0.28499999999999998</v>
      </c>
      <c r="N19" s="23">
        <f t="shared" si="22"/>
        <v>0.28499999999999998</v>
      </c>
      <c r="O19" s="23">
        <f t="shared" si="22"/>
        <v>0.28499999999999998</v>
      </c>
      <c r="P19" s="23">
        <f t="shared" si="22"/>
        <v>0.28500000000000003</v>
      </c>
      <c r="Q19" s="7"/>
      <c r="R19" s="5" t="s">
        <v>16</v>
      </c>
      <c r="S19" s="24">
        <f>(K19+2.5%+0.9%)-(AJ4+8.3%+3.4%+0.5%+1.8%)</f>
        <v>0.15143700772242391</v>
      </c>
      <c r="T19" s="24">
        <f t="shared" ref="T19:W28" si="23">(L19+2.5%+0.9%)-(AK4+8.3%+3.4%+0.5%+1.8%)</f>
        <v>0.13393778620604324</v>
      </c>
      <c r="U19" s="24">
        <f t="shared" si="23"/>
        <v>7.9916451038217762E-2</v>
      </c>
      <c r="V19" s="24">
        <f t="shared" si="23"/>
        <v>2.5642055351282556E-2</v>
      </c>
      <c r="W19" s="24">
        <f t="shared" si="23"/>
        <v>-4.7597313415992437E-2</v>
      </c>
      <c r="X19" s="24">
        <f>SUMPRODUCT(S19:W19, D4:H4)/SUM(D4:H4)</f>
        <v>0.13020265734289441</v>
      </c>
      <c r="Y19" s="25"/>
    </row>
    <row r="20" spans="2:36" x14ac:dyDescent="0.25">
      <c r="B20" s="3" t="s">
        <v>17</v>
      </c>
      <c r="C20" s="5">
        <v>29.5</v>
      </c>
      <c r="D20" s="5">
        <v>30</v>
      </c>
      <c r="E20" s="5">
        <v>30</v>
      </c>
      <c r="F20" s="5">
        <v>30</v>
      </c>
      <c r="G20" s="5">
        <v>30</v>
      </c>
      <c r="H20" s="22">
        <f t="shared" si="21"/>
        <v>29.823375781676202</v>
      </c>
      <c r="I20" s="7"/>
      <c r="J20" s="5" t="s">
        <v>17</v>
      </c>
      <c r="K20" s="23">
        <f t="shared" ref="K20:K29" si="24">AR5/AZ5</f>
        <v>0.28025</v>
      </c>
      <c r="L20" s="23">
        <f t="shared" si="22"/>
        <v>0.28499999999999998</v>
      </c>
      <c r="M20" s="23">
        <f t="shared" si="22"/>
        <v>0.28500000000000003</v>
      </c>
      <c r="N20" s="23">
        <f t="shared" si="22"/>
        <v>0.28499999999999998</v>
      </c>
      <c r="O20" s="23">
        <f t="shared" si="22"/>
        <v>0.28499999999999998</v>
      </c>
      <c r="P20" s="23">
        <f t="shared" si="22"/>
        <v>0.28332206992592396</v>
      </c>
      <c r="Q20" s="7"/>
      <c r="R20" s="5" t="s">
        <v>17</v>
      </c>
      <c r="S20" s="24">
        <f t="shared" ref="S20:S28" si="25">(K20+2.5%+0.9%)-(AJ5+8.3%+3.4%+0.5%+1.8%)</f>
        <v>0.14987913881372045</v>
      </c>
      <c r="T20" s="24">
        <f t="shared" si="23"/>
        <v>0.13454602864953735</v>
      </c>
      <c r="U20" s="24">
        <f t="shared" si="23"/>
        <v>9.8176394866895111E-2</v>
      </c>
      <c r="V20" s="24">
        <f t="shared" si="23"/>
        <v>2.8313411403303956E-2</v>
      </c>
      <c r="W20" s="24">
        <f t="shared" si="23"/>
        <v>-5.5326428991781584E-2</v>
      </c>
      <c r="X20" s="24">
        <f t="shared" ref="X20:X28" si="26">SUMPRODUCT(S20:W20, D5:H5)/SUM(D5:H5)</f>
        <v>0.1279504917352414</v>
      </c>
      <c r="Y20" s="25"/>
      <c r="Z20" s="33" t="s">
        <v>39</v>
      </c>
      <c r="AA20" s="33"/>
      <c r="AI20" s="26" t="s">
        <v>31</v>
      </c>
    </row>
    <row r="21" spans="2:36" x14ac:dyDescent="0.25">
      <c r="B21" s="3" t="s">
        <v>18</v>
      </c>
      <c r="C21" s="5">
        <v>26</v>
      </c>
      <c r="D21" s="5">
        <v>26.5</v>
      </c>
      <c r="E21" s="5">
        <v>29.5</v>
      </c>
      <c r="F21" s="5">
        <v>30</v>
      </c>
      <c r="G21" s="5">
        <v>30</v>
      </c>
      <c r="H21" s="22">
        <f t="shared" si="21"/>
        <v>27.120639423838483</v>
      </c>
      <c r="I21" s="7"/>
      <c r="J21" s="5" t="s">
        <v>18</v>
      </c>
      <c r="K21" s="23">
        <f t="shared" si="24"/>
        <v>0.24700000000000005</v>
      </c>
      <c r="L21" s="23">
        <f t="shared" si="22"/>
        <v>0.25175000000000003</v>
      </c>
      <c r="M21" s="23">
        <f t="shared" si="22"/>
        <v>0.28025</v>
      </c>
      <c r="N21" s="23">
        <f t="shared" si="22"/>
        <v>0.28499999999999998</v>
      </c>
      <c r="O21" s="23">
        <f t="shared" si="22"/>
        <v>0.28500000000000003</v>
      </c>
      <c r="P21" s="23">
        <f t="shared" si="22"/>
        <v>0.25764607452646554</v>
      </c>
      <c r="Q21" s="7"/>
      <c r="R21" s="5" t="s">
        <v>18</v>
      </c>
      <c r="S21" s="24">
        <f t="shared" si="25"/>
        <v>0.1180583150843077</v>
      </c>
      <c r="T21" s="24">
        <f t="shared" si="23"/>
        <v>0.10402741453677317</v>
      </c>
      <c r="U21" s="24">
        <f t="shared" si="23"/>
        <v>9.348747104625349E-2</v>
      </c>
      <c r="V21" s="24">
        <f t="shared" si="23"/>
        <v>2.7576095559539493E-2</v>
      </c>
      <c r="W21" s="24">
        <f t="shared" si="23"/>
        <v>-5.005451083905943E-2</v>
      </c>
      <c r="X21" s="24">
        <f t="shared" si="26"/>
        <v>0.10638296228998925</v>
      </c>
      <c r="Y21" s="25"/>
      <c r="Z21" s="34" t="s">
        <v>40</v>
      </c>
      <c r="AA21" s="35"/>
      <c r="AC21" s="73" t="s">
        <v>107</v>
      </c>
      <c r="AI21" s="27" t="s">
        <v>32</v>
      </c>
      <c r="AJ21" s="28"/>
    </row>
    <row r="22" spans="2:36" x14ac:dyDescent="0.25">
      <c r="B22" s="3" t="s">
        <v>19</v>
      </c>
      <c r="C22" s="5">
        <v>24</v>
      </c>
      <c r="D22" s="5">
        <v>25</v>
      </c>
      <c r="E22" s="5">
        <v>27</v>
      </c>
      <c r="F22" s="5">
        <v>29</v>
      </c>
      <c r="G22" s="5">
        <v>30</v>
      </c>
      <c r="H22" s="22">
        <f t="shared" si="21"/>
        <v>25.074365697049647</v>
      </c>
      <c r="I22" s="7"/>
      <c r="J22" s="5" t="s">
        <v>19</v>
      </c>
      <c r="K22" s="23">
        <f t="shared" si="24"/>
        <v>0.22799999999999998</v>
      </c>
      <c r="L22" s="23">
        <f t="shared" si="22"/>
        <v>0.23749999999999999</v>
      </c>
      <c r="M22" s="23">
        <f t="shared" si="22"/>
        <v>0.25650000000000001</v>
      </c>
      <c r="N22" s="23">
        <f t="shared" si="22"/>
        <v>0.27550000000000002</v>
      </c>
      <c r="O22" s="23">
        <f t="shared" si="22"/>
        <v>0.28499999999999998</v>
      </c>
      <c r="P22" s="23">
        <f t="shared" si="22"/>
        <v>0.23820647412197157</v>
      </c>
      <c r="Q22" s="7"/>
      <c r="R22" s="5" t="s">
        <v>19</v>
      </c>
      <c r="S22" s="24">
        <f t="shared" si="25"/>
        <v>9.9235206140500909E-2</v>
      </c>
      <c r="T22" s="24">
        <f t="shared" si="23"/>
        <v>8.9094878031485358E-2</v>
      </c>
      <c r="U22" s="24">
        <f t="shared" si="23"/>
        <v>7.1111809532781733E-2</v>
      </c>
      <c r="V22" s="24">
        <f t="shared" si="23"/>
        <v>1.8299865545730654E-2</v>
      </c>
      <c r="W22" s="24">
        <f t="shared" si="23"/>
        <v>-6.1237014699073111E-2</v>
      </c>
      <c r="X22" s="24">
        <f t="shared" si="26"/>
        <v>8.8411828222597161E-2</v>
      </c>
      <c r="Y22" s="25"/>
      <c r="AC22" s="28" t="s">
        <v>43</v>
      </c>
      <c r="AD22" s="28" t="s">
        <v>44</v>
      </c>
      <c r="AE22" s="28" t="s">
        <v>45</v>
      </c>
      <c r="AF22" s="28" t="s">
        <v>46</v>
      </c>
      <c r="AI22" s="28" t="s">
        <v>33</v>
      </c>
      <c r="AJ22" s="28">
        <v>1.194788272734125E-2</v>
      </c>
    </row>
    <row r="23" spans="2:36" x14ac:dyDescent="0.25">
      <c r="B23" s="3" t="s">
        <v>20</v>
      </c>
      <c r="C23" s="5">
        <v>22.5</v>
      </c>
      <c r="D23" s="5">
        <v>23.5</v>
      </c>
      <c r="E23" s="5">
        <v>25</v>
      </c>
      <c r="F23" s="5">
        <v>26</v>
      </c>
      <c r="G23" s="5">
        <v>30</v>
      </c>
      <c r="H23" s="22">
        <f t="shared" si="21"/>
        <v>23.462242098285071</v>
      </c>
      <c r="I23" s="7"/>
      <c r="J23" s="5" t="s">
        <v>20</v>
      </c>
      <c r="K23" s="23">
        <f t="shared" si="24"/>
        <v>0.21375</v>
      </c>
      <c r="L23" s="23">
        <f t="shared" si="22"/>
        <v>0.22325</v>
      </c>
      <c r="M23" s="23">
        <f t="shared" si="22"/>
        <v>0.23749999999999996</v>
      </c>
      <c r="N23" s="23">
        <f t="shared" si="22"/>
        <v>0.247</v>
      </c>
      <c r="O23" s="23">
        <f t="shared" si="22"/>
        <v>0.28499999999999998</v>
      </c>
      <c r="P23" s="23">
        <f t="shared" si="22"/>
        <v>0.22289129993370818</v>
      </c>
      <c r="Q23" s="7"/>
      <c r="R23" s="5" t="s">
        <v>20</v>
      </c>
      <c r="S23" s="24">
        <f t="shared" si="25"/>
        <v>8.6428124245652077E-2</v>
      </c>
      <c r="T23" s="24">
        <f t="shared" si="23"/>
        <v>7.5834328365782411E-2</v>
      </c>
      <c r="U23" s="24">
        <f t="shared" si="23"/>
        <v>5.4256553306925026E-2</v>
      </c>
      <c r="V23" s="24">
        <f t="shared" si="23"/>
        <v>-1.2513894963192107E-2</v>
      </c>
      <c r="W23" s="24">
        <f t="shared" si="23"/>
        <v>-4.836456138786932E-2</v>
      </c>
      <c r="X23" s="24">
        <f t="shared" si="26"/>
        <v>7.4205276916467292E-2</v>
      </c>
      <c r="Y23" s="25"/>
      <c r="Z23" s="35" t="s">
        <v>41</v>
      </c>
      <c r="AA23" s="35">
        <v>-6.4763124932399607E-3</v>
      </c>
      <c r="AC23" s="36">
        <v>3.6209252841787491</v>
      </c>
      <c r="AD23" s="36">
        <v>3.4435564398340723</v>
      </c>
      <c r="AE23" s="36">
        <v>4.0270058662364665</v>
      </c>
      <c r="AF23" s="36">
        <v>4.1639434268360258</v>
      </c>
      <c r="AI23" s="28" t="s">
        <v>34</v>
      </c>
      <c r="AJ23" s="28">
        <v>1.2976766732846989</v>
      </c>
    </row>
    <row r="24" spans="2:36" x14ac:dyDescent="0.25">
      <c r="B24" s="3" t="s">
        <v>21</v>
      </c>
      <c r="C24" s="5">
        <v>21</v>
      </c>
      <c r="D24" s="5">
        <v>22.5</v>
      </c>
      <c r="E24" s="5">
        <v>23</v>
      </c>
      <c r="F24" s="5">
        <v>25</v>
      </c>
      <c r="G24" s="5">
        <v>30</v>
      </c>
      <c r="H24" s="22">
        <f t="shared" si="21"/>
        <v>21.885511160324789</v>
      </c>
      <c r="I24" s="7"/>
      <c r="J24" s="5" t="s">
        <v>21</v>
      </c>
      <c r="K24" s="23">
        <f t="shared" si="24"/>
        <v>0.19950000000000001</v>
      </c>
      <c r="L24" s="23">
        <f t="shared" si="22"/>
        <v>0.21375</v>
      </c>
      <c r="M24" s="23">
        <f t="shared" si="22"/>
        <v>0.2185</v>
      </c>
      <c r="N24" s="23">
        <f t="shared" si="22"/>
        <v>0.23749999999999999</v>
      </c>
      <c r="O24" s="23">
        <f t="shared" si="22"/>
        <v>0.28499999999999998</v>
      </c>
      <c r="P24" s="23">
        <f t="shared" si="22"/>
        <v>0.2079123560230855</v>
      </c>
      <c r="Q24" s="7"/>
      <c r="R24" s="5" t="s">
        <v>21</v>
      </c>
      <c r="S24" s="24">
        <f t="shared" si="25"/>
        <v>7.2683946609561928E-2</v>
      </c>
      <c r="T24" s="24">
        <f t="shared" si="23"/>
        <v>6.7714967569583145E-2</v>
      </c>
      <c r="U24" s="24">
        <f t="shared" si="23"/>
        <v>3.6091255658507126E-2</v>
      </c>
      <c r="V24" s="24">
        <f t="shared" si="23"/>
        <v>-1.3181457531912077E-2</v>
      </c>
      <c r="W24" s="24">
        <f t="shared" si="23"/>
        <v>-5.6480438156679968E-2</v>
      </c>
      <c r="X24" s="24">
        <f t="shared" si="26"/>
        <v>6.2477294738396028E-2</v>
      </c>
      <c r="Y24" s="25"/>
      <c r="Z24" s="35" t="s">
        <v>42</v>
      </c>
      <c r="AA24" s="35">
        <v>0.55710031072957067</v>
      </c>
    </row>
    <row r="25" spans="2:36" x14ac:dyDescent="0.25">
      <c r="B25" s="3" t="s">
        <v>22</v>
      </c>
      <c r="C25" s="5">
        <v>21</v>
      </c>
      <c r="D25" s="5">
        <v>22.5</v>
      </c>
      <c r="E25" s="5">
        <v>23</v>
      </c>
      <c r="F25" s="5">
        <v>25</v>
      </c>
      <c r="G25" s="5">
        <v>30</v>
      </c>
      <c r="H25" s="22">
        <f t="shared" si="21"/>
        <v>21.747952071236273</v>
      </c>
      <c r="I25" s="7"/>
      <c r="J25" s="5" t="s">
        <v>22</v>
      </c>
      <c r="K25" s="23">
        <f t="shared" si="24"/>
        <v>0.19950000000000001</v>
      </c>
      <c r="L25" s="23">
        <f t="shared" si="22"/>
        <v>0.21375000000000002</v>
      </c>
      <c r="M25" s="23">
        <f t="shared" si="22"/>
        <v>0.2185</v>
      </c>
      <c r="N25" s="23">
        <f t="shared" si="22"/>
        <v>0.23749999999999999</v>
      </c>
      <c r="O25" s="23">
        <f t="shared" si="22"/>
        <v>0.28499999999999998</v>
      </c>
      <c r="P25" s="23">
        <f t="shared" si="22"/>
        <v>0.20660554467674458</v>
      </c>
      <c r="Q25" s="7"/>
      <c r="R25" s="5" t="s">
        <v>22</v>
      </c>
      <c r="S25" s="24">
        <f t="shared" si="25"/>
        <v>7.4002589235259958E-2</v>
      </c>
      <c r="T25" s="24">
        <f t="shared" si="23"/>
        <v>6.7601770232791125E-2</v>
      </c>
      <c r="U25" s="24">
        <f t="shared" si="23"/>
        <v>3.471527992738549E-2</v>
      </c>
      <c r="V25" s="24">
        <f t="shared" si="23"/>
        <v>-9.2204703452388181E-3</v>
      </c>
      <c r="W25" s="24">
        <f t="shared" si="23"/>
        <v>-5.4092846194799538E-2</v>
      </c>
      <c r="X25" s="24">
        <f t="shared" si="26"/>
        <v>6.4918642382956693E-2</v>
      </c>
      <c r="Y25" s="25"/>
      <c r="AC25" s="73" t="s">
        <v>108</v>
      </c>
      <c r="AI25" s="27" t="s">
        <v>35</v>
      </c>
      <c r="AJ25" s="28"/>
    </row>
    <row r="26" spans="2:36" x14ac:dyDescent="0.25">
      <c r="B26" s="3" t="s">
        <v>23</v>
      </c>
      <c r="C26" s="5">
        <v>20</v>
      </c>
      <c r="D26" s="5">
        <v>21</v>
      </c>
      <c r="E26" s="5">
        <v>21.5</v>
      </c>
      <c r="F26" s="5">
        <v>23</v>
      </c>
      <c r="G26" s="5">
        <v>30</v>
      </c>
      <c r="H26" s="22">
        <f t="shared" si="21"/>
        <v>20.457476867306575</v>
      </c>
      <c r="I26" s="7"/>
      <c r="J26" s="5" t="s">
        <v>23</v>
      </c>
      <c r="K26" s="23">
        <f t="shared" si="24"/>
        <v>0.19000000000000003</v>
      </c>
      <c r="L26" s="23">
        <f t="shared" si="22"/>
        <v>0.19949999999999998</v>
      </c>
      <c r="M26" s="23">
        <f t="shared" si="22"/>
        <v>0.20425000000000001</v>
      </c>
      <c r="N26" s="23">
        <f t="shared" si="22"/>
        <v>0.21850000000000003</v>
      </c>
      <c r="O26" s="23">
        <f t="shared" si="22"/>
        <v>0.28500000000000003</v>
      </c>
      <c r="P26" s="23">
        <f t="shared" si="22"/>
        <v>0.19434603023941247</v>
      </c>
      <c r="Q26" s="7"/>
      <c r="R26" s="5" t="s">
        <v>23</v>
      </c>
      <c r="S26" s="24">
        <f t="shared" si="25"/>
        <v>6.4854578226530013E-2</v>
      </c>
      <c r="T26" s="24">
        <f t="shared" si="23"/>
        <v>5.4239740171615924E-2</v>
      </c>
      <c r="U26" s="55">
        <f t="shared" si="23"/>
        <v>2.2115260303008422E-2</v>
      </c>
      <c r="V26" s="24">
        <f t="shared" si="23"/>
        <v>-2.670417297881239E-2</v>
      </c>
      <c r="W26" s="24">
        <f t="shared" si="23"/>
        <v>-4.3346361822126811E-2</v>
      </c>
      <c r="X26" s="24">
        <f t="shared" si="26"/>
        <v>5.5402652990853098E-2</v>
      </c>
      <c r="Y26" s="25"/>
      <c r="AC26" s="50" t="s">
        <v>59</v>
      </c>
      <c r="AD26" s="50" t="s">
        <v>60</v>
      </c>
      <c r="AE26" s="51" t="s">
        <v>61</v>
      </c>
      <c r="AF26" s="51" t="s">
        <v>62</v>
      </c>
      <c r="AG26" s="51" t="s">
        <v>63</v>
      </c>
      <c r="AI26" s="28" t="s">
        <v>33</v>
      </c>
      <c r="AJ26" s="28">
        <v>1.7999999999999999E-2</v>
      </c>
    </row>
    <row r="27" spans="2:36" x14ac:dyDescent="0.25">
      <c r="B27" s="3" t="s">
        <v>24</v>
      </c>
      <c r="C27" s="5">
        <v>19</v>
      </c>
      <c r="D27" s="5">
        <v>19</v>
      </c>
      <c r="E27" s="5">
        <v>21</v>
      </c>
      <c r="F27" s="5">
        <v>21</v>
      </c>
      <c r="G27" s="5">
        <v>30</v>
      </c>
      <c r="H27" s="22">
        <f t="shared" si="21"/>
        <v>19.257828976534022</v>
      </c>
      <c r="I27" s="7"/>
      <c r="J27" s="5" t="s">
        <v>24</v>
      </c>
      <c r="K27" s="23">
        <f t="shared" si="24"/>
        <v>0.18049999999999999</v>
      </c>
      <c r="L27" s="23">
        <f t="shared" si="22"/>
        <v>0.18049999999999997</v>
      </c>
      <c r="M27" s="23">
        <f t="shared" si="22"/>
        <v>0.19949999999999998</v>
      </c>
      <c r="N27" s="23">
        <f t="shared" si="22"/>
        <v>0.19949999999999998</v>
      </c>
      <c r="O27" s="23">
        <f t="shared" si="22"/>
        <v>0.28499999999999998</v>
      </c>
      <c r="P27" s="23">
        <f t="shared" si="22"/>
        <v>0.1829493752770732</v>
      </c>
      <c r="Q27" s="7"/>
      <c r="R27" s="5" t="s">
        <v>24</v>
      </c>
      <c r="S27" s="24">
        <f t="shared" si="25"/>
        <v>5.8219752193323954E-2</v>
      </c>
      <c r="T27" s="24">
        <f t="shared" si="23"/>
        <v>3.5066130761690462E-2</v>
      </c>
      <c r="U27" s="55">
        <f t="shared" si="23"/>
        <v>2.3577014471928559E-2</v>
      </c>
      <c r="V27" s="24">
        <f t="shared" si="23"/>
        <v>-3.6956724049323764E-2</v>
      </c>
      <c r="W27" s="24">
        <f t="shared" si="23"/>
        <v>-4.2133986751064889E-2</v>
      </c>
      <c r="X27" s="24">
        <f t="shared" si="26"/>
        <v>4.9188398056913551E-2</v>
      </c>
      <c r="Y27" s="25"/>
      <c r="AC27" s="32">
        <v>0.91062202205279785</v>
      </c>
      <c r="AD27" s="32">
        <v>0.58862569610956372</v>
      </c>
      <c r="AE27" s="32">
        <v>0.32916285075249524</v>
      </c>
      <c r="AF27" s="32">
        <v>0.1492444955219652</v>
      </c>
      <c r="AG27" s="32">
        <v>3.9458551094249388E-2</v>
      </c>
      <c r="AI27" s="28" t="s">
        <v>36</v>
      </c>
      <c r="AJ27" s="28">
        <v>0.3009</v>
      </c>
    </row>
    <row r="28" spans="2:36" x14ac:dyDescent="0.25">
      <c r="B28" s="3" t="s">
        <v>25</v>
      </c>
      <c r="C28" s="5">
        <v>18.5</v>
      </c>
      <c r="D28" s="5">
        <v>18.5</v>
      </c>
      <c r="E28" s="5">
        <v>20.5</v>
      </c>
      <c r="F28" s="5">
        <v>20.5</v>
      </c>
      <c r="G28" s="5">
        <v>30</v>
      </c>
      <c r="H28" s="22">
        <f t="shared" si="21"/>
        <v>18.616982868786177</v>
      </c>
      <c r="I28" s="15"/>
      <c r="J28" s="12" t="s">
        <v>25</v>
      </c>
      <c r="K28" s="23">
        <f t="shared" si="24"/>
        <v>0.17574999999999999</v>
      </c>
      <c r="L28" s="23">
        <f t="shared" si="22"/>
        <v>0.17575000000000002</v>
      </c>
      <c r="M28" s="23">
        <f t="shared" si="22"/>
        <v>0.19474999999999998</v>
      </c>
      <c r="N28" s="23">
        <f t="shared" si="22"/>
        <v>0.19474999999999998</v>
      </c>
      <c r="O28" s="23">
        <f t="shared" si="22"/>
        <v>0.28499999999999998</v>
      </c>
      <c r="P28" s="23">
        <f t="shared" si="22"/>
        <v>0.1768613372534687</v>
      </c>
      <c r="Q28" s="15"/>
      <c r="R28" s="12" t="s">
        <v>25</v>
      </c>
      <c r="S28" s="24">
        <f t="shared" si="25"/>
        <v>5.3703620837414534E-2</v>
      </c>
      <c r="T28" s="55">
        <f t="shared" si="23"/>
        <v>2.9481442740812852E-2</v>
      </c>
      <c r="U28" s="31">
        <f t="shared" si="23"/>
        <v>-3.8861264853778943E-5</v>
      </c>
      <c r="V28" s="24">
        <f t="shared" si="23"/>
        <v>-3.7905081432832194E-2</v>
      </c>
      <c r="W28" s="24">
        <f t="shared" si="23"/>
        <v>-5.1915057658350638E-2</v>
      </c>
      <c r="X28" s="24">
        <f t="shared" si="26"/>
        <v>4.296841243802902E-2</v>
      </c>
      <c r="Y28" s="25"/>
    </row>
    <row r="29" spans="2:36" x14ac:dyDescent="0.25">
      <c r="B29" s="10" t="s">
        <v>15</v>
      </c>
      <c r="C29" s="12">
        <f t="shared" ref="C29:H29" si="27">SUMPRODUCT(C19:C28, D4:D13, BP4:BP13)/SUMPRODUCT(BP4:BP13, D4:D13)</f>
        <v>21.479237432669713</v>
      </c>
      <c r="D29" s="12">
        <f t="shared" si="27"/>
        <v>23.412217020644871</v>
      </c>
      <c r="E29" s="12">
        <f t="shared" si="27"/>
        <v>24.813288372453776</v>
      </c>
      <c r="F29" s="12">
        <f t="shared" si="27"/>
        <v>26.236302740521761</v>
      </c>
      <c r="G29" s="12">
        <f t="shared" si="27"/>
        <v>30.000000000000004</v>
      </c>
      <c r="H29" s="13">
        <f t="shared" si="27"/>
        <v>22.681516905918002</v>
      </c>
      <c r="J29" s="5" t="s">
        <v>15</v>
      </c>
      <c r="K29" s="23">
        <f t="shared" si="24"/>
        <v>0.20405275561036224</v>
      </c>
      <c r="L29" s="23">
        <f t="shared" si="22"/>
        <v>0.22241606169612627</v>
      </c>
      <c r="M29" s="23">
        <f t="shared" si="22"/>
        <v>0.23572623953831084</v>
      </c>
      <c r="N29" s="23">
        <f t="shared" si="22"/>
        <v>0.24924487603495671</v>
      </c>
      <c r="O29" s="23">
        <f t="shared" si="22"/>
        <v>0.28500000000000003</v>
      </c>
      <c r="P29" s="16">
        <f t="shared" si="22"/>
        <v>0.21547441060622102</v>
      </c>
      <c r="R29" s="5" t="s">
        <v>15</v>
      </c>
      <c r="S29" s="24">
        <f>SUMPRODUCT(S19:S28, D4:D13)/SUM(D4:D13)</f>
        <v>8.885293522407578E-2</v>
      </c>
      <c r="T29" s="24">
        <f t="shared" ref="T29:X29" si="28">SUMPRODUCT(T19:T28, E4:E13)/SUM(E4:E13)</f>
        <v>8.5566628397946265E-2</v>
      </c>
      <c r="U29" s="24">
        <f t="shared" si="28"/>
        <v>6.2163901042797412E-2</v>
      </c>
      <c r="V29" s="24">
        <f t="shared" si="28"/>
        <v>5.3308291504818002E-3</v>
      </c>
      <c r="W29" s="24">
        <f t="shared" si="28"/>
        <v>-5.3446472122098194E-2</v>
      </c>
      <c r="X29" s="54">
        <f t="shared" si="28"/>
        <v>8.1313049553667596E-2</v>
      </c>
      <c r="Y29" s="25"/>
    </row>
    <row r="31" spans="2:36" x14ac:dyDescent="0.25">
      <c r="S31" t="s">
        <v>127</v>
      </c>
      <c r="U31" s="32">
        <f>(F13*BR13)/(I14*BU14)</f>
        <v>1.7131993968342142E-3</v>
      </c>
      <c r="X31">
        <f>21-3.4-8-5</f>
        <v>4.6000000000000014</v>
      </c>
    </row>
    <row r="32" spans="2:36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2:24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2:24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S34" s="32"/>
      <c r="T34" s="32"/>
      <c r="U34" s="32"/>
      <c r="V34" s="32"/>
      <c r="W34" s="32"/>
      <c r="X34" s="32"/>
    </row>
    <row r="35" spans="2:24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S35" s="32"/>
      <c r="T35" s="32"/>
      <c r="U35" s="32"/>
      <c r="V35" s="32"/>
      <c r="W35" s="32"/>
      <c r="X35" s="32"/>
    </row>
    <row r="36" spans="2:24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S36" s="32"/>
      <c r="T36" s="32"/>
      <c r="U36" s="32"/>
      <c r="V36" s="32"/>
      <c r="W36" s="32"/>
      <c r="X36" s="32"/>
    </row>
    <row r="37" spans="2:24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S37" s="32"/>
      <c r="T37" s="32"/>
      <c r="U37" s="32"/>
      <c r="V37" s="32"/>
      <c r="W37" s="32"/>
      <c r="X37" s="32"/>
    </row>
    <row r="38" spans="2:24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S38" s="32"/>
      <c r="T38" s="32"/>
      <c r="U38" s="32"/>
      <c r="V38" s="32"/>
      <c r="W38" s="32"/>
      <c r="X38" s="32"/>
    </row>
    <row r="39" spans="2:24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S39" s="32"/>
      <c r="T39" s="32"/>
      <c r="U39" s="32"/>
      <c r="V39" s="32"/>
      <c r="W39" s="32"/>
      <c r="X39" s="32"/>
    </row>
    <row r="40" spans="2:24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S40" s="32"/>
      <c r="T40" s="32"/>
      <c r="U40" s="32"/>
      <c r="V40" s="32"/>
      <c r="W40" s="32"/>
      <c r="X40" s="32"/>
    </row>
    <row r="41" spans="2:24" x14ac:dyDescent="0.25">
      <c r="B41" s="15"/>
      <c r="C41" s="15"/>
      <c r="D41" s="15"/>
      <c r="E41" s="15"/>
      <c r="F41" s="15"/>
      <c r="G41" s="15"/>
      <c r="H41" s="15"/>
      <c r="I41" s="15"/>
      <c r="J41" s="15"/>
      <c r="K41" s="15"/>
      <c r="S41" s="32"/>
      <c r="T41" s="32"/>
      <c r="U41" s="32"/>
      <c r="V41" s="32"/>
      <c r="W41" s="32"/>
      <c r="X41" s="32"/>
    </row>
    <row r="42" spans="2:24" x14ac:dyDescent="0.25">
      <c r="S42" s="32"/>
      <c r="T42" s="32"/>
      <c r="U42" s="32"/>
      <c r="V42" s="32"/>
      <c r="W42" s="32"/>
      <c r="X42" s="32"/>
    </row>
    <row r="43" spans="2:24" x14ac:dyDescent="0.25">
      <c r="S43" s="32"/>
      <c r="T43" s="32"/>
      <c r="U43" s="32"/>
      <c r="V43" s="32"/>
      <c r="W43" s="32"/>
      <c r="X43" s="32"/>
    </row>
    <row r="44" spans="2:24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32"/>
      <c r="T44" s="32"/>
      <c r="U44" s="32"/>
      <c r="V44" s="32"/>
      <c r="W44" s="32"/>
      <c r="X44" s="32"/>
    </row>
    <row r="45" spans="2:24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24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24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24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 x14ac:dyDescent="0.25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</sheetData>
  <mergeCells count="13">
    <mergeCell ref="AY2:BE2"/>
    <mergeCell ref="BG2:BM2"/>
    <mergeCell ref="BO2:BU2"/>
    <mergeCell ref="B3:B14"/>
    <mergeCell ref="B17:H17"/>
    <mergeCell ref="J17:P17"/>
    <mergeCell ref="R17:X17"/>
    <mergeCell ref="C2:I2"/>
    <mergeCell ref="K2:Q2"/>
    <mergeCell ref="S2:Y2"/>
    <mergeCell ref="AA2:AG2"/>
    <mergeCell ref="AI2:AO2"/>
    <mergeCell ref="AQ2:AW2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DF28FB0B7CBD45AAF0C14974356FF4" ma:contentTypeVersion="4" ma:contentTypeDescription="Create a new document." ma:contentTypeScope="" ma:versionID="d0b8640857bb1fce6ef648210c50e53b">
  <xsd:schema xmlns:xsd="http://www.w3.org/2001/XMLSchema" xmlns:xs="http://www.w3.org/2001/XMLSchema" xmlns:p="http://schemas.microsoft.com/office/2006/metadata/properties" xmlns:ns2="529e59e7-fc97-46e2-ace4-96f4e48fde3d" targetNamespace="http://schemas.microsoft.com/office/2006/metadata/properties" ma:root="true" ma:fieldsID="d45cc5e2158a5591dd22dc280eee1297" ns2:_="">
    <xsd:import namespace="529e59e7-fc97-46e2-ace4-96f4e48fde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e59e7-fc97-46e2-ace4-96f4e48fde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1BA1DC-7162-4DE6-BD77-C4CF87566CD4}"/>
</file>

<file path=customXml/itemProps2.xml><?xml version="1.0" encoding="utf-8"?>
<ds:datastoreItem xmlns:ds="http://schemas.openxmlformats.org/officeDocument/2006/customXml" ds:itemID="{57BD8C89-142D-4008-8BA7-513804C72D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T2 PLSAL PD_sim</vt:lpstr>
      <vt:lpstr>Metro PLSAL PD_sim</vt:lpstr>
      <vt:lpstr>Tier 1 PLSAL PD_sim</vt:lpstr>
      <vt:lpstr>Summary</vt:lpstr>
      <vt:lpstr>Risk Grades</vt:lpstr>
      <vt:lpstr>ROI Grids</vt:lpstr>
      <vt:lpstr>Metro PLSAL PD_final</vt:lpstr>
      <vt:lpstr>Tier 1 PLSAL PD_final</vt:lpstr>
      <vt:lpstr>T2 PLSAL PD_final</vt:lpstr>
      <vt:lpstr>T3-4 PLSAL PD_sim</vt:lpstr>
      <vt:lpstr>Metro PLSAL NCL sim</vt:lpstr>
      <vt:lpstr>Approval rate comp.</vt:lpstr>
      <vt:lpstr>Sheet2</vt:lpstr>
      <vt:lpstr>Metro PLSAL PD</vt:lpstr>
      <vt:lpstr>Metro PLSAL NCL formula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Dash</dc:creator>
  <cp:lastModifiedBy>Sudipta Dash</cp:lastModifiedBy>
  <dcterms:created xsi:type="dcterms:W3CDTF">2024-05-16T10:06:44Z</dcterms:created>
  <dcterms:modified xsi:type="dcterms:W3CDTF">2024-06-21T12:35:21Z</dcterms:modified>
</cp:coreProperties>
</file>