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FC\Stress Testing\FY25-FY27\Sensitivity Analysis\"/>
    </mc:Choice>
  </mc:AlternateContent>
  <bookViews>
    <workbookView xWindow="-110" yWindow="-110" windowWidth="19420" windowHeight="10420" tabRatio="925"/>
  </bookViews>
  <sheets>
    <sheet name="Summary Sheet" sheetId="12" r:id="rId1"/>
    <sheet name="Shock 1" sheetId="34" r:id="rId2"/>
    <sheet name="Shock 2" sheetId="37" r:id="rId3"/>
    <sheet name="Shock 3" sheetId="17" r:id="rId4"/>
    <sheet name="Input 2 - References" sheetId="29" r:id="rId5"/>
  </sheets>
  <externalReferences>
    <externalReference r:id="rId6"/>
  </externalReferences>
  <definedNames>
    <definedName name="_xlnm._FilterDatabase" localSheetId="1" hidden="1">#REF!</definedName>
    <definedName name="medium">'[1]CR Stress Input 2 (Crisil TM)'!$Q$17:$W$22</definedName>
    <definedName name="mild">'[1]CR Stress Input 2 (Crisil TM)'!$Q$6:$W$11</definedName>
    <definedName name="ratings" localSheetId="1">#REF!</definedName>
    <definedName name="ratings">#REF!</definedName>
    <definedName name="severe">'[1]CR Stress Input 2 (Crisil TM)'!$Q$27:$W$32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7" i="34" l="1"/>
  <c r="G37" i="34"/>
  <c r="G36" i="34"/>
  <c r="G35" i="34"/>
  <c r="E13" i="37" l="1"/>
  <c r="M8" i="12" s="1"/>
  <c r="D13" i="37"/>
  <c r="I8" i="12" s="1"/>
  <c r="C13" i="37"/>
  <c r="E8" i="12" s="1"/>
  <c r="E13" i="34"/>
  <c r="M7" i="12" s="1"/>
  <c r="D13" i="34"/>
  <c r="I7" i="12" s="1"/>
  <c r="C13" i="34"/>
  <c r="E7" i="12" s="1"/>
  <c r="E12" i="17"/>
  <c r="M9" i="12" s="1"/>
  <c r="D12" i="17"/>
  <c r="I9" i="12" s="1"/>
  <c r="C12" i="17"/>
  <c r="E9" i="12" s="1"/>
  <c r="L18" i="12" l="1"/>
  <c r="H18" i="12"/>
  <c r="D18" i="12"/>
  <c r="I34" i="17" l="1"/>
  <c r="Q36" i="17" l="1"/>
  <c r="Q35" i="17"/>
  <c r="Q34" i="17"/>
  <c r="M36" i="17"/>
  <c r="M35" i="17"/>
  <c r="M34" i="17"/>
  <c r="P36" i="17"/>
  <c r="P35" i="17"/>
  <c r="P34" i="17"/>
  <c r="L36" i="17"/>
  <c r="L35" i="17"/>
  <c r="L34" i="17"/>
  <c r="H36" i="17"/>
  <c r="H35" i="17"/>
  <c r="H34" i="17"/>
  <c r="Q31" i="37"/>
  <c r="Q30" i="37"/>
  <c r="Q29" i="37"/>
  <c r="M31" i="37"/>
  <c r="M30" i="37"/>
  <c r="M29" i="37"/>
  <c r="I31" i="37"/>
  <c r="I30" i="37"/>
  <c r="I29" i="37"/>
  <c r="O31" i="37"/>
  <c r="O30" i="37"/>
  <c r="O29" i="37"/>
  <c r="K31" i="37"/>
  <c r="K30" i="37"/>
  <c r="K29" i="37"/>
  <c r="G31" i="37"/>
  <c r="G30" i="37"/>
  <c r="G29" i="37"/>
  <c r="P37" i="34"/>
  <c r="P36" i="34"/>
  <c r="P35" i="34"/>
  <c r="M37" i="34"/>
  <c r="M36" i="34"/>
  <c r="M35" i="34"/>
  <c r="L37" i="34"/>
  <c r="L36" i="34"/>
  <c r="L35" i="34"/>
  <c r="I37" i="34"/>
  <c r="Q37" i="34" s="1"/>
  <c r="I36" i="34"/>
  <c r="Q36" i="34" s="1"/>
  <c r="I35" i="34"/>
  <c r="Q35" i="34" s="1"/>
  <c r="H37" i="34"/>
  <c r="H36" i="34"/>
  <c r="H35" i="34"/>
  <c r="P30" i="37" l="1"/>
  <c r="P29" i="37"/>
  <c r="L30" i="37"/>
  <c r="L29" i="37"/>
  <c r="H30" i="37"/>
  <c r="H29" i="37"/>
  <c r="J29" i="37" s="1"/>
  <c r="I36" i="17"/>
  <c r="I35" i="17"/>
  <c r="C37" i="17" l="1"/>
  <c r="F36" i="17"/>
  <c r="F35" i="17"/>
  <c r="F34" i="17"/>
  <c r="C32" i="37"/>
  <c r="F31" i="37"/>
  <c r="F30" i="37"/>
  <c r="F29" i="37"/>
  <c r="C8" i="37" s="1"/>
  <c r="F37" i="17" l="1"/>
  <c r="F32" i="37"/>
  <c r="R30" i="37"/>
  <c r="G32" i="37"/>
  <c r="N29" i="37"/>
  <c r="D8" i="37" s="1"/>
  <c r="N30" i="37"/>
  <c r="J31" i="37"/>
  <c r="J30" i="37"/>
  <c r="G36" i="17" l="1"/>
  <c r="J36" i="17" s="1"/>
  <c r="O36" i="17"/>
  <c r="R36" i="17" s="1"/>
  <c r="K36" i="17"/>
  <c r="N36" i="17" s="1"/>
  <c r="O34" i="17"/>
  <c r="K34" i="17"/>
  <c r="N34" i="17" s="1"/>
  <c r="D8" i="17" s="1"/>
  <c r="G34" i="17"/>
  <c r="K35" i="17"/>
  <c r="N35" i="17" s="1"/>
  <c r="G35" i="17"/>
  <c r="J35" i="17" s="1"/>
  <c r="O35" i="17"/>
  <c r="R35" i="17" s="1"/>
  <c r="C9" i="37"/>
  <c r="K32" i="37"/>
  <c r="R31" i="37"/>
  <c r="E9" i="37" s="1"/>
  <c r="N31" i="37"/>
  <c r="N32" i="37" s="1"/>
  <c r="R29" i="37"/>
  <c r="E8" i="37" s="1"/>
  <c r="J32" i="37"/>
  <c r="C9" i="17" l="1"/>
  <c r="E5" i="17"/>
  <c r="J5" i="17"/>
  <c r="N38" i="17"/>
  <c r="H15" i="12" s="1"/>
  <c r="C5" i="17"/>
  <c r="G37" i="17"/>
  <c r="J34" i="17"/>
  <c r="H5" i="17"/>
  <c r="D5" i="17"/>
  <c r="K37" i="17"/>
  <c r="I5" i="17"/>
  <c r="J38" i="17"/>
  <c r="D15" i="12" s="1"/>
  <c r="D9" i="37"/>
  <c r="E9" i="17"/>
  <c r="C6" i="37"/>
  <c r="C7" i="37" s="1"/>
  <c r="C10" i="37" s="1"/>
  <c r="XEV6" i="37"/>
  <c r="D9" i="17"/>
  <c r="D6" i="37"/>
  <c r="D7" i="37" s="1"/>
  <c r="XEW6" i="37"/>
  <c r="R38" i="17"/>
  <c r="L15" i="12" s="1"/>
  <c r="R34" i="17"/>
  <c r="E8" i="17" s="1"/>
  <c r="O37" i="17"/>
  <c r="N37" i="17"/>
  <c r="R32" i="37"/>
  <c r="O32" i="37"/>
  <c r="C8" i="17" l="1"/>
  <c r="J37" i="17"/>
  <c r="D10" i="37"/>
  <c r="XEV8" i="37"/>
  <c r="XEV7" i="37"/>
  <c r="XEW8" i="37"/>
  <c r="XEW7" i="37"/>
  <c r="D6" i="17"/>
  <c r="D7" i="17" s="1"/>
  <c r="D10" i="17" s="1"/>
  <c r="I6" i="17"/>
  <c r="I7" i="17" s="1"/>
  <c r="R37" i="17"/>
  <c r="XEX6" i="37"/>
  <c r="E6" i="37"/>
  <c r="E7" i="37" s="1"/>
  <c r="E10" i="37" s="1"/>
  <c r="D13" i="12"/>
  <c r="F37" i="34"/>
  <c r="F36" i="34"/>
  <c r="F35" i="34"/>
  <c r="H6" i="17" l="1"/>
  <c r="H7" i="17" s="1"/>
  <c r="H9" i="17" s="1"/>
  <c r="C6" i="17"/>
  <c r="C7" i="17" s="1"/>
  <c r="C10" i="17" s="1"/>
  <c r="XEX8" i="37"/>
  <c r="XEX7" i="37"/>
  <c r="I9" i="17"/>
  <c r="J6" i="17"/>
  <c r="J9" i="17" s="1"/>
  <c r="E6" i="17"/>
  <c r="E7" i="17" s="1"/>
  <c r="E10" i="17" s="1"/>
  <c r="L13" i="12"/>
  <c r="L14" i="12" s="1"/>
  <c r="L16" i="12" s="1"/>
  <c r="H13" i="12"/>
  <c r="H14" i="12" s="1"/>
  <c r="H16" i="12" s="1"/>
  <c r="D14" i="12"/>
  <c r="D16" i="12" s="1"/>
  <c r="C38" i="34"/>
  <c r="F38" i="34"/>
  <c r="J7" i="17" l="1"/>
  <c r="D19" i="12"/>
  <c r="D17" i="12"/>
  <c r="D20" i="12" s="1"/>
  <c r="H17" i="12"/>
  <c r="H20" i="12" s="1"/>
  <c r="H19" i="12"/>
  <c r="L17" i="12"/>
  <c r="L20" i="12" s="1"/>
  <c r="L19" i="12"/>
  <c r="O35" i="34" l="1"/>
  <c r="R35" i="34" s="1"/>
  <c r="E8" i="34" s="1"/>
  <c r="K35" i="34"/>
  <c r="K36" i="34"/>
  <c r="N36" i="34" s="1"/>
  <c r="J36" i="34"/>
  <c r="O36" i="34"/>
  <c r="R36" i="34" s="1"/>
  <c r="J37" i="34"/>
  <c r="XEX10" i="34" s="1"/>
  <c r="N37" i="34"/>
  <c r="O37" i="34"/>
  <c r="R37" i="34" s="1"/>
  <c r="E9" i="34" l="1"/>
  <c r="D9" i="34"/>
  <c r="C9" i="34"/>
  <c r="D5" i="34"/>
  <c r="N35" i="34"/>
  <c r="XEY5" i="34"/>
  <c r="K38" i="34"/>
  <c r="XEZ5" i="34"/>
  <c r="O38" i="34"/>
  <c r="XEX5" i="34"/>
  <c r="G38" i="34"/>
  <c r="J35" i="34"/>
  <c r="C5" i="34"/>
  <c r="E5" i="34"/>
  <c r="R38" i="34"/>
  <c r="K43" i="34" l="1"/>
  <c r="K47" i="34" s="1"/>
  <c r="K51" i="34" s="1"/>
  <c r="K55" i="34" s="1"/>
  <c r="K59" i="34" s="1"/>
  <c r="K63" i="34" s="1"/>
  <c r="K67" i="34" s="1"/>
  <c r="K71" i="34" s="1"/>
  <c r="K42" i="34"/>
  <c r="K46" i="34" s="1"/>
  <c r="K50" i="34" s="1"/>
  <c r="K54" i="34" s="1"/>
  <c r="K58" i="34" s="1"/>
  <c r="K62" i="34" s="1"/>
  <c r="K66" i="34" s="1"/>
  <c r="K70" i="34" s="1"/>
  <c r="K40" i="34"/>
  <c r="K44" i="34" s="1"/>
  <c r="K48" i="34" s="1"/>
  <c r="K52" i="34" s="1"/>
  <c r="K56" i="34" s="1"/>
  <c r="K60" i="34" s="1"/>
  <c r="K64" i="34" s="1"/>
  <c r="K68" i="34" s="1"/>
  <c r="K72" i="34" s="1"/>
  <c r="K41" i="34"/>
  <c r="K45" i="34" s="1"/>
  <c r="K49" i="34" s="1"/>
  <c r="K53" i="34" s="1"/>
  <c r="K57" i="34" s="1"/>
  <c r="K61" i="34" s="1"/>
  <c r="K65" i="34" s="1"/>
  <c r="K69" i="34" s="1"/>
  <c r="K73" i="34" s="1"/>
  <c r="C8" i="34"/>
  <c r="J38" i="34"/>
  <c r="D8" i="34"/>
  <c r="N38" i="34"/>
  <c r="E6" i="34"/>
  <c r="E7" i="34" s="1"/>
  <c r="E10" i="34" s="1"/>
  <c r="XEZ6" i="34"/>
  <c r="XEZ8" i="34" s="1"/>
  <c r="XEW10" i="37"/>
  <c r="XEV10" i="37"/>
  <c r="XEX10" i="37"/>
  <c r="XEZ10" i="34"/>
  <c r="XEY10" i="34"/>
  <c r="H10" i="17"/>
  <c r="I10" i="17"/>
  <c r="J10" i="17"/>
  <c r="XEY6" i="34" l="1"/>
  <c r="D6" i="34"/>
  <c r="D7" i="34" s="1"/>
  <c r="D10" i="34" s="1"/>
  <c r="C6" i="34"/>
  <c r="C7" i="34" s="1"/>
  <c r="C10" i="34" s="1"/>
  <c r="XEX6" i="34"/>
  <c r="XEZ7" i="34"/>
  <c r="XEV11" i="37"/>
  <c r="XEW11" i="37"/>
  <c r="XEZ11" i="34"/>
  <c r="H11" i="17"/>
  <c r="J11" i="17"/>
  <c r="I11" i="17"/>
  <c r="XEX11" i="37"/>
  <c r="XEX8" i="34" l="1"/>
  <c r="XEX11" i="34" s="1"/>
  <c r="XEX7" i="34"/>
  <c r="XEY8" i="34"/>
  <c r="XEY11" i="34" s="1"/>
  <c r="XEY7" i="34"/>
  <c r="C11" i="17" l="1"/>
  <c r="C13" i="17" l="1"/>
  <c r="F9" i="12" s="1"/>
  <c r="D9" i="12"/>
  <c r="G9" i="12"/>
  <c r="K9" i="12"/>
  <c r="E11" i="17"/>
  <c r="E13" i="17" l="1"/>
  <c r="N9" i="12" s="1"/>
  <c r="L9" i="12"/>
  <c r="O9" i="12"/>
  <c r="D11" i="17"/>
  <c r="H9" i="12" l="1"/>
  <c r="D13" i="17"/>
  <c r="J9" i="12" s="1"/>
  <c r="G8" i="12"/>
  <c r="C11" i="37"/>
  <c r="D8" i="12" s="1"/>
  <c r="D11" i="37"/>
  <c r="H8" i="12" s="1"/>
  <c r="K8" i="12"/>
  <c r="C14" i="37" l="1"/>
  <c r="F8" i="12" s="1"/>
  <c r="D14" i="37"/>
  <c r="J8" i="12" s="1"/>
  <c r="O8" i="12"/>
  <c r="E11" i="37"/>
  <c r="L8" i="12" s="1"/>
  <c r="E14" i="37" l="1"/>
  <c r="N8" i="12" s="1"/>
  <c r="C11" i="34" l="1"/>
  <c r="D7" i="12" l="1"/>
  <c r="C14" i="34"/>
  <c r="F7" i="12" s="1"/>
  <c r="G7" i="12"/>
  <c r="K7" i="12"/>
  <c r="D11" i="34" l="1"/>
  <c r="D14" i="34" l="1"/>
  <c r="J7" i="12" s="1"/>
  <c r="H7" i="12"/>
  <c r="E11" i="34"/>
  <c r="L7" i="12" l="1"/>
  <c r="E14" i="34"/>
  <c r="N7" i="12" s="1"/>
  <c r="O7" i="12"/>
</calcChain>
</file>

<file path=xl/sharedStrings.xml><?xml version="1.0" encoding="utf-8"?>
<sst xmlns="http://schemas.openxmlformats.org/spreadsheetml/2006/main" count="227" uniqueCount="56">
  <si>
    <t>RWA</t>
  </si>
  <si>
    <t>Baseline</t>
  </si>
  <si>
    <t>Medium</t>
  </si>
  <si>
    <t>Severe</t>
  </si>
  <si>
    <t>Total</t>
  </si>
  <si>
    <t>Baseline Stress</t>
  </si>
  <si>
    <t>Medium Stress</t>
  </si>
  <si>
    <t>Severe Stress</t>
  </si>
  <si>
    <t>Summary</t>
  </si>
  <si>
    <t>Present Scenario</t>
  </si>
  <si>
    <t>and</t>
  </si>
  <si>
    <t>Yield on Advances</t>
  </si>
  <si>
    <t>Description</t>
  </si>
  <si>
    <t>Impact</t>
  </si>
  <si>
    <t>Baseline Scenario</t>
  </si>
  <si>
    <t>Severe Scenario</t>
  </si>
  <si>
    <t>Net NPA increase</t>
  </si>
  <si>
    <t>Capital</t>
  </si>
  <si>
    <t>CRAR</t>
  </si>
  <si>
    <t>Shock</t>
  </si>
  <si>
    <t>Moderate Scenario</t>
  </si>
  <si>
    <t>Stressed Capital</t>
  </si>
  <si>
    <t>Decrease in Interest Income</t>
  </si>
  <si>
    <t>Decrease in profit</t>
  </si>
  <si>
    <t>Increase in ECL</t>
  </si>
  <si>
    <t>Simultaneous increase in LGD(downturn LGD)</t>
  </si>
  <si>
    <t>Stage 1</t>
  </si>
  <si>
    <t>Stage 2</t>
  </si>
  <si>
    <t>Stage 3</t>
  </si>
  <si>
    <t>Staging</t>
  </si>
  <si>
    <t>Exposure</t>
  </si>
  <si>
    <t>PD</t>
  </si>
  <si>
    <t>LGD</t>
  </si>
  <si>
    <t>ECL</t>
  </si>
  <si>
    <t>Stage Deteroriation</t>
  </si>
  <si>
    <t>Stressed PD</t>
  </si>
  <si>
    <t>Same</t>
  </si>
  <si>
    <t>Amounts</t>
  </si>
  <si>
    <t xml:space="preserve">PD Stress - Depending upon the senarios (Baseline, Medium and Severe) PDs will be stressed. </t>
  </si>
  <si>
    <t>Stage 1 ECL movement</t>
  </si>
  <si>
    <t>Benefit on capital due to additional stage 2 and 3 provision</t>
  </si>
  <si>
    <t>Capital Impact</t>
  </si>
  <si>
    <t>Summary of Credit Risk Stress Testing</t>
  </si>
  <si>
    <t>Amounts in INR Mn</t>
  </si>
  <si>
    <t>Stage 1 to 2</t>
  </si>
  <si>
    <t>Stage 1 to 3</t>
  </si>
  <si>
    <t>Stage 2 to 3</t>
  </si>
  <si>
    <t>xxx</t>
  </si>
  <si>
    <t>Stage Mix deterioration</t>
  </si>
  <si>
    <t>Present scenario</t>
  </si>
  <si>
    <t>Stage Mix deterioration – Credit quality of borrowers generally tends to deteriorate during economic downturn as debtors begin to experience cash flow problems which in turn affect smooth servicing of debt leading to a possible deterioration in asset quality.</t>
  </si>
  <si>
    <t>LGD Downturn – During economic downturn there are additional NPA accompanied by a delay in realisation of proceeds from NPA accounts in the form of recovery/ collateral sale resulting in an increase in the LGD</t>
  </si>
  <si>
    <t>SMFG India Home Finance Company Limited</t>
  </si>
  <si>
    <t xml:space="preserve"> Credit Risk - Stress testing</t>
  </si>
  <si>
    <t>Present Capital (mn)</t>
  </si>
  <si>
    <t>Present RWA (mn)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</si>
</sst>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 * #,##0.00_ ;_ * \-#,##0.00_ ;_ * &quot;-&quot;??_ ;_ @_ "/>
    <numFmt numFmtId="164" formatCode="_(* #,##0.00_);_(* \(#,##0.00\);_(* &quot;-&quot;??_);_(@_)"/>
    <numFmt numFmtId="165" formatCode="[$-409]d\-mmm\-yy;@"/>
    <numFmt numFmtId="166" formatCode="[$-409]d/mmm/yy;@"/>
    <numFmt numFmtId="167" formatCode="0.000000"/>
    <numFmt numFmtId="168" formatCode="_(* #,##0_);_(* \(#,##0\);_(* &quot;-&quot;??_);_(@_)"/>
    <numFmt numFmtId="169" formatCode="0.00000000000000000%"/>
    <numFmt numFmtId="170" formatCode="0.000%"/>
    <numFmt numFmtId="171" formatCode="0.000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Courier"/>
      <family val="3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E9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E8F7D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 style="thin">
        <color theme="0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0" tint="-0.34998626667073579"/>
      </bottom>
      <diagonal/>
    </border>
    <border>
      <left/>
      <right/>
      <top style="thin">
        <color theme="1" tint="0.499984740745262"/>
      </top>
      <bottom style="thin">
        <color theme="0" tint="-0.34998626667073579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0" tint="-0.34998626667073579"/>
      </bottom>
      <diagonal/>
    </border>
  </borders>
  <cellStyleXfs count="72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2" fillId="0" borderId="0"/>
    <xf numFmtId="166" fontId="3" fillId="0" borderId="0"/>
    <xf numFmtId="166" fontId="2" fillId="0" borderId="0" applyNumberFormat="0" applyFill="0" applyBorder="0" applyAlignment="0" applyProtection="0"/>
    <xf numFmtId="165" fontId="2" fillId="0" borderId="0" applyNumberFormat="0" applyFill="0" applyBorder="0" applyAlignment="0" applyProtection="0"/>
    <xf numFmtId="165" fontId="2" fillId="0" borderId="0" applyNumberFormat="0" applyFill="0" applyBorder="0" applyAlignment="0" applyProtection="0"/>
    <xf numFmtId="165" fontId="2" fillId="0" borderId="0" applyNumberFormat="0" applyFill="0" applyBorder="0" applyAlignment="0" applyProtection="0"/>
    <xf numFmtId="165" fontId="2" fillId="0" borderId="0" applyNumberFormat="0" applyFill="0" applyBorder="0" applyAlignment="0" applyProtection="0"/>
    <xf numFmtId="165" fontId="2" fillId="0" borderId="0" applyNumberFormat="0" applyFill="0" applyBorder="0" applyAlignment="0" applyProtection="0"/>
    <xf numFmtId="165" fontId="2" fillId="0" borderId="0" applyNumberFormat="0" applyFill="0" applyBorder="0" applyAlignment="0" applyProtection="0"/>
    <xf numFmtId="165" fontId="2" fillId="0" borderId="0" applyNumberFormat="0" applyFill="0" applyBorder="0" applyAlignment="0" applyProtection="0"/>
    <xf numFmtId="165" fontId="2" fillId="0" borderId="0" applyNumberFormat="0" applyFill="0" applyBorder="0" applyAlignment="0" applyProtection="0"/>
    <xf numFmtId="165" fontId="2" fillId="0" borderId="0" applyNumberFormat="0" applyFill="0" applyBorder="0" applyAlignment="0" applyProtection="0"/>
    <xf numFmtId="165" fontId="2" fillId="0" borderId="0" applyNumberFormat="0" applyFill="0" applyBorder="0" applyAlignment="0" applyProtection="0"/>
    <xf numFmtId="165" fontId="2" fillId="0" borderId="0" applyNumberFormat="0" applyFill="0" applyBorder="0" applyAlignment="0" applyProtection="0"/>
    <xf numFmtId="165" fontId="2" fillId="0" borderId="0" applyNumberForma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1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79">
    <xf numFmtId="0" fontId="0" fillId="0" borderId="0" xfId="0"/>
    <xf numFmtId="170" fontId="0" fillId="0" borderId="0" xfId="14" applyNumberFormat="1" applyFont="1" applyAlignment="1">
      <alignment vertical="center"/>
    </xf>
    <xf numFmtId="168" fontId="0" fillId="0" borderId="0" xfId="1" applyNumberFormat="1" applyFont="1"/>
    <xf numFmtId="0" fontId="5" fillId="0" borderId="0" xfId="0" applyFont="1" applyAlignment="1">
      <alignment vertical="center"/>
    </xf>
    <xf numFmtId="0" fontId="5" fillId="6" borderId="0" xfId="0" applyFont="1" applyFill="1"/>
    <xf numFmtId="0" fontId="5" fillId="6" borderId="0" xfId="0" applyFont="1" applyFill="1" applyAlignment="1">
      <alignment vertical="center"/>
    </xf>
    <xf numFmtId="1" fontId="9" fillId="0" borderId="0" xfId="0" applyNumberFormat="1" applyFont="1" applyAlignment="1">
      <alignment horizontal="center" vertical="center"/>
    </xf>
    <xf numFmtId="10" fontId="9" fillId="0" borderId="0" xfId="0" applyNumberFormat="1" applyFont="1" applyAlignment="1">
      <alignment horizontal="center" vertical="center"/>
    </xf>
    <xf numFmtId="0" fontId="9" fillId="0" borderId="0" xfId="0" applyFont="1"/>
    <xf numFmtId="10" fontId="9" fillId="0" borderId="0" xfId="0" applyNumberFormat="1" applyFont="1"/>
    <xf numFmtId="0" fontId="9" fillId="0" borderId="0" xfId="0" applyFont="1" applyAlignment="1">
      <alignment horizontal="center"/>
    </xf>
    <xf numFmtId="0" fontId="8" fillId="0" borderId="0" xfId="0" applyFont="1"/>
    <xf numFmtId="168" fontId="9" fillId="0" borderId="0" xfId="1" applyNumberFormat="1" applyFont="1" applyFill="1" applyAlignment="1">
      <alignment horizontal="center" vertical="center"/>
    </xf>
    <xf numFmtId="168" fontId="9" fillId="0" borderId="0" xfId="1" applyNumberFormat="1" applyFont="1" applyFill="1"/>
    <xf numFmtId="1" fontId="9" fillId="0" borderId="0" xfId="0" applyNumberFormat="1" applyFont="1"/>
    <xf numFmtId="168" fontId="9" fillId="0" borderId="0" xfId="0" applyNumberFormat="1" applyFont="1"/>
    <xf numFmtId="168" fontId="9" fillId="0" borderId="0" xfId="1" applyNumberFormat="1" applyFont="1" applyAlignment="1">
      <alignment horizontal="center" vertical="center"/>
    </xf>
    <xf numFmtId="168" fontId="9" fillId="0" borderId="0" xfId="1" applyNumberFormat="1" applyFont="1"/>
    <xf numFmtId="10" fontId="9" fillId="0" borderId="0" xfId="14" applyNumberFormat="1" applyFont="1" applyAlignment="1">
      <alignment horizontal="center" vertical="center"/>
    </xf>
    <xf numFmtId="0" fontId="12" fillId="0" borderId="0" xfId="0" applyFont="1"/>
    <xf numFmtId="43" fontId="12" fillId="0" borderId="0" xfId="0" applyNumberFormat="1" applyFont="1"/>
    <xf numFmtId="10" fontId="12" fillId="0" borderId="0" xfId="0" applyNumberFormat="1" applyFont="1"/>
    <xf numFmtId="0" fontId="0" fillId="0" borderId="0" xfId="0" applyFont="1"/>
    <xf numFmtId="168" fontId="0" fillId="0" borderId="0" xfId="1" applyNumberFormat="1" applyFont="1" applyFill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10" fontId="0" fillId="0" borderId="0" xfId="0" applyNumberFormat="1" applyFont="1"/>
    <xf numFmtId="0" fontId="0" fillId="6" borderId="10" xfId="0" applyFont="1" applyFill="1" applyBorder="1" applyAlignment="1">
      <alignment horizontal="center" vertical="center" wrapText="1"/>
    </xf>
    <xf numFmtId="0" fontId="7" fillId="9" borderId="11" xfId="0" applyFont="1" applyFill="1" applyBorder="1" applyAlignment="1">
      <alignment horizontal="center" vertical="center" wrapText="1"/>
    </xf>
    <xf numFmtId="0" fontId="7" fillId="9" borderId="12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6" borderId="10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7" fillId="9" borderId="12" xfId="0" applyNumberFormat="1" applyFont="1" applyFill="1" applyBorder="1" applyAlignment="1">
      <alignment horizontal="center" vertical="center" wrapText="1" shrinkToFit="1"/>
    </xf>
    <xf numFmtId="10" fontId="7" fillId="9" borderId="12" xfId="0" applyNumberFormat="1" applyFont="1" applyFill="1" applyBorder="1" applyAlignment="1">
      <alignment horizontal="center" vertical="center" wrapText="1" shrinkToFit="1"/>
    </xf>
    <xf numFmtId="1" fontId="7" fillId="9" borderId="13" xfId="0" applyNumberFormat="1" applyFont="1" applyFill="1" applyBorder="1" applyAlignment="1">
      <alignment horizontal="center" vertical="center" wrapText="1" shrinkToFit="1"/>
    </xf>
    <xf numFmtId="168" fontId="0" fillId="0" borderId="10" xfId="1" applyNumberFormat="1" applyFont="1" applyBorder="1" applyAlignment="1">
      <alignment horizontal="center" vertical="center" wrapText="1" shrinkToFit="1"/>
    </xf>
    <xf numFmtId="168" fontId="0" fillId="10" borderId="10" xfId="1" applyNumberFormat="1" applyFont="1" applyFill="1" applyBorder="1" applyAlignment="1">
      <alignment horizontal="center" vertical="center" wrapText="1" shrinkToFit="1"/>
    </xf>
    <xf numFmtId="10" fontId="0" fillId="0" borderId="10" xfId="0" applyNumberFormat="1" applyFont="1" applyBorder="1" applyAlignment="1">
      <alignment horizontal="center" vertical="center" wrapText="1" shrinkToFit="1"/>
    </xf>
    <xf numFmtId="1" fontId="13" fillId="0" borderId="0" xfId="0" applyNumberFormat="1" applyFont="1"/>
    <xf numFmtId="0" fontId="13" fillId="0" borderId="0" xfId="0" applyFont="1"/>
    <xf numFmtId="0" fontId="9" fillId="0" borderId="1" xfId="0" applyFont="1" applyBorder="1"/>
    <xf numFmtId="2" fontId="14" fillId="4" borderId="1" xfId="15" applyNumberFormat="1" applyFont="1" applyFill="1" applyBorder="1" applyAlignment="1">
      <alignment horizontal="center"/>
    </xf>
    <xf numFmtId="1" fontId="14" fillId="4" borderId="1" xfId="15" applyNumberFormat="1" applyFont="1" applyFill="1" applyBorder="1" applyAlignment="1">
      <alignment horizontal="center"/>
    </xf>
    <xf numFmtId="168" fontId="9" fillId="0" borderId="1" xfId="1" applyNumberFormat="1" applyFont="1" applyFill="1" applyBorder="1" applyAlignment="1">
      <alignment horizontal="left"/>
    </xf>
    <xf numFmtId="0" fontId="9" fillId="0" borderId="5" xfId="0" applyFont="1" applyBorder="1"/>
    <xf numFmtId="168" fontId="9" fillId="0" borderId="5" xfId="1" applyNumberFormat="1" applyFont="1" applyBorder="1" applyAlignment="1">
      <alignment horizontal="left"/>
    </xf>
    <xf numFmtId="0" fontId="9" fillId="0" borderId="2" xfId="0" applyFont="1" applyBorder="1"/>
    <xf numFmtId="168" fontId="9" fillId="0" borderId="2" xfId="1" applyNumberFormat="1" applyFont="1" applyBorder="1" applyAlignment="1">
      <alignment horizontal="left"/>
    </xf>
    <xf numFmtId="166" fontId="14" fillId="4" borderId="2" xfId="15" applyFont="1" applyFill="1" applyBorder="1" applyAlignment="1">
      <alignment horizontal="left" vertical="center" wrapText="1"/>
    </xf>
    <xf numFmtId="168" fontId="14" fillId="4" borderId="2" xfId="1" applyNumberFormat="1" applyFont="1" applyFill="1" applyBorder="1" applyAlignment="1">
      <alignment horizontal="left" vertical="center" wrapText="1"/>
    </xf>
    <xf numFmtId="166" fontId="14" fillId="0" borderId="1" xfId="15" applyFont="1" applyBorder="1" applyAlignment="1">
      <alignment horizontal="left" vertical="center" wrapText="1"/>
    </xf>
    <xf numFmtId="168" fontId="14" fillId="0" borderId="1" xfId="1" applyNumberFormat="1" applyFont="1" applyFill="1" applyBorder="1" applyAlignment="1">
      <alignment horizontal="left" vertical="center" wrapText="1"/>
    </xf>
    <xf numFmtId="168" fontId="9" fillId="0" borderId="1" xfId="0" applyNumberFormat="1" applyFont="1" applyBorder="1"/>
    <xf numFmtId="0" fontId="15" fillId="8" borderId="1" xfId="0" applyFont="1" applyFill="1" applyBorder="1"/>
    <xf numFmtId="168" fontId="15" fillId="8" borderId="1" xfId="0" applyNumberFormat="1" applyFont="1" applyFill="1" applyBorder="1"/>
    <xf numFmtId="1" fontId="11" fillId="2" borderId="2" xfId="0" applyNumberFormat="1" applyFont="1" applyFill="1" applyBorder="1"/>
    <xf numFmtId="10" fontId="11" fillId="2" borderId="2" xfId="14" applyNumberFormat="1" applyFont="1" applyFill="1" applyBorder="1" applyAlignment="1">
      <alignment horizontal="right"/>
    </xf>
    <xf numFmtId="166" fontId="15" fillId="8" borderId="1" xfId="15" applyFont="1" applyFill="1" applyBorder="1" applyAlignment="1">
      <alignment horizontal="left" vertical="center" wrapText="1"/>
    </xf>
    <xf numFmtId="168" fontId="15" fillId="8" borderId="1" xfId="1" applyNumberFormat="1" applyFont="1" applyFill="1" applyBorder="1" applyAlignment="1">
      <alignment horizontal="left" vertical="center" wrapText="1"/>
    </xf>
    <xf numFmtId="1" fontId="15" fillId="8" borderId="1" xfId="0" applyNumberFormat="1" applyFont="1" applyFill="1" applyBorder="1"/>
    <xf numFmtId="10" fontId="15" fillId="8" borderId="1" xfId="14" applyNumberFormat="1" applyFont="1" applyFill="1" applyBorder="1" applyAlignment="1">
      <alignment horizontal="right"/>
    </xf>
    <xf numFmtId="1" fontId="15" fillId="0" borderId="0" xfId="0" applyNumberFormat="1" applyFont="1"/>
    <xf numFmtId="10" fontId="15" fillId="0" borderId="0" xfId="14" applyNumberFormat="1" applyFont="1" applyFill="1" applyBorder="1" applyAlignment="1">
      <alignment horizontal="right"/>
    </xf>
    <xf numFmtId="166" fontId="14" fillId="0" borderId="0" xfId="15" applyFont="1" applyAlignment="1">
      <alignment horizontal="center" vertical="center" wrapText="1"/>
    </xf>
    <xf numFmtId="9" fontId="14" fillId="0" borderId="0" xfId="15" applyNumberFormat="1" applyFont="1" applyAlignment="1">
      <alignment horizontal="center"/>
    </xf>
    <xf numFmtId="2" fontId="14" fillId="0" borderId="0" xfId="15" applyNumberFormat="1" applyFont="1" applyAlignment="1">
      <alignment horizontal="center"/>
    </xf>
    <xf numFmtId="9" fontId="14" fillId="0" borderId="0" xfId="14" applyFont="1" applyFill="1" applyBorder="1" applyAlignment="1">
      <alignment horizontal="center"/>
    </xf>
    <xf numFmtId="166" fontId="14" fillId="0" borderId="0" xfId="15" applyFont="1" applyAlignment="1">
      <alignment horizontal="justify" vertical="top"/>
    </xf>
    <xf numFmtId="9" fontId="14" fillId="0" borderId="0" xfId="13" applyFont="1" applyFill="1" applyBorder="1" applyAlignment="1">
      <alignment horizontal="center"/>
    </xf>
    <xf numFmtId="0" fontId="10" fillId="0" borderId="0" xfId="0" applyFont="1"/>
    <xf numFmtId="1" fontId="11" fillId="2" borderId="7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68" fontId="9" fillId="0" borderId="2" xfId="1" applyNumberFormat="1" applyFont="1" applyFill="1" applyBorder="1" applyAlignment="1">
      <alignment horizontal="left" vertical="center"/>
    </xf>
    <xf numFmtId="9" fontId="9" fillId="0" borderId="2" xfId="0" applyNumberFormat="1" applyFont="1" applyBorder="1" applyAlignment="1">
      <alignment horizontal="right" vertical="center"/>
    </xf>
    <xf numFmtId="168" fontId="9" fillId="0" borderId="2" xfId="1" applyNumberFormat="1" applyFont="1" applyBorder="1" applyAlignment="1">
      <alignment horizontal="left" vertical="center"/>
    </xf>
    <xf numFmtId="168" fontId="9" fillId="0" borderId="2" xfId="1" applyNumberFormat="1" applyFont="1" applyBorder="1" applyAlignment="1">
      <alignment horizontal="right" vertical="center"/>
    </xf>
    <xf numFmtId="0" fontId="11" fillId="5" borderId="2" xfId="0" applyFont="1" applyFill="1" applyBorder="1" applyAlignment="1">
      <alignment horizontal="center" vertical="center"/>
    </xf>
    <xf numFmtId="168" fontId="11" fillId="5" borderId="2" xfId="1" applyNumberFormat="1" applyFont="1" applyFill="1" applyBorder="1" applyAlignment="1">
      <alignment horizontal="center" vertical="center"/>
    </xf>
    <xf numFmtId="9" fontId="9" fillId="0" borderId="0" xfId="14" applyFont="1"/>
    <xf numFmtId="0" fontId="0" fillId="6" borderId="0" xfId="0" applyFont="1" applyFill="1"/>
    <xf numFmtId="168" fontId="9" fillId="6" borderId="0" xfId="1" applyNumberFormat="1" applyFont="1" applyFill="1"/>
    <xf numFmtId="9" fontId="9" fillId="6" borderId="0" xfId="14" applyFont="1" applyFill="1"/>
    <xf numFmtId="164" fontId="9" fillId="0" borderId="0" xfId="0" applyNumberFormat="1" applyFont="1"/>
    <xf numFmtId="164" fontId="9" fillId="0" borderId="0" xfId="1" applyFont="1"/>
    <xf numFmtId="164" fontId="16" fillId="0" borderId="0" xfId="0" applyNumberFormat="1" applyFont="1"/>
    <xf numFmtId="2" fontId="9" fillId="4" borderId="1" xfId="15" applyNumberFormat="1" applyFont="1" applyFill="1" applyBorder="1" applyAlignment="1">
      <alignment horizontal="center"/>
    </xf>
    <xf numFmtId="166" fontId="9" fillId="0" borderId="1" xfId="15" applyFont="1" applyBorder="1" applyAlignment="1">
      <alignment horizontal="left" vertical="center" wrapText="1"/>
    </xf>
    <xf numFmtId="168" fontId="9" fillId="0" borderId="1" xfId="1" applyNumberFormat="1" applyFont="1" applyFill="1" applyBorder="1" applyAlignment="1">
      <alignment horizontal="left" vertical="center" wrapText="1"/>
    </xf>
    <xf numFmtId="0" fontId="16" fillId="8" borderId="1" xfId="0" applyFont="1" applyFill="1" applyBorder="1"/>
    <xf numFmtId="168" fontId="16" fillId="8" borderId="1" xfId="0" applyNumberFormat="1" applyFont="1" applyFill="1" applyBorder="1"/>
    <xf numFmtId="166" fontId="16" fillId="8" borderId="1" xfId="15" applyFont="1" applyFill="1" applyBorder="1" applyAlignment="1">
      <alignment horizontal="left" vertical="center" wrapText="1"/>
    </xf>
    <xf numFmtId="168" fontId="16" fillId="8" borderId="1" xfId="1" applyNumberFormat="1" applyFont="1" applyFill="1" applyBorder="1" applyAlignment="1">
      <alignment horizontal="left" vertical="center" wrapText="1"/>
    </xf>
    <xf numFmtId="1" fontId="16" fillId="8" borderId="1" xfId="0" applyNumberFormat="1" applyFont="1" applyFill="1" applyBorder="1"/>
    <xf numFmtId="10" fontId="16" fillId="8" borderId="1" xfId="14" applyNumberFormat="1" applyFont="1" applyFill="1" applyBorder="1" applyAlignment="1">
      <alignment horizontal="right"/>
    </xf>
    <xf numFmtId="168" fontId="11" fillId="5" borderId="2" xfId="1" applyNumberFormat="1" applyFont="1" applyFill="1" applyBorder="1" applyAlignment="1">
      <alignment horizontal="right" vertical="center"/>
    </xf>
    <xf numFmtId="1" fontId="11" fillId="5" borderId="2" xfId="0" applyNumberFormat="1" applyFont="1" applyFill="1" applyBorder="1" applyAlignment="1">
      <alignment horizontal="right" vertical="center"/>
    </xf>
    <xf numFmtId="2" fontId="14" fillId="4" borderId="9" xfId="15" applyNumberFormat="1" applyFont="1" applyFill="1" applyBorder="1" applyAlignment="1">
      <alignment horizontal="center"/>
    </xf>
    <xf numFmtId="2" fontId="14" fillId="4" borderId="4" xfId="15" applyNumberFormat="1" applyFont="1" applyFill="1" applyBorder="1" applyAlignment="1">
      <alignment horizontal="center"/>
    </xf>
    <xf numFmtId="166" fontId="14" fillId="4" borderId="5" xfId="15" applyFont="1" applyFill="1" applyBorder="1" applyAlignment="1">
      <alignment horizontal="center" vertical="center" wrapText="1"/>
    </xf>
    <xf numFmtId="9" fontId="14" fillId="0" borderId="5" xfId="15" applyNumberFormat="1" applyFont="1" applyBorder="1" applyAlignment="1">
      <alignment horizontal="center"/>
    </xf>
    <xf numFmtId="9" fontId="14" fillId="0" borderId="5" xfId="13" applyFont="1" applyFill="1" applyBorder="1" applyAlignment="1">
      <alignment horizontal="center"/>
    </xf>
    <xf numFmtId="166" fontId="14" fillId="4" borderId="2" xfId="15" applyFont="1" applyFill="1" applyBorder="1" applyAlignment="1">
      <alignment horizontal="center"/>
    </xf>
    <xf numFmtId="9" fontId="14" fillId="0" borderId="2" xfId="15" applyNumberFormat="1" applyFont="1" applyBorder="1" applyAlignment="1">
      <alignment horizontal="center"/>
    </xf>
    <xf numFmtId="9" fontId="14" fillId="0" borderId="2" xfId="13" applyFont="1" applyFill="1" applyBorder="1" applyAlignment="1">
      <alignment horizontal="center"/>
    </xf>
    <xf numFmtId="9" fontId="9" fillId="0" borderId="1" xfId="0" applyNumberFormat="1" applyFont="1" applyBorder="1" applyAlignment="1">
      <alignment horizontal="center"/>
    </xf>
    <xf numFmtId="166" fontId="14" fillId="4" borderId="2" xfId="15" applyFont="1" applyFill="1" applyBorder="1" applyAlignment="1">
      <alignment horizontal="center" vertical="center" wrapText="1"/>
    </xf>
    <xf numFmtId="2" fontId="14" fillId="6" borderId="0" xfId="15" applyNumberFormat="1" applyFont="1" applyFill="1" applyAlignment="1">
      <alignment horizontal="center"/>
    </xf>
    <xf numFmtId="166" fontId="14" fillId="6" borderId="0" xfId="15" applyFont="1" applyFill="1" applyAlignment="1">
      <alignment horizontal="center" vertical="center" wrapText="1"/>
    </xf>
    <xf numFmtId="9" fontId="14" fillId="6" borderId="0" xfId="15" applyNumberFormat="1" applyFont="1" applyFill="1" applyAlignment="1">
      <alignment horizontal="center"/>
    </xf>
    <xf numFmtId="166" fontId="14" fillId="6" borderId="0" xfId="15" applyFont="1" applyFill="1" applyAlignment="1">
      <alignment horizontal="center"/>
    </xf>
    <xf numFmtId="9" fontId="14" fillId="6" borderId="0" xfId="13" applyFont="1" applyFill="1" applyBorder="1" applyAlignment="1">
      <alignment horizontal="center"/>
    </xf>
    <xf numFmtId="166" fontId="14" fillId="4" borderId="5" xfId="15" applyFont="1" applyFill="1" applyBorder="1" applyAlignment="1">
      <alignment horizontal="left" vertical="center" wrapText="1"/>
    </xf>
    <xf numFmtId="9" fontId="9" fillId="0" borderId="2" xfId="14" applyFont="1" applyFill="1" applyBorder="1" applyAlignment="1">
      <alignment horizontal="right" vertical="center"/>
    </xf>
    <xf numFmtId="3" fontId="17" fillId="0" borderId="0" xfId="0" applyNumberFormat="1" applyFont="1" applyAlignment="1">
      <alignment horizontal="center" vertical="center" wrapText="1"/>
    </xf>
    <xf numFmtId="10" fontId="9" fillId="0" borderId="0" xfId="14" applyNumberFormat="1" applyFont="1" applyFill="1" applyBorder="1"/>
    <xf numFmtId="3" fontId="9" fillId="0" borderId="0" xfId="0" applyNumberFormat="1" applyFont="1"/>
    <xf numFmtId="3" fontId="18" fillId="0" borderId="0" xfId="0" applyNumberFormat="1" applyFont="1" applyAlignment="1">
      <alignment horizontal="center" vertical="center" wrapText="1"/>
    </xf>
    <xf numFmtId="3" fontId="18" fillId="0" borderId="0" xfId="0" applyNumberFormat="1" applyFont="1" applyAlignment="1">
      <alignment vertical="center" wrapText="1"/>
    </xf>
    <xf numFmtId="10" fontId="9" fillId="0" borderId="0" xfId="14" applyNumberFormat="1" applyFont="1"/>
    <xf numFmtId="168" fontId="14" fillId="0" borderId="2" xfId="1" applyNumberFormat="1" applyFont="1" applyBorder="1" applyAlignment="1">
      <alignment horizontal="right" vertical="center"/>
    </xf>
    <xf numFmtId="0" fontId="8" fillId="0" borderId="2" xfId="0" applyFont="1" applyBorder="1" applyAlignment="1">
      <alignment vertical="center"/>
    </xf>
    <xf numFmtId="0" fontId="0" fillId="0" borderId="0" xfId="0" applyFont="1" applyAlignment="1">
      <alignment vertical="center"/>
    </xf>
    <xf numFmtId="10" fontId="0" fillId="0" borderId="0" xfId="0" applyNumberFormat="1" applyFont="1" applyAlignment="1">
      <alignment vertical="center"/>
    </xf>
    <xf numFmtId="169" fontId="0" fillId="0" borderId="0" xfId="0" applyNumberFormat="1" applyFont="1" applyAlignment="1">
      <alignment vertical="center"/>
    </xf>
    <xf numFmtId="2" fontId="15" fillId="6" borderId="0" xfId="15" applyNumberFormat="1" applyFont="1" applyFill="1" applyAlignment="1">
      <alignment horizontal="center" vertical="center"/>
    </xf>
    <xf numFmtId="1" fontId="15" fillId="6" borderId="0" xfId="15" applyNumberFormat="1" applyFont="1" applyFill="1" applyAlignment="1">
      <alignment horizontal="center" vertical="center" wrapText="1"/>
    </xf>
    <xf numFmtId="1" fontId="0" fillId="0" borderId="0" xfId="0" applyNumberFormat="1" applyFont="1" applyAlignment="1">
      <alignment vertical="center"/>
    </xf>
    <xf numFmtId="10" fontId="16" fillId="6" borderId="0" xfId="14" applyNumberFormat="1" applyFont="1" applyFill="1" applyBorder="1" applyAlignment="1">
      <alignment vertical="center"/>
    </xf>
    <xf numFmtId="0" fontId="16" fillId="6" borderId="0" xfId="0" applyFont="1" applyFill="1" applyAlignment="1">
      <alignment vertical="center"/>
    </xf>
    <xf numFmtId="168" fontId="19" fillId="8" borderId="2" xfId="1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168" fontId="6" fillId="0" borderId="0" xfId="1" applyNumberFormat="1" applyFont="1" applyFill="1" applyAlignment="1">
      <alignment vertical="center"/>
    </xf>
    <xf numFmtId="9" fontId="19" fillId="8" borderId="2" xfId="14" applyFont="1" applyFill="1" applyBorder="1" applyAlignment="1">
      <alignment horizontal="right" vertical="center"/>
    </xf>
    <xf numFmtId="0" fontId="12" fillId="0" borderId="0" xfId="2" applyFont="1"/>
    <xf numFmtId="0" fontId="20" fillId="0" borderId="0" xfId="2" applyFont="1"/>
    <xf numFmtId="0" fontId="9" fillId="0" borderId="1" xfId="0" applyFont="1" applyBorder="1" applyAlignment="1">
      <alignment wrapText="1"/>
    </xf>
    <xf numFmtId="164" fontId="9" fillId="0" borderId="0" xfId="1" applyNumberFormat="1" applyFont="1"/>
    <xf numFmtId="9" fontId="9" fillId="0" borderId="0" xfId="0" applyNumberFormat="1" applyFont="1"/>
    <xf numFmtId="9" fontId="9" fillId="0" borderId="0" xfId="14" applyNumberFormat="1" applyFont="1"/>
    <xf numFmtId="9" fontId="9" fillId="0" borderId="0" xfId="1" applyNumberFormat="1" applyFont="1"/>
    <xf numFmtId="168" fontId="14" fillId="0" borderId="0" xfId="1" applyNumberFormat="1" applyFont="1" applyFill="1" applyBorder="1" applyAlignment="1">
      <alignment horizontal="center"/>
    </xf>
    <xf numFmtId="0" fontId="9" fillId="7" borderId="0" xfId="0" applyFont="1" applyFill="1"/>
    <xf numFmtId="2" fontId="9" fillId="7" borderId="2" xfId="15" applyNumberFormat="1" applyFont="1" applyFill="1" applyBorder="1" applyAlignment="1">
      <alignment horizontal="center"/>
    </xf>
    <xf numFmtId="10" fontId="9" fillId="7" borderId="2" xfId="14" applyNumberFormat="1" applyFont="1" applyFill="1" applyBorder="1" applyAlignment="1">
      <alignment horizontal="center"/>
    </xf>
    <xf numFmtId="2" fontId="14" fillId="7" borderId="2" xfId="15" applyNumberFormat="1" applyFont="1" applyFill="1" applyBorder="1" applyAlignment="1">
      <alignment horizontal="center"/>
    </xf>
    <xf numFmtId="9" fontId="14" fillId="7" borderId="2" xfId="14" applyFont="1" applyFill="1" applyBorder="1" applyAlignment="1">
      <alignment horizontal="center"/>
    </xf>
    <xf numFmtId="0" fontId="9" fillId="7" borderId="1" xfId="0" applyFont="1" applyFill="1" applyBorder="1"/>
    <xf numFmtId="2" fontId="14" fillId="7" borderId="1" xfId="15" applyNumberFormat="1" applyFont="1" applyFill="1" applyBorder="1" applyAlignment="1">
      <alignment horizontal="center"/>
    </xf>
    <xf numFmtId="166" fontId="14" fillId="7" borderId="1" xfId="15" applyFont="1" applyFill="1" applyBorder="1" applyAlignment="1">
      <alignment horizontal="center" vertical="center" wrapText="1"/>
    </xf>
    <xf numFmtId="10" fontId="14" fillId="7" borderId="1" xfId="14" applyNumberFormat="1" applyFont="1" applyFill="1" applyBorder="1" applyAlignment="1">
      <alignment horizontal="center"/>
    </xf>
    <xf numFmtId="166" fontId="14" fillId="7" borderId="1" xfId="15" applyFont="1" applyFill="1" applyBorder="1" applyAlignment="1">
      <alignment horizontal="center"/>
    </xf>
    <xf numFmtId="0" fontId="9" fillId="0" borderId="0" xfId="0" applyFont="1" applyFill="1"/>
    <xf numFmtId="0" fontId="16" fillId="0" borderId="0" xfId="0" applyFont="1"/>
    <xf numFmtId="0" fontId="16" fillId="0" borderId="1" xfId="0" applyFont="1" applyFill="1" applyBorder="1" applyAlignment="1">
      <alignment horizontal="center" vertical="center"/>
    </xf>
    <xf numFmtId="2" fontId="15" fillId="0" borderId="1" xfId="15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68" fontId="15" fillId="0" borderId="0" xfId="1" applyNumberFormat="1" applyFont="1"/>
    <xf numFmtId="168" fontId="15" fillId="0" borderId="0" xfId="14" applyNumberFormat="1" applyFont="1" applyFill="1" applyBorder="1" applyAlignment="1">
      <alignment horizontal="right"/>
    </xf>
    <xf numFmtId="171" fontId="9" fillId="0" borderId="0" xfId="0" applyNumberFormat="1" applyFont="1" applyAlignment="1">
      <alignment horizontal="center"/>
    </xf>
    <xf numFmtId="10" fontId="9" fillId="0" borderId="1" xfId="14" applyNumberFormat="1" applyFont="1" applyBorder="1" applyAlignment="1">
      <alignment horizontal="center"/>
    </xf>
    <xf numFmtId="10" fontId="9" fillId="0" borderId="1" xfId="0" applyNumberFormat="1" applyFont="1" applyBorder="1" applyAlignment="1">
      <alignment horizontal="center"/>
    </xf>
    <xf numFmtId="10" fontId="9" fillId="0" borderId="1" xfId="1" applyNumberFormat="1" applyFont="1" applyBorder="1" applyAlignment="1">
      <alignment horizontal="center"/>
    </xf>
    <xf numFmtId="164" fontId="15" fillId="0" borderId="0" xfId="1" applyFont="1" applyFill="1" applyBorder="1" applyAlignment="1">
      <alignment horizontal="right"/>
    </xf>
    <xf numFmtId="1" fontId="7" fillId="9" borderId="14" xfId="0" applyNumberFormat="1" applyFont="1" applyFill="1" applyBorder="1" applyAlignment="1">
      <alignment horizontal="center" vertical="center"/>
    </xf>
    <xf numFmtId="1" fontId="7" fillId="9" borderId="15" xfId="0" applyNumberFormat="1" applyFont="1" applyFill="1" applyBorder="1" applyAlignment="1">
      <alignment horizontal="center" vertical="center"/>
    </xf>
    <xf numFmtId="1" fontId="7" fillId="9" borderId="16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left"/>
    </xf>
    <xf numFmtId="1" fontId="0" fillId="0" borderId="6" xfId="0" applyNumberFormat="1" applyFont="1" applyBorder="1" applyAlignment="1">
      <alignment horizontal="right" vertical="center"/>
    </xf>
    <xf numFmtId="1" fontId="9" fillId="3" borderId="8" xfId="0" applyNumberFormat="1" applyFont="1" applyFill="1" applyBorder="1" applyAlignment="1">
      <alignment horizontal="center"/>
    </xf>
    <xf numFmtId="0" fontId="10" fillId="0" borderId="0" xfId="0" applyFont="1" applyAlignment="1">
      <alignment horizontal="right"/>
    </xf>
    <xf numFmtId="1" fontId="11" fillId="2" borderId="3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" fontId="11" fillId="2" borderId="1" xfId="0" applyNumberFormat="1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</cellXfs>
  <cellStyles count="72">
    <cellStyle name="‏_x001d_ً«_x000c__x001c__x001b__x000d__x0015_U_x0001_•_x0004_»_x0005__x0007__x0001__x0001_" xfId="18"/>
    <cellStyle name="‏_x001d_ً«_x000c__x001c__x001b__x000d__x0015_U_x0001_•_x0004_»_x0005__x0007__x0001__x0001_ 10" xfId="17"/>
    <cellStyle name="‏_x001d_ً«_x000c__x001c__x001b__x000d__x0015_U_x0001_•_x0004_»_x0005__x0007__x0001__x0001_ 11" xfId="19"/>
    <cellStyle name="‏_x001d_ً«_x000c__x001c__x001b__x000d__x0015_U_x0001_•_x0004_»_x0005__x0007__x0001__x0001_ 12" xfId="20"/>
    <cellStyle name="‏_x001d_ً«_x000c__x001c__x001b__x000d__x0015_U_x0001_•_x0004_»_x0005__x0007__x0001__x0001_ 13" xfId="21"/>
    <cellStyle name="‏_x001d_ً«_x000c__x001c__x001b__x000d__x0015_U_x0001_•_x0004_»_x0005__x0007__x0001__x0001_ 2" xfId="22"/>
    <cellStyle name="‏_x001d_ً«_x000c__x001c__x001b__x000d__x0015_U_x0001_•_x0004_»_x0005__x0007__x0001__x0001_ 3" xfId="23"/>
    <cellStyle name="‏_x001d_ً«_x000c__x001c__x001b__x000d__x0015_U_x0001_•_x0004_»_x0005__x0007__x0001__x0001_ 4" xfId="24"/>
    <cellStyle name="‏_x001d_ً«_x000c__x001c__x001b__x000d__x0015_U_x0001_•_x0004_»_x0005__x0007__x0001__x0001_ 5" xfId="25"/>
    <cellStyle name="‏_x001d_ً«_x000c__x001c__x001b__x000d__x0015_U_x0001_•_x0004_»_x0005__x0007__x0001__x0001_ 6" xfId="26"/>
    <cellStyle name="‏_x001d_ً«_x000c__x001c__x001b__x000d__x0015_U_x0001_•_x0004_»_x0005__x0007__x0001__x0001_ 7" xfId="27"/>
    <cellStyle name="‏_x001d_ً«_x000c__x001c__x001b__x000d__x0015_U_x0001_•_x0004_»_x0005__x0007__x0001__x0001_ 8" xfId="28"/>
    <cellStyle name="‏_x001d_ً«_x000c__x001c__x001b__x000d__x0015_U_x0001_•_x0004_»_x0005__x0007__x0001__x0001_ 9" xfId="29"/>
    <cellStyle name="Comma" xfId="1" builtinId="3"/>
    <cellStyle name="Comma 2" xfId="3"/>
    <cellStyle name="Comma 2 2" xfId="30"/>
    <cellStyle name="Comma 2 3" xfId="31"/>
    <cellStyle name="Comma 2 4" xfId="32"/>
    <cellStyle name="Comma 4" xfId="33"/>
    <cellStyle name="Comma 5" xfId="34"/>
    <cellStyle name="Comma 6" xfId="35"/>
    <cellStyle name="n1" xfId="36"/>
    <cellStyle name="Normal" xfId="0" builtinId="0"/>
    <cellStyle name="Normal 10" xfId="37"/>
    <cellStyle name="Normal 11" xfId="38"/>
    <cellStyle name="Normal 12" xfId="39"/>
    <cellStyle name="Normal 13" xfId="40"/>
    <cellStyle name="Normal 13 56" xfId="4"/>
    <cellStyle name="Normal 13 57" xfId="5"/>
    <cellStyle name="Normal 13 58" xfId="6"/>
    <cellStyle name="Normal 13 59" xfId="7"/>
    <cellStyle name="Normal 13 60" xfId="8"/>
    <cellStyle name="Normal 13 61" xfId="9"/>
    <cellStyle name="Normal 13 62" xfId="10"/>
    <cellStyle name="Normal 14" xfId="41"/>
    <cellStyle name="Normal 15" xfId="11"/>
    <cellStyle name="Normal 18" xfId="12"/>
    <cellStyle name="Normal 2" xfId="2"/>
    <cellStyle name="Normal 2 10" xfId="42"/>
    <cellStyle name="Normal 2 11" xfId="43"/>
    <cellStyle name="Normal 2 12" xfId="44"/>
    <cellStyle name="Normal 2 13" xfId="45"/>
    <cellStyle name="Normal 2 14" xfId="46"/>
    <cellStyle name="Normal 2 2" xfId="15"/>
    <cellStyle name="Normal 2 3" xfId="47"/>
    <cellStyle name="Normal 2 4" xfId="48"/>
    <cellStyle name="Normal 2 5" xfId="49"/>
    <cellStyle name="Normal 2 6" xfId="50"/>
    <cellStyle name="Normal 2 7" xfId="51"/>
    <cellStyle name="Normal 2 8" xfId="52"/>
    <cellStyle name="Normal 2 9" xfId="53"/>
    <cellStyle name="Normal 3" xfId="16"/>
    <cellStyle name="Normal 4" xfId="54"/>
    <cellStyle name="Normal 5" xfId="55"/>
    <cellStyle name="Normal 8" xfId="56"/>
    <cellStyle name="Normal 9" xfId="57"/>
    <cellStyle name="Percent" xfId="14" builtinId="5"/>
    <cellStyle name="Percent 2" xfId="13"/>
    <cellStyle name="Percent 2 10" xfId="58"/>
    <cellStyle name="Percent 2 11" xfId="59"/>
    <cellStyle name="Percent 2 12" xfId="60"/>
    <cellStyle name="Percent 2 13" xfId="61"/>
    <cellStyle name="Percent 2 14" xfId="62"/>
    <cellStyle name="Percent 2 15" xfId="63"/>
    <cellStyle name="Percent 2 2" xfId="64"/>
    <cellStyle name="Percent 2 3" xfId="65"/>
    <cellStyle name="Percent 2 4" xfId="66"/>
    <cellStyle name="Percent 2 5" xfId="67"/>
    <cellStyle name="Percent 2 6" xfId="68"/>
    <cellStyle name="Percent 2 7" xfId="69"/>
    <cellStyle name="Percent 2 8" xfId="70"/>
    <cellStyle name="Percent 2 9" xfId="71"/>
  </cellStyles>
  <dxfs count="0"/>
  <tableStyles count="0" defaultTableStyle="TableStyleMedium2" defaultPivotStyle="PivotStyleLight16"/>
  <colors>
    <mruColors>
      <color rgb="FFE8F7D9"/>
      <color rgb="FFFFE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yindia-my.sharepoint.com/Users/mridul.jhunjhunwala/Desktop/ICAAP/allahabad%20icaap%20computation%20sheets/ICAAP%20Calculation%20sheets/4.%20Credit%20&amp;%20CCR_Stress%20Testing_Allahabad%20Ban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 Input 1 (Rating-RW mapping)"/>
      <sheetName val="CR Input 2 (Borrower Data)"/>
      <sheetName val="CR Stress Input 1 (NPA_Unrated)"/>
      <sheetName val="CR Stress Input 2 (Crisil TM)"/>
      <sheetName val="CR ST Computations"/>
      <sheetName val="Corporate ST Results"/>
      <sheetName val="CR ST Results2"/>
      <sheetName val="Retail ST Computation"/>
      <sheetName val="CR Stress test summary"/>
      <sheetName val="ConcentrationStressInput"/>
      <sheetName val="Scenario-top borrowers"/>
      <sheetName val="Scenario-sectoral"/>
      <sheetName val="Concentration_results"/>
      <sheetName val="Liquidity Input"/>
      <sheetName val="Liquidity Stress test"/>
      <sheetName val="Concentration Risk-Ind Borr"/>
    </sheetNames>
    <sheetDataSet>
      <sheetData sheetId="0"/>
      <sheetData sheetId="1"/>
      <sheetData sheetId="2"/>
      <sheetData sheetId="3">
        <row r="6">
          <cell r="Q6">
            <v>96.099944733667812</v>
          </cell>
          <cell r="R6">
            <v>3.8999977571415654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5.7509190628324108E-5</v>
          </cell>
        </row>
        <row r="7">
          <cell r="Q7">
            <v>2.0020008495143706</v>
          </cell>
          <cell r="R7">
            <v>91.091038652903848</v>
          </cell>
          <cell r="S7">
            <v>5.8058024635916743</v>
          </cell>
          <cell r="T7">
            <v>0.7007002973300297</v>
          </cell>
          <cell r="U7">
            <v>0.40040016990287414</v>
          </cell>
          <cell r="V7">
            <v>0</v>
          </cell>
          <cell r="W7">
            <v>5.7566757212837196E-5</v>
          </cell>
        </row>
        <row r="8">
          <cell r="Q8">
            <v>0</v>
          </cell>
          <cell r="R8">
            <v>3.525022479335477</v>
          </cell>
          <cell r="S8">
            <v>84.499824576070438</v>
          </cell>
          <cell r="T8">
            <v>7.0500449586709539</v>
          </cell>
          <cell r="U8">
            <v>4.7336016151076405</v>
          </cell>
          <cell r="V8">
            <v>0</v>
          </cell>
          <cell r="W8">
            <v>0.19150637081550448</v>
          </cell>
        </row>
        <row r="9">
          <cell r="Q9">
            <v>0</v>
          </cell>
          <cell r="R9">
            <v>0.51727861680675735</v>
          </cell>
          <cell r="S9">
            <v>5.3796976147902766</v>
          </cell>
          <cell r="T9">
            <v>76.971058180845503</v>
          </cell>
          <cell r="U9">
            <v>16.346004291093536</v>
          </cell>
          <cell r="V9">
            <v>0</v>
          </cell>
          <cell r="W9">
            <v>0.78596129646391166</v>
          </cell>
        </row>
        <row r="10">
          <cell r="Q10">
            <v>0</v>
          </cell>
          <cell r="R10">
            <v>0.50916998258425572</v>
          </cell>
          <cell r="S10">
            <v>0</v>
          </cell>
          <cell r="T10">
            <v>2.6232751781297918</v>
          </cell>
          <cell r="U10">
            <v>93.318415732580988</v>
          </cell>
          <cell r="V10">
            <v>0</v>
          </cell>
          <cell r="W10">
            <v>3.5491391067049629</v>
          </cell>
        </row>
        <row r="11"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99.00302555412928</v>
          </cell>
          <cell r="W11">
            <v>0.9969744458707146</v>
          </cell>
        </row>
        <row r="17">
          <cell r="Q17">
            <v>96.099922547989252</v>
          </cell>
          <cell r="R17">
            <v>3.8999968567862449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8.0595224500456443E-5</v>
          </cell>
        </row>
        <row r="18">
          <cell r="Q18">
            <v>2.0020003868688661</v>
          </cell>
          <cell r="R18">
            <v>91.091017602533398</v>
          </cell>
          <cell r="S18">
            <v>5.8058011219197105</v>
          </cell>
          <cell r="T18">
            <v>0.70070013540410303</v>
          </cell>
          <cell r="U18">
            <v>0.4004000773737732</v>
          </cell>
          <cell r="V18">
            <v>0</v>
          </cell>
          <cell r="W18">
            <v>8.0675900158588059E-5</v>
          </cell>
        </row>
        <row r="19">
          <cell r="Q19">
            <v>0</v>
          </cell>
          <cell r="R19">
            <v>3.5223073552078108</v>
          </cell>
          <cell r="S19">
            <v>84.434739171981533</v>
          </cell>
          <cell r="T19">
            <v>7.0446147104156216</v>
          </cell>
          <cell r="U19">
            <v>4.7299555912790607</v>
          </cell>
          <cell r="V19">
            <v>0</v>
          </cell>
          <cell r="W19">
            <v>0.26838317111598387</v>
          </cell>
        </row>
        <row r="20">
          <cell r="Q20">
            <v>0</v>
          </cell>
          <cell r="R20">
            <v>0.51563362162368542</v>
          </cell>
          <cell r="S20">
            <v>5.3625896648863289</v>
          </cell>
          <cell r="T20">
            <v>76.726282897604392</v>
          </cell>
          <cell r="U20">
            <v>16.29402244330846</v>
          </cell>
          <cell r="V20">
            <v>0</v>
          </cell>
          <cell r="W20">
            <v>1.1014713725771088</v>
          </cell>
        </row>
        <row r="21">
          <cell r="Q21">
            <v>0</v>
          </cell>
          <cell r="R21">
            <v>0.50164870220270452</v>
          </cell>
          <cell r="S21">
            <v>0</v>
          </cell>
          <cell r="T21">
            <v>2.5845250773627799</v>
          </cell>
          <cell r="U21">
            <v>91.939948828611932</v>
          </cell>
          <cell r="V21">
            <v>0</v>
          </cell>
          <cell r="W21">
            <v>4.9738773918225734</v>
          </cell>
        </row>
        <row r="22"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98.602808031059396</v>
          </cell>
          <cell r="W22">
            <v>1.3971919689405989</v>
          </cell>
        </row>
        <row r="27">
          <cell r="Q27">
            <v>96.099913502296857</v>
          </cell>
          <cell r="R27">
            <v>3.8999964896873847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9.0008015778890153E-5</v>
          </cell>
        </row>
        <row r="28">
          <cell r="Q28">
            <v>2.0020001982359639</v>
          </cell>
          <cell r="R28">
            <v>91.091009019736347</v>
          </cell>
          <cell r="S28">
            <v>5.8058005748842954</v>
          </cell>
          <cell r="T28">
            <v>0.70070006938258744</v>
          </cell>
          <cell r="U28">
            <v>0.40040003964719284</v>
          </cell>
          <cell r="V28">
            <v>0</v>
          </cell>
          <cell r="W28">
            <v>9.0098113622218856E-5</v>
          </cell>
        </row>
        <row r="29">
          <cell r="Q29">
            <v>0</v>
          </cell>
          <cell r="R29">
            <v>3.5212003267398506</v>
          </cell>
          <cell r="S29">
            <v>84.408202118135279</v>
          </cell>
          <cell r="T29">
            <v>7.0424006534797012</v>
          </cell>
          <cell r="U29">
            <v>4.7284690101935141</v>
          </cell>
          <cell r="V29">
            <v>0</v>
          </cell>
          <cell r="W29">
            <v>0.29972789145167333</v>
          </cell>
        </row>
        <row r="30">
          <cell r="Q30">
            <v>0</v>
          </cell>
          <cell r="R30">
            <v>0.51496291324657539</v>
          </cell>
          <cell r="S30">
            <v>5.3556142977643839</v>
          </cell>
          <cell r="T30">
            <v>76.626481491090416</v>
          </cell>
          <cell r="U30">
            <v>16.272828058591784</v>
          </cell>
          <cell r="V30">
            <v>0</v>
          </cell>
          <cell r="W30">
            <v>1.2301132393068122</v>
          </cell>
        </row>
        <row r="31">
          <cell r="Q31">
            <v>0</v>
          </cell>
          <cell r="R31">
            <v>0.49858207574056557</v>
          </cell>
          <cell r="S31">
            <v>0</v>
          </cell>
          <cell r="T31">
            <v>2.5687256285463045</v>
          </cell>
          <cell r="U31">
            <v>91.377911134170532</v>
          </cell>
          <cell r="V31">
            <v>0</v>
          </cell>
          <cell r="W31">
            <v>5.5547811615425902</v>
          </cell>
        </row>
        <row r="32"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98.439628680656739</v>
          </cell>
          <cell r="W32">
            <v>1.5603713193432671</v>
          </cell>
        </row>
      </sheetData>
      <sheetData sheetId="4"/>
      <sheetData sheetId="5"/>
      <sheetData sheetId="6"/>
      <sheetData sheetId="7"/>
      <sheetData sheetId="8"/>
      <sheetData sheetId="9">
        <row r="7">
          <cell r="AE7" t="str">
            <v>Downgraded rating</v>
          </cell>
        </row>
      </sheetData>
      <sheetData sheetId="10">
        <row r="5">
          <cell r="D5">
            <v>1791.3300000000002</v>
          </cell>
        </row>
      </sheetData>
      <sheetData sheetId="11">
        <row r="4">
          <cell r="D4" t="str">
            <v>Power</v>
          </cell>
        </row>
      </sheetData>
      <sheetData sheetId="12"/>
      <sheetData sheetId="13"/>
      <sheetData sheetId="14"/>
      <sheetData sheetId="1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SMFG Color Theme">
      <a:dk1>
        <a:srgbClr val="000000"/>
      </a:dk1>
      <a:lt1>
        <a:srgbClr val="FFFFFF"/>
      </a:lt1>
      <a:dk2>
        <a:srgbClr val="004831"/>
      </a:dk2>
      <a:lt2>
        <a:srgbClr val="C4D700"/>
      </a:lt2>
      <a:accent1>
        <a:srgbClr val="BBE68F"/>
      </a:accent1>
      <a:accent2>
        <a:srgbClr val="92D6E3"/>
      </a:accent2>
      <a:accent3>
        <a:srgbClr val="8FDDB3"/>
      </a:accent3>
      <a:accent4>
        <a:srgbClr val="D9D9D9"/>
      </a:accent4>
      <a:accent5>
        <a:srgbClr val="6AAE26"/>
      </a:accent5>
      <a:accent6>
        <a:srgbClr val="2C93A8"/>
      </a:accent6>
      <a:hlink>
        <a:srgbClr val="004831"/>
      </a:hlink>
      <a:folHlink>
        <a:srgbClr val="262626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20"/>
  <sheetViews>
    <sheetView showGridLines="0" tabSelected="1" view="pageBreakPreview" zoomScale="60" zoomScaleNormal="62" workbookViewId="0">
      <pane xSplit="3" ySplit="6" topLeftCell="D7" activePane="bottomRight" state="frozen"/>
      <selection activeCell="D2" sqref="D2"/>
      <selection pane="topRight" activeCell="D2" sqref="D2"/>
      <selection pane="bottomLeft" activeCell="D2" sqref="D2"/>
      <selection pane="bottomRight"/>
    </sheetView>
  </sheetViews>
  <sheetFormatPr defaultColWidth="9.1796875" defaultRowHeight="13" x14ac:dyDescent="0.3"/>
  <cols>
    <col min="1" max="1" width="4.36328125" style="8" customWidth="1"/>
    <col min="2" max="2" width="11" style="34" customWidth="1"/>
    <col min="3" max="3" width="66.81640625" style="30" customWidth="1"/>
    <col min="4" max="4" width="13.90625" style="6" customWidth="1"/>
    <col min="5" max="5" width="14.1796875" style="6" bestFit="1" customWidth="1"/>
    <col min="6" max="6" width="12.81640625" style="7" bestFit="1" customWidth="1"/>
    <col min="7" max="7" width="16" style="6" bestFit="1" customWidth="1"/>
    <col min="8" max="9" width="12.81640625" style="8" bestFit="1" customWidth="1"/>
    <col min="10" max="10" width="13.81640625" style="9" bestFit="1" customWidth="1"/>
    <col min="11" max="11" width="16" style="8" bestFit="1" customWidth="1"/>
    <col min="12" max="13" width="13" style="8" bestFit="1" customWidth="1"/>
    <col min="14" max="14" width="13.36328125" style="9" customWidth="1"/>
    <col min="15" max="15" width="17" style="8" customWidth="1"/>
    <col min="16" max="18" width="20.81640625" style="8" customWidth="1"/>
    <col min="19" max="16384" width="9.1796875" style="8"/>
  </cols>
  <sheetData>
    <row r="1" spans="2:16" ht="18.5" x14ac:dyDescent="0.45">
      <c r="B1" s="138" t="s">
        <v>52</v>
      </c>
      <c r="C1" s="138"/>
    </row>
    <row r="2" spans="2:16" ht="15.5" x14ac:dyDescent="0.35">
      <c r="B2" s="139" t="s">
        <v>53</v>
      </c>
      <c r="C2" s="139"/>
    </row>
    <row r="3" spans="2:16" ht="18.5" x14ac:dyDescent="0.45">
      <c r="D3" s="19"/>
      <c r="E3" s="20"/>
      <c r="F3" s="21"/>
      <c r="G3" s="19"/>
    </row>
    <row r="4" spans="2:16" ht="17" customHeight="1" x14ac:dyDescent="0.35">
      <c r="B4" s="171" t="s">
        <v>42</v>
      </c>
      <c r="C4" s="171"/>
      <c r="D4" s="172" t="s">
        <v>43</v>
      </c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</row>
    <row r="5" spans="2:16" ht="14.5" x14ac:dyDescent="0.3">
      <c r="B5" s="36"/>
      <c r="C5" s="32"/>
      <c r="D5" s="168" t="s">
        <v>5</v>
      </c>
      <c r="E5" s="169"/>
      <c r="F5" s="169"/>
      <c r="G5" s="170"/>
      <c r="H5" s="168" t="s">
        <v>6</v>
      </c>
      <c r="I5" s="169"/>
      <c r="J5" s="169"/>
      <c r="K5" s="170"/>
      <c r="L5" s="168" t="s">
        <v>7</v>
      </c>
      <c r="M5" s="169"/>
      <c r="N5" s="169"/>
      <c r="O5" s="170"/>
    </row>
    <row r="6" spans="2:16" ht="14.5" x14ac:dyDescent="0.3">
      <c r="B6" s="28" t="s">
        <v>19</v>
      </c>
      <c r="C6" s="29" t="s">
        <v>12</v>
      </c>
      <c r="D6" s="37" t="s">
        <v>17</v>
      </c>
      <c r="E6" s="37" t="s">
        <v>0</v>
      </c>
      <c r="F6" s="38" t="s">
        <v>18</v>
      </c>
      <c r="G6" s="37" t="s">
        <v>41</v>
      </c>
      <c r="H6" s="37" t="s">
        <v>17</v>
      </c>
      <c r="I6" s="37" t="s">
        <v>0</v>
      </c>
      <c r="J6" s="38" t="s">
        <v>18</v>
      </c>
      <c r="K6" s="37" t="s">
        <v>41</v>
      </c>
      <c r="L6" s="37" t="s">
        <v>17</v>
      </c>
      <c r="M6" s="37" t="s">
        <v>0</v>
      </c>
      <c r="N6" s="38" t="s">
        <v>18</v>
      </c>
      <c r="O6" s="39" t="s">
        <v>41</v>
      </c>
    </row>
    <row r="7" spans="2:16" ht="72" customHeight="1" x14ac:dyDescent="0.3">
      <c r="B7" s="27">
        <v>1</v>
      </c>
      <c r="C7" s="33" t="s">
        <v>50</v>
      </c>
      <c r="D7" s="40">
        <f>'Shock 1'!C11</f>
        <v>10662.43790445973</v>
      </c>
      <c r="E7" s="40">
        <f>'Shock 1'!C13</f>
        <v>56601.1</v>
      </c>
      <c r="F7" s="42">
        <f>'Shock 1'!C14</f>
        <v>0.18837863406293748</v>
      </c>
      <c r="G7" s="41">
        <f>'Shock 1'!C10</f>
        <v>364.56209554026975</v>
      </c>
      <c r="H7" s="40">
        <f>'Shock 1'!D11</f>
        <v>10297.875808919463</v>
      </c>
      <c r="I7" s="40">
        <f>'Shock 1'!D13</f>
        <v>56601.1</v>
      </c>
      <c r="J7" s="42">
        <f>'Shock 1'!D14</f>
        <v>0.18193773281649056</v>
      </c>
      <c r="K7" s="41">
        <f>'Shock 1'!D10</f>
        <v>729.12419108053734</v>
      </c>
      <c r="L7" s="40">
        <f>'Shock 1'!E11</f>
        <v>9933.3137133791897</v>
      </c>
      <c r="M7" s="40">
        <f>'Shock 1'!E13</f>
        <v>56601.1</v>
      </c>
      <c r="N7" s="42">
        <f>'Shock 1'!E14</f>
        <v>0.1754968315700435</v>
      </c>
      <c r="O7" s="41">
        <f>'Shock 1'!E10</f>
        <v>1093.6862866208094</v>
      </c>
    </row>
    <row r="8" spans="2:16" ht="51" customHeight="1" x14ac:dyDescent="0.3">
      <c r="B8" s="27">
        <v>2</v>
      </c>
      <c r="C8" s="33" t="s">
        <v>38</v>
      </c>
      <c r="D8" s="40">
        <f>'Shock 2'!C11</f>
        <v>11012.719520231169</v>
      </c>
      <c r="E8" s="40">
        <f>'Shock 2'!C13</f>
        <v>56601.1</v>
      </c>
      <c r="F8" s="42">
        <f>'Shock 2'!C14</f>
        <v>0.19456723491647987</v>
      </c>
      <c r="G8" s="41">
        <f>'Shock 2'!C10</f>
        <v>14.280479768831151</v>
      </c>
      <c r="H8" s="40">
        <f>'Shock 2'!D11</f>
        <v>10998.439040462337</v>
      </c>
      <c r="I8" s="40">
        <f>'Shock 2'!D13</f>
        <v>56601.1</v>
      </c>
      <c r="J8" s="42">
        <f>'Shock 2'!D14</f>
        <v>0.19431493452357529</v>
      </c>
      <c r="K8" s="41">
        <f>'Shock 2'!D10</f>
        <v>28.560959537662644</v>
      </c>
      <c r="L8" s="40">
        <f>'Shock 2'!E11</f>
        <v>10984.158560693506</v>
      </c>
      <c r="M8" s="40">
        <f>'Shock 2'!E13</f>
        <v>56601.1</v>
      </c>
      <c r="N8" s="42">
        <f>'Shock 2'!E14</f>
        <v>0.19406263413067071</v>
      </c>
      <c r="O8" s="41">
        <f>'Shock 2'!E10</f>
        <v>42.841439306493797</v>
      </c>
      <c r="P8" s="8" t="s">
        <v>47</v>
      </c>
    </row>
    <row r="9" spans="2:16" ht="65.5" customHeight="1" x14ac:dyDescent="0.3">
      <c r="B9" s="27">
        <v>3</v>
      </c>
      <c r="C9" s="33" t="s">
        <v>51</v>
      </c>
      <c r="D9" s="40">
        <f>'Shock 3'!C11</f>
        <v>10544.506297503944</v>
      </c>
      <c r="E9" s="40">
        <f>'Shock 3'!C12</f>
        <v>56601.1</v>
      </c>
      <c r="F9" s="42">
        <f>'Shock 3'!C13</f>
        <v>0.18629507726005226</v>
      </c>
      <c r="G9" s="41">
        <f>'Shock 3'!C10</f>
        <v>482.49370249605562</v>
      </c>
      <c r="H9" s="40">
        <f>'Shock 3'!D11</f>
        <v>10149.517175630053</v>
      </c>
      <c r="I9" s="40">
        <f>'Shock 3'!D12</f>
        <v>56601.1</v>
      </c>
      <c r="J9" s="42">
        <f>'Shock 3'!D13</f>
        <v>0.17931660649051084</v>
      </c>
      <c r="K9" s="41">
        <f>'Shock 3'!D10</f>
        <v>877.48282436994714</v>
      </c>
      <c r="L9" s="40">
        <f>'Shock 3'!E11</f>
        <v>9754.5280537561594</v>
      </c>
      <c r="M9" s="40">
        <f>'Shock 3'!E12</f>
        <v>56601.1</v>
      </c>
      <c r="N9" s="42">
        <f>'Shock 3'!E13</f>
        <v>0.17233813572096937</v>
      </c>
      <c r="O9" s="41">
        <f>'Shock 3'!E10</f>
        <v>1272.4719462438406</v>
      </c>
    </row>
    <row r="10" spans="2:16" ht="14.5" x14ac:dyDescent="0.35">
      <c r="B10" s="35"/>
      <c r="C10" s="31"/>
      <c r="D10" s="23"/>
      <c r="E10" s="24"/>
      <c r="F10" s="25"/>
      <c r="G10" s="24"/>
      <c r="H10" s="22"/>
      <c r="I10" s="22"/>
      <c r="J10" s="26"/>
      <c r="K10" s="22"/>
      <c r="L10" s="22"/>
      <c r="M10" s="22"/>
      <c r="N10" s="26"/>
      <c r="O10" s="22"/>
    </row>
    <row r="11" spans="2:16" x14ac:dyDescent="0.3">
      <c r="D11" s="12"/>
      <c r="E11" s="12"/>
      <c r="F11" s="12"/>
      <c r="G11" s="12"/>
      <c r="H11" s="13"/>
      <c r="I11" s="13"/>
      <c r="J11" s="13"/>
      <c r="K11" s="13"/>
      <c r="L11" s="13"/>
      <c r="M11" s="13"/>
      <c r="N11" s="13"/>
      <c r="O11" s="13"/>
    </row>
    <row r="12" spans="2:16" hidden="1" x14ac:dyDescent="0.3">
      <c r="D12" s="14">
        <v>43521</v>
      </c>
      <c r="E12" s="14"/>
      <c r="F12" s="9"/>
      <c r="G12" s="14"/>
      <c r="H12" s="14">
        <v>43521</v>
      </c>
      <c r="L12" s="14">
        <v>43521</v>
      </c>
    </row>
    <row r="13" spans="2:16" hidden="1" x14ac:dyDescent="0.3">
      <c r="D13" s="15">
        <f>SUM(D11:D12)</f>
        <v>43521</v>
      </c>
      <c r="E13" s="14"/>
      <c r="F13" s="9"/>
      <c r="G13" s="14"/>
      <c r="H13" s="15">
        <f>SUM(H11:H12)</f>
        <v>43521</v>
      </c>
      <c r="L13" s="15">
        <f>SUM(L11:L12)</f>
        <v>43521</v>
      </c>
    </row>
    <row r="14" spans="2:16" hidden="1" x14ac:dyDescent="0.3">
      <c r="D14" s="14">
        <f>D13/15%</f>
        <v>290140</v>
      </c>
      <c r="E14" s="14"/>
      <c r="F14" s="9"/>
      <c r="G14" s="14"/>
      <c r="H14" s="14">
        <f>H13/15%</f>
        <v>290140</v>
      </c>
      <c r="L14" s="14">
        <f>L13/15%</f>
        <v>290140</v>
      </c>
    </row>
    <row r="15" spans="2:16" hidden="1" x14ac:dyDescent="0.3">
      <c r="D15" s="16">
        <f>'Shock 3'!J38</f>
        <v>496.70808269649615</v>
      </c>
      <c r="E15" s="16"/>
      <c r="F15" s="16"/>
      <c r="G15" s="16"/>
      <c r="H15" s="17">
        <f>'Shock 3'!N38</f>
        <v>890.46959995515454</v>
      </c>
      <c r="I15" s="17"/>
      <c r="J15" s="17"/>
      <c r="K15" s="17"/>
      <c r="L15" s="17">
        <f>'Shock 3'!R38</f>
        <v>1284.2311172138131</v>
      </c>
    </row>
    <row r="16" spans="2:16" hidden="1" x14ac:dyDescent="0.3">
      <c r="D16" s="6">
        <f>D14-D15</f>
        <v>289643.29191730352</v>
      </c>
      <c r="H16" s="6">
        <f>H14-H15</f>
        <v>289249.53040004487</v>
      </c>
      <c r="L16" s="6">
        <f>L14-L15</f>
        <v>288855.76888278621</v>
      </c>
    </row>
    <row r="17" spans="4:12" hidden="1" x14ac:dyDescent="0.3">
      <c r="D17" s="6">
        <f>D16*15%</f>
        <v>43446.493787595529</v>
      </c>
      <c r="H17" s="6">
        <f>H16*15%</f>
        <v>43387.429560006727</v>
      </c>
      <c r="L17" s="6">
        <f>L16*15%</f>
        <v>43328.365332417932</v>
      </c>
    </row>
    <row r="18" spans="4:12" hidden="1" x14ac:dyDescent="0.3">
      <c r="D18" s="6">
        <f>'Input 2 - References'!$C$2</f>
        <v>11027</v>
      </c>
      <c r="H18" s="6">
        <f>'Input 2 - References'!$C$2</f>
        <v>11027</v>
      </c>
      <c r="L18" s="6">
        <f>'Input 2 - References'!$C$2</f>
        <v>11027</v>
      </c>
    </row>
    <row r="19" spans="4:12" hidden="1" x14ac:dyDescent="0.3">
      <c r="D19" s="18">
        <f>D18/D16</f>
        <v>3.8070966280649564E-2</v>
      </c>
      <c r="H19" s="18">
        <f>H18/H16</f>
        <v>3.8122793094077533E-2</v>
      </c>
      <c r="L19" s="18">
        <f>L18/L16</f>
        <v>3.8174761205737276E-2</v>
      </c>
    </row>
    <row r="20" spans="4:12" hidden="1" x14ac:dyDescent="0.3">
      <c r="D20" s="6">
        <f>D18-D17</f>
        <v>-32419.493787595529</v>
      </c>
      <c r="H20" s="6">
        <f>H18-H17</f>
        <v>-32360.429560006727</v>
      </c>
      <c r="L20" s="6">
        <f>L18-L17</f>
        <v>-32301.365332417932</v>
      </c>
    </row>
  </sheetData>
  <mergeCells count="5">
    <mergeCell ref="D5:G5"/>
    <mergeCell ref="H5:K5"/>
    <mergeCell ref="L5:O5"/>
    <mergeCell ref="B4:C4"/>
    <mergeCell ref="D4:O4"/>
  </mergeCells>
  <pageMargins left="0.25" right="0.25" top="0.75" bottom="0.75" header="0.3" footer="0.3"/>
  <pageSetup paperSize="9" scale="52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213"/>
  <sheetViews>
    <sheetView showGridLines="0" zoomScale="70" zoomScaleNormal="70" workbookViewId="0">
      <selection activeCell="D1" sqref="D1"/>
    </sheetView>
  </sheetViews>
  <sheetFormatPr defaultColWidth="18.81640625" defaultRowHeight="13" x14ac:dyDescent="0.3"/>
  <cols>
    <col min="1" max="1" width="8.81640625" style="8" customWidth="1"/>
    <col min="2" max="2" width="26.1796875" style="8" bestFit="1" customWidth="1"/>
    <col min="3" max="3" width="18.81640625" style="14"/>
    <col min="4" max="16376" width="18.81640625" style="8"/>
    <col min="16377" max="16380" width="0" style="8" hidden="1" customWidth="1"/>
    <col min="16381" max="16384" width="18.81640625" style="8"/>
  </cols>
  <sheetData>
    <row r="1" spans="2:10 16377:16380" x14ac:dyDescent="0.3">
      <c r="C1" s="43"/>
    </row>
    <row r="2" spans="2:10 16377:16380" ht="18.5" x14ac:dyDescent="0.45">
      <c r="B2" s="19" t="s">
        <v>13</v>
      </c>
      <c r="G2" s="11"/>
    </row>
    <row r="3" spans="2:10 16377:16380" ht="18.5" x14ac:dyDescent="0.45">
      <c r="B3" s="19"/>
      <c r="G3" s="44"/>
      <c r="H3" s="174"/>
      <c r="I3" s="174"/>
      <c r="J3" s="174"/>
    </row>
    <row r="4" spans="2:10 16377:16380" x14ac:dyDescent="0.3">
      <c r="B4" s="45"/>
      <c r="C4" s="90" t="s">
        <v>1</v>
      </c>
      <c r="D4" s="90" t="s">
        <v>2</v>
      </c>
      <c r="E4" s="90" t="s">
        <v>3</v>
      </c>
      <c r="XEW4" s="45"/>
      <c r="XEX4" s="47" t="s">
        <v>1</v>
      </c>
      <c r="XEY4" s="46" t="s">
        <v>2</v>
      </c>
      <c r="XEZ4" s="46" t="s">
        <v>3</v>
      </c>
    </row>
    <row r="5" spans="2:10 16377:16380" x14ac:dyDescent="0.3">
      <c r="B5" s="45" t="s">
        <v>22</v>
      </c>
      <c r="C5" s="48">
        <f>((SUM($C$35:$C$36)-SUM($G$35:$G$36))*'Input 2 - References'!$C$6)</f>
        <v>60.291832204033852</v>
      </c>
      <c r="D5" s="48">
        <f>((SUM($C$35:$C$36)-SUM($K$35:$K$36))*'Input 2 - References'!$C$6)</f>
        <v>120.58366440806581</v>
      </c>
      <c r="E5" s="48">
        <f>((SUM($C$35:$C$36)-SUM($O$35:$O$36))*'Input 2 - References'!$C$6)</f>
        <v>180.87549661210156</v>
      </c>
      <c r="XEW5" s="49" t="s">
        <v>22</v>
      </c>
      <c r="XEX5" s="50">
        <f>((SUM($C$35:$C$36)-SUM($G$35:$G$36))*'Input 2 - References'!$C$6)</f>
        <v>60.291832204033852</v>
      </c>
      <c r="XEY5" s="50">
        <f>((SUM($C$35:$C$36)-SUM($K$35:$K$36))*'Input 2 - References'!$C$6)</f>
        <v>120.58366440806581</v>
      </c>
      <c r="XEZ5" s="50">
        <f>((SUM($C$35:$C$36)-SUM($O$35:$O$36))*'Input 2 - References'!$C$6)</f>
        <v>180.87549661210156</v>
      </c>
    </row>
    <row r="6" spans="2:10 16377:16380" x14ac:dyDescent="0.3">
      <c r="B6" s="45" t="s">
        <v>24</v>
      </c>
      <c r="C6" s="48">
        <f>(J38-F38)</f>
        <v>349.44071416232396</v>
      </c>
      <c r="D6" s="48">
        <f>(N38-F38)</f>
        <v>698.88142832464769</v>
      </c>
      <c r="E6" s="48">
        <f>(R38-F38)</f>
        <v>1048.3221424869719</v>
      </c>
      <c r="XEW6" s="51" t="s">
        <v>24</v>
      </c>
      <c r="XEX6" s="52">
        <f>(J38-F38)</f>
        <v>349.44071416232396</v>
      </c>
      <c r="XEY6" s="52">
        <f>(N38-F38)</f>
        <v>698.88142832464769</v>
      </c>
      <c r="XEZ6" s="52">
        <f>(R38-F38)</f>
        <v>1048.3221424869719</v>
      </c>
    </row>
    <row r="7" spans="2:10 16377:16380" x14ac:dyDescent="0.3">
      <c r="B7" s="91" t="s">
        <v>23</v>
      </c>
      <c r="C7" s="92">
        <f>SUM(C5:C6)</f>
        <v>409.73254636635784</v>
      </c>
      <c r="D7" s="92">
        <f>SUM(D5:D6)</f>
        <v>819.46509273271352</v>
      </c>
      <c r="E7" s="92">
        <f>SUM(E5:E6)</f>
        <v>1229.1976390990735</v>
      </c>
      <c r="XEW7" s="53" t="s">
        <v>23</v>
      </c>
      <c r="XEX7" s="54">
        <f>XEX5+XEX6</f>
        <v>409.73254636635784</v>
      </c>
      <c r="XEY7" s="54">
        <f>XEY5+XEY6</f>
        <v>819.46509273271352</v>
      </c>
      <c r="XEZ7" s="54">
        <f>XEZ5+XEZ6</f>
        <v>1229.1976390990735</v>
      </c>
    </row>
    <row r="8" spans="2:10 16377:16380" x14ac:dyDescent="0.3">
      <c r="B8" s="45" t="s">
        <v>39</v>
      </c>
      <c r="C8" s="48">
        <f>J35-F35</f>
        <v>-8.52430152736531</v>
      </c>
      <c r="D8" s="48">
        <f>N35-F35</f>
        <v>-17.04860305473062</v>
      </c>
      <c r="E8" s="48">
        <f>R35-F35</f>
        <v>-25.572904582096044</v>
      </c>
      <c r="XEW8" s="53" t="s">
        <v>21</v>
      </c>
      <c r="XEX8" s="54">
        <f>'Input 2 - References'!$C$2-$XEX$5-$XEX$6+(J35-F35)</f>
        <v>10608.743152106279</v>
      </c>
      <c r="XEY8" s="54">
        <f>'Input 2 - References'!$C$2-XEY$5-$XEY$6+(N35-F35)</f>
        <v>10190.486304212554</v>
      </c>
      <c r="XEZ8" s="54">
        <f>'Input 2 - References'!$C$2-$XEZ$5-$XEZ$6+(R35-F35)</f>
        <v>9772.2294563188316</v>
      </c>
    </row>
    <row r="9" spans="2:10 16377:16380" ht="39" x14ac:dyDescent="0.3">
      <c r="B9" s="140" t="s">
        <v>40</v>
      </c>
      <c r="C9" s="57">
        <f>(SUM(J36:J37)-SUM($F$36:$F$37))*15%</f>
        <v>53.694752353453374</v>
      </c>
      <c r="D9" s="57">
        <f>(SUM(N36:N37)-SUM($F$36:$F$37))*15%</f>
        <v>107.38950470690678</v>
      </c>
      <c r="E9" s="57">
        <f>(SUM(R36:R37)-SUM($F$36:$F$37))*15%</f>
        <v>161.08425706036022</v>
      </c>
      <c r="XEW9" s="53"/>
      <c r="XEX9" s="54"/>
      <c r="XEY9" s="54"/>
      <c r="XEZ9" s="54"/>
    </row>
    <row r="10" spans="2:10 16377:16380" x14ac:dyDescent="0.3">
      <c r="B10" s="93" t="s">
        <v>41</v>
      </c>
      <c r="C10" s="94">
        <f>C7-C8-C9</f>
        <v>364.56209554026975</v>
      </c>
      <c r="D10" s="94">
        <f>D7-D8-D9</f>
        <v>729.12419108053734</v>
      </c>
      <c r="E10" s="94">
        <f>E7-E8-E9</f>
        <v>1093.6862866208094</v>
      </c>
      <c r="F10" s="123"/>
      <c r="XEW10" s="53" t="s">
        <v>0</v>
      </c>
      <c r="XEX10" s="54">
        <f>'Input 2 - References'!$C$4-(SUM(J36:J37)-SUM(F36:F37))</f>
        <v>56243.134984310309</v>
      </c>
      <c r="XEY10" s="54">
        <f>'Input 2 - References'!$C$4-(SUM(N36:N37)-SUM(F36:F37))</f>
        <v>55885.169968620619</v>
      </c>
      <c r="XEZ10" s="54">
        <f>'Input 2 - References'!$C$4-(SUM(R36:R37)-SUM(F36:F37))</f>
        <v>55527.20495293093</v>
      </c>
    </row>
    <row r="11" spans="2:10 16377:16380" x14ac:dyDescent="0.3">
      <c r="B11" s="95" t="s">
        <v>21</v>
      </c>
      <c r="C11" s="96">
        <f>'Input 2 - References'!$C$2-C10</f>
        <v>10662.43790445973</v>
      </c>
      <c r="D11" s="96">
        <f>'Input 2 - References'!$C$2-D10</f>
        <v>10297.875808919463</v>
      </c>
      <c r="E11" s="96">
        <f>'Input 2 - References'!$C$2-E10</f>
        <v>9933.3137133791897</v>
      </c>
      <c r="XEW11" s="60" t="s">
        <v>18</v>
      </c>
      <c r="XEX11" s="61">
        <f>XEX8/XEX10</f>
        <v>0.18862289868915938</v>
      </c>
      <c r="XEY11" s="61">
        <f>XEY8/XEY10</f>
        <v>0.18234687860723134</v>
      </c>
      <c r="XEZ11" s="61">
        <f>XEZ8/XEZ10</f>
        <v>0.175989939789019</v>
      </c>
    </row>
    <row r="12" spans="2:10 16377:16380" x14ac:dyDescent="0.3">
      <c r="C12" s="8"/>
    </row>
    <row r="13" spans="2:10 16377:16380" hidden="1" x14ac:dyDescent="0.3">
      <c r="B13" s="95" t="s">
        <v>0</v>
      </c>
      <c r="C13" s="96">
        <f>'Input 2 - References'!$C$4</f>
        <v>56601.1</v>
      </c>
      <c r="D13" s="96">
        <f>'Input 2 - References'!$C$4</f>
        <v>56601.1</v>
      </c>
      <c r="E13" s="96">
        <f>'Input 2 - References'!$C$4</f>
        <v>56601.1</v>
      </c>
    </row>
    <row r="14" spans="2:10 16377:16380" hidden="1" x14ac:dyDescent="0.3">
      <c r="B14" s="97" t="s">
        <v>18</v>
      </c>
      <c r="C14" s="98">
        <f>C11/C13</f>
        <v>0.18837863406293748</v>
      </c>
      <c r="D14" s="98">
        <f>D11/D13</f>
        <v>0.18193773281649056</v>
      </c>
      <c r="E14" s="98">
        <f>E11/E13</f>
        <v>0.1754968315700435</v>
      </c>
    </row>
    <row r="15" spans="2:10 16377:16380" x14ac:dyDescent="0.3">
      <c r="G15" s="66"/>
      <c r="H15" s="67"/>
      <c r="I15" s="67"/>
      <c r="J15" s="67"/>
    </row>
    <row r="16" spans="2:10 16377:16380" ht="18.5" x14ac:dyDescent="0.45">
      <c r="B16" s="19" t="s">
        <v>12</v>
      </c>
      <c r="G16" s="66"/>
      <c r="H16" s="67"/>
      <c r="I16" s="67"/>
      <c r="J16" s="67"/>
    </row>
    <row r="17" spans="1:11" x14ac:dyDescent="0.3">
      <c r="G17" s="66"/>
      <c r="H17" s="67"/>
      <c r="I17" s="67"/>
      <c r="J17" s="67"/>
    </row>
    <row r="18" spans="1:11" x14ac:dyDescent="0.3">
      <c r="B18" s="157" t="s">
        <v>48</v>
      </c>
      <c r="G18" s="66"/>
      <c r="H18" s="67"/>
      <c r="I18" s="67"/>
      <c r="J18" s="67"/>
    </row>
    <row r="19" spans="1:11" x14ac:dyDescent="0.3">
      <c r="B19" s="158"/>
      <c r="C19" s="158" t="s">
        <v>49</v>
      </c>
      <c r="D19" s="159" t="s">
        <v>1</v>
      </c>
      <c r="E19" s="159" t="s">
        <v>2</v>
      </c>
      <c r="F19" s="159" t="s">
        <v>3</v>
      </c>
      <c r="G19" s="66"/>
      <c r="H19" s="67"/>
      <c r="I19" s="67"/>
      <c r="J19" s="67"/>
    </row>
    <row r="20" spans="1:11" x14ac:dyDescent="0.3">
      <c r="B20" s="160" t="s">
        <v>26</v>
      </c>
      <c r="C20" s="164">
        <v>0.96004729282235246</v>
      </c>
      <c r="D20" s="165">
        <v>0.94498477028763261</v>
      </c>
      <c r="E20" s="165">
        <v>0.92992224775291277</v>
      </c>
      <c r="F20" s="165">
        <v>0.91485972521819281</v>
      </c>
      <c r="G20" s="161"/>
      <c r="H20" s="162"/>
      <c r="I20" s="167"/>
      <c r="J20" s="67"/>
    </row>
    <row r="21" spans="1:11" x14ac:dyDescent="0.3">
      <c r="B21" s="160" t="s">
        <v>27</v>
      </c>
      <c r="C21" s="164">
        <v>2.2107937042786466E-2</v>
      </c>
      <c r="D21" s="165">
        <v>3.1717145307831263E-2</v>
      </c>
      <c r="E21" s="165">
        <v>4.1326353572876062E-2</v>
      </c>
      <c r="F21" s="165">
        <v>5.0935561837920862E-2</v>
      </c>
      <c r="G21" s="161"/>
      <c r="H21" s="67"/>
      <c r="I21" s="167"/>
      <c r="J21" s="67"/>
    </row>
    <row r="22" spans="1:11" x14ac:dyDescent="0.3">
      <c r="B22" s="160" t="s">
        <v>28</v>
      </c>
      <c r="C22" s="164">
        <v>1.7844770134860893E-2</v>
      </c>
      <c r="D22" s="164">
        <v>2.3298084404536044E-2</v>
      </c>
      <c r="E22" s="164">
        <v>2.8751398674211195E-2</v>
      </c>
      <c r="F22" s="166">
        <v>3.4204712943886342E-2</v>
      </c>
      <c r="G22" s="161"/>
      <c r="H22" s="67"/>
      <c r="I22" s="167"/>
      <c r="J22" s="67"/>
    </row>
    <row r="23" spans="1:11" x14ac:dyDescent="0.3">
      <c r="G23" s="66"/>
      <c r="H23" s="67"/>
      <c r="I23" s="67"/>
      <c r="J23" s="67"/>
    </row>
    <row r="24" spans="1:11" hidden="1" x14ac:dyDescent="0.3">
      <c r="B24" s="8" t="s">
        <v>34</v>
      </c>
      <c r="H24" s="17"/>
      <c r="I24" s="17"/>
      <c r="J24" s="17"/>
    </row>
    <row r="25" spans="1:11" hidden="1" x14ac:dyDescent="0.3">
      <c r="A25" s="156"/>
      <c r="B25" s="147" t="s">
        <v>1</v>
      </c>
      <c r="C25" s="148">
        <v>0.05</v>
      </c>
      <c r="E25" s="151" t="s">
        <v>35</v>
      </c>
      <c r="F25" s="152" t="s">
        <v>1</v>
      </c>
      <c r="G25" s="152" t="s">
        <v>2</v>
      </c>
      <c r="H25" s="152" t="s">
        <v>3</v>
      </c>
      <c r="I25" s="69"/>
    </row>
    <row r="26" spans="1:11" hidden="1" x14ac:dyDescent="0.3">
      <c r="A26" s="156"/>
      <c r="B26" s="147" t="s">
        <v>2</v>
      </c>
      <c r="C26" s="148">
        <v>7.4999999999999997E-2</v>
      </c>
      <c r="D26" s="10"/>
      <c r="E26" s="153" t="s">
        <v>44</v>
      </c>
      <c r="F26" s="154">
        <v>4.7500000000000001E-2</v>
      </c>
      <c r="G26" s="154">
        <v>7.0000000000000007E-2</v>
      </c>
      <c r="H26" s="154">
        <v>0.08</v>
      </c>
      <c r="I26" s="69"/>
    </row>
    <row r="27" spans="1:11" hidden="1" x14ac:dyDescent="0.3">
      <c r="A27" s="156"/>
      <c r="B27" s="147" t="s">
        <v>3</v>
      </c>
      <c r="C27" s="148">
        <v>0.1</v>
      </c>
      <c r="D27" s="10"/>
      <c r="E27" s="153" t="s">
        <v>45</v>
      </c>
      <c r="F27" s="154">
        <v>2.5000000000000001E-3</v>
      </c>
      <c r="G27" s="154">
        <v>5.0000000000000001E-3</v>
      </c>
      <c r="H27" s="154">
        <v>0.02</v>
      </c>
      <c r="I27" s="69"/>
    </row>
    <row r="28" spans="1:11" hidden="1" x14ac:dyDescent="0.3">
      <c r="B28" s="70"/>
      <c r="C28" s="71"/>
      <c r="D28" s="10"/>
      <c r="E28" s="155" t="s">
        <v>46</v>
      </c>
      <c r="F28" s="154">
        <v>0.25</v>
      </c>
      <c r="G28" s="154">
        <v>0.4</v>
      </c>
      <c r="H28" s="154">
        <v>0.5</v>
      </c>
      <c r="I28" s="69"/>
    </row>
    <row r="29" spans="1:11" x14ac:dyDescent="0.3">
      <c r="B29" s="70"/>
      <c r="C29" s="163"/>
      <c r="D29" s="163"/>
      <c r="E29" s="163"/>
      <c r="F29" s="163"/>
      <c r="G29" s="69"/>
      <c r="H29" s="69"/>
      <c r="I29" s="69"/>
    </row>
    <row r="30" spans="1:11" ht="18.5" x14ac:dyDescent="0.45">
      <c r="B30" s="19" t="s">
        <v>8</v>
      </c>
      <c r="D30" s="72"/>
      <c r="E30" s="72"/>
      <c r="F30" s="68"/>
      <c r="G30" s="73"/>
      <c r="H30" s="73"/>
      <c r="I30" s="73"/>
    </row>
    <row r="31" spans="1:11" ht="18.5" x14ac:dyDescent="0.45">
      <c r="B31" s="19"/>
      <c r="D31" s="14"/>
      <c r="E31" s="14"/>
      <c r="F31" s="68"/>
      <c r="G31" s="73"/>
      <c r="H31" s="73"/>
      <c r="I31" s="73"/>
    </row>
    <row r="32" spans="1:11" x14ac:dyDescent="0.3">
      <c r="B32" s="74" t="s">
        <v>37</v>
      </c>
      <c r="D32" s="72"/>
      <c r="E32" s="72"/>
      <c r="F32" s="68"/>
      <c r="G32" s="145"/>
      <c r="H32" s="73"/>
      <c r="I32" s="73"/>
      <c r="K32" s="15"/>
    </row>
    <row r="33" spans="1:18" ht="15" customHeight="1" x14ac:dyDescent="0.3">
      <c r="B33" s="175" t="s">
        <v>29</v>
      </c>
      <c r="C33" s="173" t="s">
        <v>9</v>
      </c>
      <c r="D33" s="173"/>
      <c r="E33" s="173"/>
      <c r="F33" s="173"/>
      <c r="G33" s="173" t="s">
        <v>14</v>
      </c>
      <c r="H33" s="173"/>
      <c r="I33" s="173"/>
      <c r="J33" s="173"/>
      <c r="K33" s="173" t="s">
        <v>20</v>
      </c>
      <c r="L33" s="173"/>
      <c r="M33" s="173"/>
      <c r="N33" s="173"/>
      <c r="O33" s="173" t="s">
        <v>15</v>
      </c>
      <c r="P33" s="173"/>
      <c r="Q33" s="173"/>
      <c r="R33" s="173"/>
    </row>
    <row r="34" spans="1:18" x14ac:dyDescent="0.3">
      <c r="B34" s="176"/>
      <c r="C34" s="75" t="s">
        <v>30</v>
      </c>
      <c r="D34" s="75" t="s">
        <v>31</v>
      </c>
      <c r="E34" s="75" t="s">
        <v>32</v>
      </c>
      <c r="F34" s="75" t="s">
        <v>33</v>
      </c>
      <c r="G34" s="75" t="s">
        <v>30</v>
      </c>
      <c r="H34" s="75" t="s">
        <v>31</v>
      </c>
      <c r="I34" s="75" t="s">
        <v>32</v>
      </c>
      <c r="J34" s="75" t="s">
        <v>33</v>
      </c>
      <c r="K34" s="75" t="s">
        <v>30</v>
      </c>
      <c r="L34" s="75" t="s">
        <v>31</v>
      </c>
      <c r="M34" s="75" t="s">
        <v>32</v>
      </c>
      <c r="N34" s="75" t="s">
        <v>33</v>
      </c>
      <c r="O34" s="75" t="s">
        <v>30</v>
      </c>
      <c r="P34" s="75" t="s">
        <v>31</v>
      </c>
      <c r="Q34" s="75" t="s">
        <v>32</v>
      </c>
      <c r="R34" s="75" t="s">
        <v>33</v>
      </c>
    </row>
    <row r="35" spans="1:18" x14ac:dyDescent="0.3">
      <c r="B35" s="76" t="s">
        <v>26</v>
      </c>
      <c r="C35" s="77">
        <v>81648.315733225318</v>
      </c>
      <c r="D35" s="78">
        <v>1.6491513024459947E-2</v>
      </c>
      <c r="E35" s="78">
        <v>0.40350227588499127</v>
      </c>
      <c r="F35" s="79">
        <f>C35*D35*E35</f>
        <v>543.31753434291159</v>
      </c>
      <c r="G35" s="79">
        <f>$C$35*D20/$C$20</f>
        <v>80367.306344575132</v>
      </c>
      <c r="H35" s="78">
        <f>D35</f>
        <v>1.6491513024459947E-2</v>
      </c>
      <c r="I35" s="78">
        <f>E35</f>
        <v>0.40350227588499127</v>
      </c>
      <c r="J35" s="80">
        <f>G35*H35*I35</f>
        <v>534.79323281554628</v>
      </c>
      <c r="K35" s="79">
        <f>$C$35/$C$20*E20</f>
        <v>79086.296955924947</v>
      </c>
      <c r="L35" s="78">
        <f t="shared" ref="L35:M37" si="0">D35</f>
        <v>1.6491513024459947E-2</v>
      </c>
      <c r="M35" s="78">
        <f t="shared" si="0"/>
        <v>0.40350227588499127</v>
      </c>
      <c r="N35" s="80">
        <f>K35*L35*M35</f>
        <v>526.26893128818097</v>
      </c>
      <c r="O35" s="79">
        <f>$C$35/$C$20*F20</f>
        <v>77805.287567274747</v>
      </c>
      <c r="P35" s="78">
        <f>D35</f>
        <v>1.6491513024459947E-2</v>
      </c>
      <c r="Q35" s="78">
        <f>I35</f>
        <v>0.40350227588499127</v>
      </c>
      <c r="R35" s="80">
        <f>O35*P35*Q35</f>
        <v>517.74462976081554</v>
      </c>
    </row>
    <row r="36" spans="1:18" x14ac:dyDescent="0.3">
      <c r="B36" s="76" t="s">
        <v>27</v>
      </c>
      <c r="C36" s="77">
        <v>1880.1946918397373</v>
      </c>
      <c r="D36" s="78">
        <v>0.45692972370161472</v>
      </c>
      <c r="E36" s="78">
        <v>0.39111244550702112</v>
      </c>
      <c r="F36" s="79">
        <f>C36*D36*E36</f>
        <v>336.01128867838332</v>
      </c>
      <c r="G36" s="79">
        <f>$C$36*D21/$C$21</f>
        <v>2697.4207558435173</v>
      </c>
      <c r="H36" s="78">
        <f t="shared" ref="H36:H37" si="1">D36</f>
        <v>0.45692972370161472</v>
      </c>
      <c r="I36" s="78">
        <f>E36</f>
        <v>0.39111244550702112</v>
      </c>
      <c r="J36" s="80">
        <f>G36*H36*I36</f>
        <v>482.05849543801133</v>
      </c>
      <c r="K36" s="79">
        <f>$C$36/$C$21*E21</f>
        <v>3514.646819847298</v>
      </c>
      <c r="L36" s="78">
        <f t="shared" si="0"/>
        <v>0.45692972370161472</v>
      </c>
      <c r="M36" s="78">
        <f t="shared" si="0"/>
        <v>0.39111244550702112</v>
      </c>
      <c r="N36" s="80">
        <f>K36*L36*M36</f>
        <v>628.1057021976394</v>
      </c>
      <c r="O36" s="79">
        <f>$C$36/$C$21*F21</f>
        <v>4331.8728838510788</v>
      </c>
      <c r="P36" s="78">
        <f>D36</f>
        <v>0.45692972370161472</v>
      </c>
      <c r="Q36" s="78">
        <f>I36</f>
        <v>0.39111244550702112</v>
      </c>
      <c r="R36" s="80">
        <f>O36*P36*Q36</f>
        <v>774.15290895726753</v>
      </c>
    </row>
    <row r="37" spans="1:18" x14ac:dyDescent="0.3">
      <c r="B37" s="76" t="s">
        <v>28</v>
      </c>
      <c r="C37" s="77">
        <v>1517.628805425479</v>
      </c>
      <c r="D37" s="78">
        <v>1</v>
      </c>
      <c r="E37" s="78">
        <v>0.45693279095712741</v>
      </c>
      <c r="F37" s="79">
        <f>C37*D37*E37</f>
        <v>693.45436569999538</v>
      </c>
      <c r="G37" s="79">
        <f>$C$37*D22/$C$22</f>
        <v>1981.4121300718925</v>
      </c>
      <c r="H37" s="78">
        <f t="shared" si="1"/>
        <v>1</v>
      </c>
      <c r="I37" s="78">
        <f>E37</f>
        <v>0.45693279095712741</v>
      </c>
      <c r="J37" s="80">
        <f>G37*H37*I37</f>
        <v>905.37217463005663</v>
      </c>
      <c r="K37" s="79">
        <f>$C$37/$C$22*E22</f>
        <v>2445.1954547183063</v>
      </c>
      <c r="L37" s="78">
        <f t="shared" si="0"/>
        <v>1</v>
      </c>
      <c r="M37" s="78">
        <f t="shared" si="0"/>
        <v>0.45693279095712741</v>
      </c>
      <c r="N37" s="80">
        <f>K37*L37*M37</f>
        <v>1117.2899835601179</v>
      </c>
      <c r="O37" s="79">
        <f>$C$37/$C$22*F22</f>
        <v>2908.9787793647201</v>
      </c>
      <c r="P37" s="78">
        <f>D37</f>
        <v>1</v>
      </c>
      <c r="Q37" s="78">
        <f>I37</f>
        <v>0.45693279095712741</v>
      </c>
      <c r="R37" s="80">
        <f>O37*P37*Q37</f>
        <v>1329.2077924901794</v>
      </c>
    </row>
    <row r="38" spans="1:18" x14ac:dyDescent="0.3">
      <c r="B38" s="81" t="s">
        <v>4</v>
      </c>
      <c r="C38" s="82">
        <f>SUM(C35:C37)</f>
        <v>85046.139230490546</v>
      </c>
      <c r="D38" s="82"/>
      <c r="E38" s="82"/>
      <c r="F38" s="82">
        <f t="shared" ref="F38:R38" si="2">SUM(F35:F37)</f>
        <v>1572.7831887212903</v>
      </c>
      <c r="G38" s="82">
        <f t="shared" si="2"/>
        <v>85046.139230490546</v>
      </c>
      <c r="H38" s="82"/>
      <c r="I38" s="82"/>
      <c r="J38" s="82">
        <f t="shared" si="2"/>
        <v>1922.2239028836143</v>
      </c>
      <c r="K38" s="82">
        <f t="shared" si="2"/>
        <v>85046.13923049056</v>
      </c>
      <c r="L38" s="82"/>
      <c r="M38" s="82"/>
      <c r="N38" s="82">
        <f t="shared" si="2"/>
        <v>2271.664617045938</v>
      </c>
      <c r="O38" s="82">
        <f t="shared" si="2"/>
        <v>85046.139230490546</v>
      </c>
      <c r="P38" s="82"/>
      <c r="Q38" s="82"/>
      <c r="R38" s="82">
        <f t="shared" si="2"/>
        <v>2621.1053312082622</v>
      </c>
    </row>
    <row r="39" spans="1:18" ht="14.5" x14ac:dyDescent="0.35">
      <c r="B39" s="22"/>
      <c r="C39" s="141"/>
    </row>
    <row r="40" spans="1:18" ht="14.5" hidden="1" x14ac:dyDescent="0.35">
      <c r="B40" s="22"/>
      <c r="C40" s="17"/>
      <c r="D40" s="83"/>
      <c r="E40" s="83"/>
      <c r="K40" s="8">
        <f t="shared" ref="K40:K73" si="3">K36/$K$38</f>
        <v>4.1326353572876055E-2</v>
      </c>
    </row>
    <row r="41" spans="1:18" ht="14.5" hidden="1" x14ac:dyDescent="0.35">
      <c r="B41" s="84"/>
      <c r="C41" s="85"/>
      <c r="D41" s="86"/>
      <c r="E41" s="83"/>
      <c r="F41" s="87"/>
      <c r="G41" s="87"/>
      <c r="K41" s="8">
        <f t="shared" si="3"/>
        <v>2.8751398674211188E-2</v>
      </c>
    </row>
    <row r="42" spans="1:18" ht="14.5" hidden="1" x14ac:dyDescent="0.35">
      <c r="B42" s="22"/>
      <c r="C42" s="17"/>
      <c r="D42" s="83"/>
      <c r="E42" s="83"/>
      <c r="G42" s="87"/>
      <c r="I42" s="88"/>
      <c r="K42" s="8">
        <f t="shared" si="3"/>
        <v>1</v>
      </c>
    </row>
    <row r="43" spans="1:18" ht="14.5" hidden="1" x14ac:dyDescent="0.35">
      <c r="A43" s="17"/>
      <c r="B43" s="2"/>
      <c r="C43" s="17"/>
      <c r="D43" s="17"/>
      <c r="E43" s="17"/>
      <c r="I43" s="88"/>
      <c r="K43" s="8">
        <f t="shared" si="3"/>
        <v>0</v>
      </c>
    </row>
    <row r="44" spans="1:18" ht="14.5" hidden="1" x14ac:dyDescent="0.35">
      <c r="A44" s="17"/>
      <c r="B44" s="2"/>
      <c r="C44" s="17"/>
      <c r="G44" s="87"/>
      <c r="I44" s="89"/>
      <c r="J44" s="87"/>
      <c r="K44" s="8">
        <f t="shared" si="3"/>
        <v>4.8592862588240594E-7</v>
      </c>
    </row>
    <row r="45" spans="1:18" ht="14.5" hidden="1" x14ac:dyDescent="0.35">
      <c r="B45" s="22"/>
      <c r="D45" s="83"/>
      <c r="E45" s="83"/>
      <c r="K45" s="8">
        <f t="shared" si="3"/>
        <v>3.380682407732778E-7</v>
      </c>
    </row>
    <row r="46" spans="1:18" ht="14.5" hidden="1" x14ac:dyDescent="0.35">
      <c r="B46" s="22"/>
      <c r="D46" s="83"/>
      <c r="E46" s="83"/>
      <c r="I46" s="17"/>
      <c r="J46" s="87"/>
      <c r="K46" s="8">
        <f t="shared" si="3"/>
        <v>1.1758323294251106E-5</v>
      </c>
    </row>
    <row r="47" spans="1:18" ht="14.5" hidden="1" x14ac:dyDescent="0.35">
      <c r="B47" s="22"/>
      <c r="D47" s="83"/>
      <c r="E47" s="83"/>
      <c r="K47" s="8">
        <f t="shared" si="3"/>
        <v>0</v>
      </c>
    </row>
    <row r="48" spans="1:18" ht="14.5" hidden="1" x14ac:dyDescent="0.35">
      <c r="B48" s="22"/>
      <c r="K48" s="8">
        <f t="shared" si="3"/>
        <v>5.7137058810565251E-12</v>
      </c>
    </row>
    <row r="49" spans="2:11" ht="14.5" hidden="1" x14ac:dyDescent="0.35">
      <c r="B49" s="22"/>
      <c r="K49" s="8">
        <f t="shared" si="3"/>
        <v>3.9751156705309242E-12</v>
      </c>
    </row>
    <row r="50" spans="2:11" ht="14.5" hidden="1" x14ac:dyDescent="0.35">
      <c r="B50" s="22"/>
      <c r="K50" s="8">
        <f t="shared" si="3"/>
        <v>1.3825816669212819E-10</v>
      </c>
    </row>
    <row r="51" spans="2:11" ht="14.5" hidden="1" x14ac:dyDescent="0.35">
      <c r="B51" s="22"/>
      <c r="K51" s="8">
        <f t="shared" si="3"/>
        <v>0</v>
      </c>
    </row>
    <row r="52" spans="2:11" ht="14.5" hidden="1" x14ac:dyDescent="0.35">
      <c r="B52" s="22"/>
      <c r="K52" s="8">
        <f t="shared" si="3"/>
        <v>6.7183600957726474E-17</v>
      </c>
    </row>
    <row r="53" spans="2:11" ht="14.5" hidden="1" x14ac:dyDescent="0.35">
      <c r="B53" s="22"/>
      <c r="K53" s="8">
        <f t="shared" si="3"/>
        <v>4.6740695186146368E-17</v>
      </c>
    </row>
    <row r="54" spans="2:11" ht="14.5" hidden="1" x14ac:dyDescent="0.35">
      <c r="B54" s="22"/>
      <c r="K54" s="8">
        <f t="shared" si="3"/>
        <v>1.6256842220365032E-15</v>
      </c>
    </row>
    <row r="55" spans="2:11" ht="14.5" hidden="1" x14ac:dyDescent="0.35">
      <c r="B55" s="22"/>
      <c r="K55" s="8">
        <f t="shared" si="3"/>
        <v>0</v>
      </c>
    </row>
    <row r="56" spans="2:11" ht="14.5" hidden="1" x14ac:dyDescent="0.35">
      <c r="B56" s="22"/>
      <c r="K56" s="8">
        <f t="shared" si="3"/>
        <v>7.899665001329061E-22</v>
      </c>
    </row>
    <row r="57" spans="2:11" ht="14.5" hidden="1" x14ac:dyDescent="0.35">
      <c r="B57" s="22"/>
      <c r="K57" s="8">
        <f t="shared" si="3"/>
        <v>5.4959220499675536E-22</v>
      </c>
    </row>
    <row r="58" spans="2:11" ht="14.5" hidden="1" x14ac:dyDescent="0.35">
      <c r="B58" s="22"/>
      <c r="K58" s="8">
        <f t="shared" si="3"/>
        <v>1.9115320657068305E-20</v>
      </c>
    </row>
    <row r="59" spans="2:11" ht="14.5" hidden="1" x14ac:dyDescent="0.35">
      <c r="B59" s="22"/>
      <c r="K59" s="8">
        <f t="shared" si="3"/>
        <v>0</v>
      </c>
    </row>
    <row r="60" spans="2:11" ht="14.5" hidden="1" x14ac:dyDescent="0.35">
      <c r="B60" s="22"/>
      <c r="K60" s="8">
        <f t="shared" si="3"/>
        <v>9.2886815001907691E-27</v>
      </c>
    </row>
    <row r="61" spans="2:11" ht="14.5" hidden="1" x14ac:dyDescent="0.35">
      <c r="B61" s="22"/>
      <c r="K61" s="8">
        <f t="shared" si="3"/>
        <v>6.4622828263521774E-27</v>
      </c>
    </row>
    <row r="62" spans="2:11" ht="14.5" hidden="1" x14ac:dyDescent="0.35">
      <c r="B62" s="22"/>
      <c r="K62" s="8">
        <f t="shared" si="3"/>
        <v>2.2476412015908562E-25</v>
      </c>
    </row>
    <row r="63" spans="2:11" ht="14.5" hidden="1" x14ac:dyDescent="0.35">
      <c r="B63" s="22"/>
      <c r="K63" s="8">
        <f t="shared" si="3"/>
        <v>0</v>
      </c>
    </row>
    <row r="64" spans="2:11" ht="14.5" hidden="1" x14ac:dyDescent="0.35">
      <c r="B64" s="22"/>
      <c r="K64" s="8">
        <f t="shared" si="3"/>
        <v>1.0921932005657244E-31</v>
      </c>
    </row>
    <row r="65" spans="2:14" ht="14.5" hidden="1" x14ac:dyDescent="0.35">
      <c r="B65" s="22"/>
      <c r="K65" s="8">
        <f t="shared" si="3"/>
        <v>7.5985610691135681E-32</v>
      </c>
    </row>
    <row r="66" spans="2:14" ht="14.5" hidden="1" x14ac:dyDescent="0.35">
      <c r="B66" s="22"/>
      <c r="K66" s="8">
        <f t="shared" si="3"/>
        <v>2.6428491897784313E-30</v>
      </c>
    </row>
    <row r="67" spans="2:14" ht="14.5" hidden="1" x14ac:dyDescent="0.35">
      <c r="B67" s="22"/>
      <c r="K67" s="8">
        <f t="shared" si="3"/>
        <v>0</v>
      </c>
    </row>
    <row r="68" spans="2:14" ht="14.5" hidden="1" x14ac:dyDescent="0.35">
      <c r="B68" s="22"/>
      <c r="K68" s="8">
        <f t="shared" si="3"/>
        <v>1.2842360752034628E-36</v>
      </c>
    </row>
    <row r="69" spans="2:14" ht="14.5" hidden="1" x14ac:dyDescent="0.35">
      <c r="B69" s="22"/>
      <c r="K69" s="8">
        <f t="shared" si="3"/>
        <v>8.9346337621747661E-37</v>
      </c>
    </row>
    <row r="70" spans="2:14" ht="14.5" hidden="1" x14ac:dyDescent="0.35">
      <c r="B70" s="22"/>
      <c r="K70" s="8">
        <f t="shared" si="3"/>
        <v>3.1075475191364393E-35</v>
      </c>
    </row>
    <row r="71" spans="2:14" ht="14.5" hidden="1" x14ac:dyDescent="0.35">
      <c r="B71" s="22"/>
      <c r="K71" s="8">
        <f t="shared" si="3"/>
        <v>0</v>
      </c>
    </row>
    <row r="72" spans="2:14" ht="14.5" hidden="1" x14ac:dyDescent="0.35">
      <c r="B72" s="22"/>
      <c r="K72" s="8">
        <f t="shared" si="3"/>
        <v>1.5100462958382491E-41</v>
      </c>
    </row>
    <row r="73" spans="2:14" ht="14.5" hidden="1" x14ac:dyDescent="0.35">
      <c r="B73" s="22"/>
      <c r="K73" s="8">
        <f t="shared" si="3"/>
        <v>1.0505631229138195E-41</v>
      </c>
    </row>
    <row r="74" spans="2:14" ht="14.5" x14ac:dyDescent="0.35">
      <c r="B74" s="22"/>
      <c r="C74" s="123"/>
      <c r="E74" s="142"/>
      <c r="F74" s="142"/>
      <c r="H74" s="142"/>
      <c r="I74" s="142"/>
      <c r="J74" s="142"/>
      <c r="K74" s="83"/>
      <c r="L74" s="142"/>
      <c r="M74" s="142"/>
      <c r="N74" s="142"/>
    </row>
    <row r="75" spans="2:14" ht="14.5" x14ac:dyDescent="0.35">
      <c r="B75" s="22"/>
      <c r="C75" s="123"/>
      <c r="E75" s="142"/>
      <c r="F75" s="142"/>
      <c r="H75" s="142"/>
      <c r="I75" s="142"/>
      <c r="J75" s="142"/>
      <c r="L75" s="142"/>
      <c r="M75" s="142"/>
      <c r="N75" s="142"/>
    </row>
    <row r="76" spans="2:14" ht="14.5" x14ac:dyDescent="0.35">
      <c r="B76" s="22"/>
      <c r="C76" s="123"/>
      <c r="E76" s="143"/>
      <c r="F76" s="144"/>
      <c r="H76" s="142"/>
      <c r="I76" s="142"/>
      <c r="J76" s="142"/>
      <c r="L76" s="142"/>
      <c r="M76" s="142"/>
      <c r="N76" s="142"/>
    </row>
    <row r="77" spans="2:14" ht="14.5" x14ac:dyDescent="0.35">
      <c r="B77" s="22"/>
      <c r="C77" s="17"/>
      <c r="D77" s="141"/>
      <c r="E77" s="83"/>
      <c r="F77" s="17"/>
      <c r="G77" s="83"/>
    </row>
    <row r="78" spans="2:14" ht="14.5" x14ac:dyDescent="0.35">
      <c r="B78" s="22"/>
      <c r="C78" s="17"/>
      <c r="D78" s="141"/>
      <c r="E78" s="83"/>
      <c r="F78" s="17"/>
      <c r="G78" s="83"/>
    </row>
    <row r="79" spans="2:14" ht="14.5" x14ac:dyDescent="0.35">
      <c r="B79" s="22"/>
      <c r="C79" s="17"/>
      <c r="D79" s="141"/>
      <c r="F79" s="17"/>
    </row>
    <row r="80" spans="2:14" ht="14.5" x14ac:dyDescent="0.35">
      <c r="B80" s="22"/>
    </row>
    <row r="81" spans="2:5" ht="14.5" x14ac:dyDescent="0.35">
      <c r="B81" s="22"/>
      <c r="D81" s="142"/>
      <c r="E81" s="142"/>
    </row>
    <row r="82" spans="2:5" ht="14.5" x14ac:dyDescent="0.35">
      <c r="B82" s="22"/>
      <c r="D82" s="142"/>
      <c r="E82" s="142"/>
    </row>
    <row r="83" spans="2:5" ht="14.5" x14ac:dyDescent="0.35">
      <c r="B83" s="22"/>
      <c r="D83" s="142"/>
      <c r="E83" s="142"/>
    </row>
    <row r="84" spans="2:5" ht="14.5" x14ac:dyDescent="0.35">
      <c r="B84" s="22"/>
    </row>
    <row r="85" spans="2:5" ht="14.5" x14ac:dyDescent="0.35">
      <c r="B85" s="22"/>
    </row>
    <row r="86" spans="2:5" ht="14.5" x14ac:dyDescent="0.35">
      <c r="B86" s="22"/>
    </row>
    <row r="87" spans="2:5" ht="14.5" x14ac:dyDescent="0.35">
      <c r="B87" s="22"/>
    </row>
    <row r="88" spans="2:5" ht="14.5" x14ac:dyDescent="0.35">
      <c r="B88" s="22"/>
    </row>
    <row r="89" spans="2:5" ht="14.5" x14ac:dyDescent="0.35">
      <c r="B89" s="22"/>
    </row>
    <row r="90" spans="2:5" ht="14.5" x14ac:dyDescent="0.35">
      <c r="B90" s="22"/>
    </row>
    <row r="91" spans="2:5" ht="14.5" x14ac:dyDescent="0.35">
      <c r="B91" s="22"/>
    </row>
    <row r="92" spans="2:5" ht="14.5" x14ac:dyDescent="0.35">
      <c r="B92" s="22"/>
    </row>
    <row r="93" spans="2:5" ht="14.5" x14ac:dyDescent="0.35">
      <c r="B93" s="22"/>
    </row>
    <row r="94" spans="2:5" ht="14.5" x14ac:dyDescent="0.35">
      <c r="B94" s="22"/>
    </row>
    <row r="95" spans="2:5" ht="14.5" x14ac:dyDescent="0.35">
      <c r="B95" s="22"/>
    </row>
    <row r="96" spans="2:5" ht="14.5" x14ac:dyDescent="0.35">
      <c r="B96" s="22"/>
    </row>
    <row r="97" spans="2:2" ht="14.5" x14ac:dyDescent="0.35">
      <c r="B97" s="22"/>
    </row>
    <row r="98" spans="2:2" ht="14.5" x14ac:dyDescent="0.35">
      <c r="B98" s="22"/>
    </row>
    <row r="99" spans="2:2" ht="14.5" x14ac:dyDescent="0.35">
      <c r="B99" s="22"/>
    </row>
    <row r="100" spans="2:2" ht="14.5" x14ac:dyDescent="0.35">
      <c r="B100" s="22"/>
    </row>
    <row r="101" spans="2:2" ht="14.5" x14ac:dyDescent="0.35">
      <c r="B101" s="22"/>
    </row>
    <row r="102" spans="2:2" ht="14.5" x14ac:dyDescent="0.35">
      <c r="B102" s="22"/>
    </row>
    <row r="103" spans="2:2" ht="14.5" x14ac:dyDescent="0.35">
      <c r="B103" s="22"/>
    </row>
    <row r="104" spans="2:2" ht="14.5" x14ac:dyDescent="0.35">
      <c r="B104" s="22"/>
    </row>
    <row r="105" spans="2:2" ht="14.5" x14ac:dyDescent="0.35">
      <c r="B105" s="22"/>
    </row>
    <row r="106" spans="2:2" ht="14.5" x14ac:dyDescent="0.35">
      <c r="B106" s="22"/>
    </row>
    <row r="107" spans="2:2" ht="14.5" x14ac:dyDescent="0.35">
      <c r="B107" s="22"/>
    </row>
    <row r="108" spans="2:2" ht="14.5" x14ac:dyDescent="0.35">
      <c r="B108" s="22"/>
    </row>
    <row r="109" spans="2:2" ht="14.5" x14ac:dyDescent="0.35">
      <c r="B109" s="22"/>
    </row>
    <row r="110" spans="2:2" ht="14.5" x14ac:dyDescent="0.35">
      <c r="B110" s="22"/>
    </row>
    <row r="111" spans="2:2" ht="14.5" x14ac:dyDescent="0.35">
      <c r="B111" s="22"/>
    </row>
    <row r="112" spans="2:2" ht="14.5" x14ac:dyDescent="0.35">
      <c r="B112" s="22"/>
    </row>
    <row r="113" spans="2:2" ht="14.5" x14ac:dyDescent="0.35">
      <c r="B113" s="22"/>
    </row>
    <row r="114" spans="2:2" ht="14.5" x14ac:dyDescent="0.35">
      <c r="B114" s="22"/>
    </row>
    <row r="115" spans="2:2" ht="14.5" x14ac:dyDescent="0.35">
      <c r="B115" s="22"/>
    </row>
    <row r="116" spans="2:2" ht="14.5" x14ac:dyDescent="0.35">
      <c r="B116" s="22"/>
    </row>
    <row r="117" spans="2:2" ht="14.5" x14ac:dyDescent="0.35">
      <c r="B117" s="22"/>
    </row>
    <row r="118" spans="2:2" ht="14.5" x14ac:dyDescent="0.35">
      <c r="B118" s="22"/>
    </row>
    <row r="119" spans="2:2" ht="14.5" x14ac:dyDescent="0.35">
      <c r="B119" s="22"/>
    </row>
    <row r="120" spans="2:2" ht="14.5" x14ac:dyDescent="0.35">
      <c r="B120" s="22"/>
    </row>
    <row r="121" spans="2:2" ht="14.5" x14ac:dyDescent="0.35">
      <c r="B121" s="22"/>
    </row>
    <row r="122" spans="2:2" ht="14.5" x14ac:dyDescent="0.35">
      <c r="B122" s="22"/>
    </row>
    <row r="123" spans="2:2" ht="14.5" x14ac:dyDescent="0.35">
      <c r="B123" s="22"/>
    </row>
    <row r="124" spans="2:2" ht="14.5" x14ac:dyDescent="0.35">
      <c r="B124" s="22"/>
    </row>
    <row r="125" spans="2:2" ht="14.5" x14ac:dyDescent="0.35">
      <c r="B125" s="22"/>
    </row>
    <row r="126" spans="2:2" ht="14.5" x14ac:dyDescent="0.35">
      <c r="B126" s="22"/>
    </row>
    <row r="127" spans="2:2" ht="14.5" x14ac:dyDescent="0.35">
      <c r="B127" s="22"/>
    </row>
    <row r="128" spans="2:2" ht="14.5" x14ac:dyDescent="0.35">
      <c r="B128" s="22"/>
    </row>
    <row r="129" spans="2:2" ht="14.5" x14ac:dyDescent="0.35">
      <c r="B129" s="22"/>
    </row>
    <row r="130" spans="2:2" ht="14.5" x14ac:dyDescent="0.35">
      <c r="B130" s="22"/>
    </row>
    <row r="131" spans="2:2" ht="14.5" x14ac:dyDescent="0.35">
      <c r="B131" s="22"/>
    </row>
    <row r="132" spans="2:2" ht="14.5" x14ac:dyDescent="0.35">
      <c r="B132" s="22"/>
    </row>
    <row r="133" spans="2:2" ht="14.5" x14ac:dyDescent="0.35">
      <c r="B133" s="22"/>
    </row>
    <row r="134" spans="2:2" ht="14.5" x14ac:dyDescent="0.35">
      <c r="B134" s="22"/>
    </row>
    <row r="135" spans="2:2" ht="14.5" x14ac:dyDescent="0.35">
      <c r="B135" s="22"/>
    </row>
    <row r="136" spans="2:2" ht="14.5" x14ac:dyDescent="0.35">
      <c r="B136" s="22"/>
    </row>
    <row r="137" spans="2:2" ht="14.5" x14ac:dyDescent="0.35">
      <c r="B137" s="22"/>
    </row>
    <row r="138" spans="2:2" ht="14.5" x14ac:dyDescent="0.35">
      <c r="B138" s="22"/>
    </row>
    <row r="139" spans="2:2" ht="14.5" x14ac:dyDescent="0.35">
      <c r="B139" s="22"/>
    </row>
    <row r="140" spans="2:2" ht="14.5" x14ac:dyDescent="0.35">
      <c r="B140" s="22"/>
    </row>
    <row r="141" spans="2:2" ht="14.5" x14ac:dyDescent="0.35">
      <c r="B141" s="22"/>
    </row>
    <row r="142" spans="2:2" ht="14.5" x14ac:dyDescent="0.35">
      <c r="B142" s="22"/>
    </row>
    <row r="143" spans="2:2" ht="14.5" x14ac:dyDescent="0.35">
      <c r="B143" s="22"/>
    </row>
    <row r="144" spans="2:2" ht="14.5" x14ac:dyDescent="0.35">
      <c r="B144" s="22"/>
    </row>
    <row r="145" spans="2:2" ht="14.5" x14ac:dyDescent="0.35">
      <c r="B145" s="22"/>
    </row>
    <row r="146" spans="2:2" ht="14.5" x14ac:dyDescent="0.35">
      <c r="B146" s="22"/>
    </row>
    <row r="147" spans="2:2" ht="14.5" x14ac:dyDescent="0.35">
      <c r="B147" s="22"/>
    </row>
    <row r="148" spans="2:2" ht="14.5" x14ac:dyDescent="0.35">
      <c r="B148" s="22"/>
    </row>
    <row r="149" spans="2:2" ht="14.5" x14ac:dyDescent="0.35">
      <c r="B149" s="22"/>
    </row>
    <row r="150" spans="2:2" ht="14.5" x14ac:dyDescent="0.35">
      <c r="B150" s="22"/>
    </row>
    <row r="151" spans="2:2" ht="14.5" x14ac:dyDescent="0.35">
      <c r="B151" s="22"/>
    </row>
    <row r="152" spans="2:2" ht="14.5" x14ac:dyDescent="0.35">
      <c r="B152" s="22"/>
    </row>
    <row r="153" spans="2:2" ht="14.5" x14ac:dyDescent="0.35">
      <c r="B153" s="22"/>
    </row>
    <row r="154" spans="2:2" ht="14.5" x14ac:dyDescent="0.35">
      <c r="B154" s="22"/>
    </row>
    <row r="155" spans="2:2" ht="14.5" x14ac:dyDescent="0.35">
      <c r="B155" s="22"/>
    </row>
    <row r="156" spans="2:2" ht="14.5" x14ac:dyDescent="0.35">
      <c r="B156" s="22"/>
    </row>
    <row r="157" spans="2:2" ht="14.5" x14ac:dyDescent="0.35">
      <c r="B157" s="22"/>
    </row>
    <row r="158" spans="2:2" ht="14.5" x14ac:dyDescent="0.35">
      <c r="B158" s="22"/>
    </row>
    <row r="159" spans="2:2" ht="14.5" x14ac:dyDescent="0.35">
      <c r="B159" s="22"/>
    </row>
    <row r="160" spans="2:2" ht="14.5" x14ac:dyDescent="0.35">
      <c r="B160" s="22"/>
    </row>
    <row r="161" spans="2:2" ht="14.5" x14ac:dyDescent="0.35">
      <c r="B161" s="22"/>
    </row>
    <row r="162" spans="2:2" ht="14.5" x14ac:dyDescent="0.35">
      <c r="B162" s="22"/>
    </row>
    <row r="163" spans="2:2" ht="14.5" x14ac:dyDescent="0.35">
      <c r="B163" s="22"/>
    </row>
    <row r="164" spans="2:2" ht="14.5" x14ac:dyDescent="0.35">
      <c r="B164" s="22"/>
    </row>
    <row r="165" spans="2:2" ht="14.5" x14ac:dyDescent="0.35">
      <c r="B165" s="22"/>
    </row>
    <row r="166" spans="2:2" ht="14.5" x14ac:dyDescent="0.35">
      <c r="B166" s="22"/>
    </row>
    <row r="167" spans="2:2" ht="14.5" x14ac:dyDescent="0.35">
      <c r="B167" s="22"/>
    </row>
    <row r="168" spans="2:2" ht="14.5" x14ac:dyDescent="0.35">
      <c r="B168" s="22"/>
    </row>
    <row r="169" spans="2:2" ht="14.5" x14ac:dyDescent="0.35">
      <c r="B169" s="22"/>
    </row>
    <row r="170" spans="2:2" ht="14.5" x14ac:dyDescent="0.35">
      <c r="B170" s="22"/>
    </row>
    <row r="171" spans="2:2" ht="14.5" x14ac:dyDescent="0.35">
      <c r="B171" s="22"/>
    </row>
    <row r="172" spans="2:2" ht="14.5" x14ac:dyDescent="0.35">
      <c r="B172" s="22"/>
    </row>
    <row r="173" spans="2:2" ht="14.5" x14ac:dyDescent="0.35">
      <c r="B173" s="22"/>
    </row>
    <row r="174" spans="2:2" ht="14.5" x14ac:dyDescent="0.35">
      <c r="B174" s="22"/>
    </row>
    <row r="175" spans="2:2" ht="14.5" x14ac:dyDescent="0.35">
      <c r="B175" s="22"/>
    </row>
    <row r="176" spans="2:2" ht="14.5" x14ac:dyDescent="0.35">
      <c r="B176" s="22"/>
    </row>
    <row r="177" spans="2:2" ht="14.5" x14ac:dyDescent="0.35">
      <c r="B177" s="22"/>
    </row>
    <row r="178" spans="2:2" ht="14.5" x14ac:dyDescent="0.35">
      <c r="B178" s="22"/>
    </row>
    <row r="179" spans="2:2" ht="14.5" x14ac:dyDescent="0.35">
      <c r="B179" s="22"/>
    </row>
    <row r="180" spans="2:2" ht="14.5" x14ac:dyDescent="0.35">
      <c r="B180" s="22"/>
    </row>
    <row r="181" spans="2:2" ht="14.5" x14ac:dyDescent="0.35">
      <c r="B181" s="22"/>
    </row>
    <row r="182" spans="2:2" ht="14.5" x14ac:dyDescent="0.35">
      <c r="B182" s="22"/>
    </row>
    <row r="183" spans="2:2" ht="14.5" x14ac:dyDescent="0.35">
      <c r="B183" s="22"/>
    </row>
    <row r="184" spans="2:2" ht="14.5" x14ac:dyDescent="0.35">
      <c r="B184" s="22"/>
    </row>
    <row r="185" spans="2:2" ht="14.5" x14ac:dyDescent="0.35">
      <c r="B185" s="22"/>
    </row>
    <row r="186" spans="2:2" ht="14.5" x14ac:dyDescent="0.35">
      <c r="B186" s="22"/>
    </row>
    <row r="187" spans="2:2" ht="14.5" x14ac:dyDescent="0.35">
      <c r="B187" s="22"/>
    </row>
    <row r="188" spans="2:2" ht="14.5" x14ac:dyDescent="0.35">
      <c r="B188" s="22"/>
    </row>
    <row r="189" spans="2:2" ht="14.5" x14ac:dyDescent="0.35">
      <c r="B189" s="22"/>
    </row>
    <row r="190" spans="2:2" ht="14.5" x14ac:dyDescent="0.35">
      <c r="B190" s="22"/>
    </row>
    <row r="191" spans="2:2" ht="14.5" x14ac:dyDescent="0.35">
      <c r="B191" s="22"/>
    </row>
    <row r="192" spans="2:2" ht="14.5" x14ac:dyDescent="0.35">
      <c r="B192" s="22"/>
    </row>
    <row r="193" spans="2:2" ht="14.5" x14ac:dyDescent="0.35">
      <c r="B193" s="22"/>
    </row>
    <row r="194" spans="2:2" ht="14.5" x14ac:dyDescent="0.35">
      <c r="B194" s="22"/>
    </row>
    <row r="195" spans="2:2" ht="14.5" x14ac:dyDescent="0.35">
      <c r="B195" s="22"/>
    </row>
    <row r="196" spans="2:2" ht="14.5" x14ac:dyDescent="0.35">
      <c r="B196" s="22"/>
    </row>
    <row r="197" spans="2:2" ht="14.5" x14ac:dyDescent="0.35">
      <c r="B197" s="22"/>
    </row>
    <row r="198" spans="2:2" ht="14.5" x14ac:dyDescent="0.35">
      <c r="B198" s="22"/>
    </row>
    <row r="199" spans="2:2" ht="14.5" x14ac:dyDescent="0.35">
      <c r="B199" s="22"/>
    </row>
    <row r="200" spans="2:2" ht="14.5" x14ac:dyDescent="0.35">
      <c r="B200" s="22"/>
    </row>
    <row r="201" spans="2:2" ht="14.5" x14ac:dyDescent="0.35">
      <c r="B201" s="22"/>
    </row>
    <row r="202" spans="2:2" ht="14.5" x14ac:dyDescent="0.35">
      <c r="B202" s="22"/>
    </row>
    <row r="203" spans="2:2" ht="14.5" x14ac:dyDescent="0.35">
      <c r="B203" s="22"/>
    </row>
    <row r="204" spans="2:2" ht="14.5" x14ac:dyDescent="0.35">
      <c r="B204" s="22"/>
    </row>
    <row r="205" spans="2:2" ht="14.5" x14ac:dyDescent="0.35">
      <c r="B205" s="22"/>
    </row>
    <row r="206" spans="2:2" ht="14.5" x14ac:dyDescent="0.35">
      <c r="B206" s="22"/>
    </row>
    <row r="207" spans="2:2" ht="14.5" x14ac:dyDescent="0.35">
      <c r="B207" s="22"/>
    </row>
    <row r="208" spans="2:2" ht="14.5" x14ac:dyDescent="0.35">
      <c r="B208" s="22"/>
    </row>
    <row r="209" spans="2:2" ht="14.5" x14ac:dyDescent="0.35">
      <c r="B209" s="22"/>
    </row>
    <row r="210" spans="2:2" ht="14.5" x14ac:dyDescent="0.35">
      <c r="B210" s="22"/>
    </row>
    <row r="211" spans="2:2" ht="14.5" x14ac:dyDescent="0.35">
      <c r="B211" s="22"/>
    </row>
    <row r="212" spans="2:2" ht="14.5" x14ac:dyDescent="0.35">
      <c r="B212" s="22"/>
    </row>
    <row r="213" spans="2:2" ht="14.5" x14ac:dyDescent="0.35">
      <c r="B213" s="22"/>
    </row>
  </sheetData>
  <mergeCells count="6">
    <mergeCell ref="O33:R33"/>
    <mergeCell ref="H3:J3"/>
    <mergeCell ref="B33:B34"/>
    <mergeCell ref="C33:F33"/>
    <mergeCell ref="G33:J33"/>
    <mergeCell ref="K33:N3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EX36"/>
  <sheetViews>
    <sheetView showGridLines="0" zoomScale="70" zoomScaleNormal="70" workbookViewId="0">
      <selection activeCell="D18" sqref="D18"/>
    </sheetView>
  </sheetViews>
  <sheetFormatPr defaultColWidth="9.1796875" defaultRowHeight="13" x14ac:dyDescent="0.3"/>
  <cols>
    <col min="1" max="1" width="8.81640625" style="8" customWidth="1"/>
    <col min="2" max="2" width="26.1796875" style="8" customWidth="1"/>
    <col min="3" max="14" width="18.81640625" style="8" customWidth="1"/>
    <col min="15" max="15" width="19" style="8" customWidth="1"/>
    <col min="16" max="16" width="19.453125" style="8" customWidth="1"/>
    <col min="17" max="17" width="17.1796875" style="8" customWidth="1"/>
    <col min="18" max="18" width="19" style="8" customWidth="1"/>
    <col min="19" max="16374" width="9.1796875" style="8"/>
    <col min="16375" max="16378" width="0" style="8" hidden="1" customWidth="1"/>
    <col min="16379" max="16384" width="9.1796875" style="8"/>
  </cols>
  <sheetData>
    <row r="2" spans="2:10 16375:16378" ht="18.5" x14ac:dyDescent="0.45">
      <c r="B2" s="11" t="s">
        <v>13</v>
      </c>
    </row>
    <row r="3" spans="2:10 16375:16378" x14ac:dyDescent="0.3">
      <c r="B3" s="44"/>
      <c r="C3" s="174"/>
      <c r="D3" s="174"/>
      <c r="E3" s="174"/>
    </row>
    <row r="4" spans="2:10 16375:16378" x14ac:dyDescent="0.3">
      <c r="B4" s="45"/>
      <c r="C4" s="46" t="s">
        <v>1</v>
      </c>
      <c r="D4" s="46" t="s">
        <v>2</v>
      </c>
      <c r="E4" s="46" t="s">
        <v>3</v>
      </c>
    </row>
    <row r="5" spans="2:10 16375:16378" x14ac:dyDescent="0.3">
      <c r="B5" s="45" t="s">
        <v>22</v>
      </c>
      <c r="C5" s="48">
        <v>0</v>
      </c>
      <c r="D5" s="48">
        <v>0</v>
      </c>
      <c r="E5" s="48">
        <v>0</v>
      </c>
      <c r="XEU5" s="45"/>
      <c r="XEV5" s="101" t="s">
        <v>1</v>
      </c>
      <c r="XEW5" s="102" t="s">
        <v>2</v>
      </c>
      <c r="XEX5" s="102" t="s">
        <v>3</v>
      </c>
    </row>
    <row r="6" spans="2:10 16375:16378" x14ac:dyDescent="0.3">
      <c r="B6" s="45" t="s">
        <v>24</v>
      </c>
      <c r="C6" s="48">
        <f>J32-F32</f>
        <v>71.132317868210293</v>
      </c>
      <c r="D6" s="48">
        <f>N32-F32</f>
        <v>142.26463573642081</v>
      </c>
      <c r="E6" s="48">
        <f>R32-F32</f>
        <v>213.39695360463088</v>
      </c>
      <c r="XEU6" s="49" t="s">
        <v>24</v>
      </c>
      <c r="XEV6" s="52">
        <f>J32-F32</f>
        <v>71.132317868210293</v>
      </c>
      <c r="XEW6" s="52">
        <f>N32-F32</f>
        <v>142.26463573642081</v>
      </c>
      <c r="XEX6" s="52">
        <f>R32-F32</f>
        <v>213.39695360463088</v>
      </c>
    </row>
    <row r="7" spans="2:10 16375:16378" ht="26" x14ac:dyDescent="0.3">
      <c r="B7" s="55" t="s">
        <v>23</v>
      </c>
      <c r="C7" s="56">
        <f>SUM(C5:C6)</f>
        <v>71.132317868210293</v>
      </c>
      <c r="D7" s="56">
        <f>SUM(D5:D6)</f>
        <v>142.26463573642081</v>
      </c>
      <c r="E7" s="56">
        <f>SUM(E5:E6)</f>
        <v>213.39695360463088</v>
      </c>
      <c r="XEU7" s="53" t="s">
        <v>23</v>
      </c>
      <c r="XEV7" s="54">
        <f>XEV6</f>
        <v>71.132317868210293</v>
      </c>
      <c r="XEW7" s="54">
        <f>XEW6</f>
        <v>142.26463573642081</v>
      </c>
      <c r="XEX7" s="54">
        <f>XEX6</f>
        <v>213.39695360463088</v>
      </c>
    </row>
    <row r="8" spans="2:10 16375:16378" ht="26" x14ac:dyDescent="0.3">
      <c r="B8" s="45" t="s">
        <v>39</v>
      </c>
      <c r="C8" s="48">
        <f>J29-F29</f>
        <v>54.331753434291272</v>
      </c>
      <c r="D8" s="48">
        <f>N29-$F$29</f>
        <v>108.66350686858243</v>
      </c>
      <c r="E8" s="48">
        <f>R29-$F$29</f>
        <v>162.99526030287348</v>
      </c>
      <c r="XEU8" s="53" t="s">
        <v>21</v>
      </c>
      <c r="XEV8" s="54">
        <f>'Input 2 - References'!$C$2-$XEV$6+(J29-F29)</f>
        <v>11010.199435566081</v>
      </c>
      <c r="XEW8" s="54">
        <f>'Input 2 - References'!$C$2-$XEW$6+(N29-F29)</f>
        <v>10993.398871132162</v>
      </c>
      <c r="XEX8" s="54">
        <f>'Input 2 - References'!$C$2-$XEX$6+(R29-F29)</f>
        <v>10976.598306698243</v>
      </c>
    </row>
    <row r="9" spans="2:10 16375:16378" ht="39" x14ac:dyDescent="0.3">
      <c r="B9" s="140" t="s">
        <v>40</v>
      </c>
      <c r="C9" s="57">
        <f>(SUM(J30:J31)-SUM($F$30:$F$31))*15%</f>
        <v>2.5200846650878703</v>
      </c>
      <c r="D9" s="57">
        <f>(SUM(N30:N31)-SUM($F$30:$F$31))*15%</f>
        <v>5.0401693301757406</v>
      </c>
      <c r="E9" s="57">
        <f>(SUM(R30:R31)-SUM($F$30:$F$31))*15%</f>
        <v>7.5602539952636105</v>
      </c>
      <c r="XEU9" s="53"/>
      <c r="XEV9" s="54"/>
      <c r="XEW9" s="54"/>
      <c r="XEX9" s="54"/>
    </row>
    <row r="10" spans="2:10 16375:16378" x14ac:dyDescent="0.3">
      <c r="B10" s="58" t="s">
        <v>41</v>
      </c>
      <c r="C10" s="59">
        <f>C7-C8-C9</f>
        <v>14.280479768831151</v>
      </c>
      <c r="D10" s="59">
        <f>D7-D8-D9</f>
        <v>28.560959537662644</v>
      </c>
      <c r="E10" s="59">
        <f>E7-E8-E9</f>
        <v>42.841439306493797</v>
      </c>
      <c r="XEU10" s="53" t="s">
        <v>0</v>
      </c>
      <c r="XEV10" s="54">
        <f>'Input 2 - References'!$C$4-(SUM(J30:J31)-SUM(F30:F31))</f>
        <v>56584.299435566078</v>
      </c>
      <c r="XEW10" s="54">
        <f>'Input 2 - References'!$C$4-(SUM(N30:N31)-SUM(F30:F31))</f>
        <v>56567.498871132164</v>
      </c>
      <c r="XEX10" s="54">
        <f>'Input 2 - References'!$C$4-(SUM(R30:R31)-SUM(F30:F31))</f>
        <v>56550.698306698243</v>
      </c>
    </row>
    <row r="11" spans="2:10 16375:16378" x14ac:dyDescent="0.3">
      <c r="B11" s="62" t="s">
        <v>21</v>
      </c>
      <c r="C11" s="63">
        <f>'Input 2 - References'!$C$2-C10</f>
        <v>11012.719520231169</v>
      </c>
      <c r="D11" s="63">
        <f>'Input 2 - References'!$C$2-D10</f>
        <v>10998.439040462337</v>
      </c>
      <c r="E11" s="63">
        <f>'Input 2 - References'!$C$2-E10</f>
        <v>10984.158560693506</v>
      </c>
      <c r="XEU11" s="60" t="s">
        <v>18</v>
      </c>
      <c r="XEV11" s="61">
        <f>XEV8/XEV10</f>
        <v>0.19458046746878369</v>
      </c>
      <c r="XEW11" s="61">
        <f>XEW8/XEW10</f>
        <v>0.19434125762173962</v>
      </c>
      <c r="XEX11" s="61">
        <f>XEX8/XEX10</f>
        <v>0.19410190564168686</v>
      </c>
    </row>
    <row r="13" spans="2:10 16375:16378" hidden="1" x14ac:dyDescent="0.3">
      <c r="B13" s="62" t="s">
        <v>0</v>
      </c>
      <c r="C13" s="63">
        <f>'Input 2 - References'!$C$4</f>
        <v>56601.1</v>
      </c>
      <c r="D13" s="63">
        <f>'Input 2 - References'!$C$4</f>
        <v>56601.1</v>
      </c>
      <c r="E13" s="63">
        <f>'Input 2 - References'!$C$4</f>
        <v>56601.1</v>
      </c>
    </row>
    <row r="14" spans="2:10 16375:16378" hidden="1" x14ac:dyDescent="0.3">
      <c r="B14" s="64" t="s">
        <v>18</v>
      </c>
      <c r="C14" s="65">
        <f>C11/C13</f>
        <v>0.19456723491647987</v>
      </c>
      <c r="D14" s="65">
        <f>D11/D13</f>
        <v>0.19431493452357529</v>
      </c>
      <c r="E14" s="65">
        <f>E11/E13</f>
        <v>0.19406263413067071</v>
      </c>
    </row>
    <row r="16" spans="2:10 16375:16378" ht="18.5" x14ac:dyDescent="0.45">
      <c r="B16" s="11" t="s">
        <v>12</v>
      </c>
      <c r="C16" s="70"/>
      <c r="D16" s="70"/>
      <c r="E16" s="70"/>
      <c r="G16" s="66"/>
      <c r="H16" s="67"/>
      <c r="I16" s="67"/>
      <c r="J16" s="67"/>
    </row>
    <row r="17" spans="2:18" x14ac:dyDescent="0.3">
      <c r="C17" s="70"/>
      <c r="D17" s="70"/>
      <c r="E17" s="70"/>
      <c r="G17" s="66"/>
      <c r="H17" s="67"/>
      <c r="I17" s="67"/>
      <c r="J17" s="67"/>
    </row>
    <row r="18" spans="2:18" x14ac:dyDescent="0.3">
      <c r="B18" s="45" t="s">
        <v>35</v>
      </c>
      <c r="C18" s="46" t="s">
        <v>1</v>
      </c>
      <c r="D18" s="46" t="s">
        <v>2</v>
      </c>
      <c r="E18" s="46" t="s">
        <v>3</v>
      </c>
      <c r="G18" s="66"/>
      <c r="H18" s="67"/>
      <c r="I18" s="67"/>
      <c r="J18" s="67"/>
    </row>
    <row r="19" spans="2:18" x14ac:dyDescent="0.3">
      <c r="B19" s="103" t="s">
        <v>26</v>
      </c>
      <c r="C19" s="104">
        <v>0.1</v>
      </c>
      <c r="D19" s="104">
        <v>0.2</v>
      </c>
      <c r="E19" s="105">
        <v>0.3</v>
      </c>
    </row>
    <row r="20" spans="2:18" x14ac:dyDescent="0.3">
      <c r="B20" s="106" t="s">
        <v>27</v>
      </c>
      <c r="C20" s="107">
        <v>0.05</v>
      </c>
      <c r="D20" s="108">
        <v>0.1</v>
      </c>
      <c r="E20" s="109">
        <v>0.15</v>
      </c>
    </row>
    <row r="21" spans="2:18" x14ac:dyDescent="0.3">
      <c r="B21" s="110"/>
      <c r="C21" s="108"/>
      <c r="D21" s="109"/>
      <c r="E21" s="109"/>
    </row>
    <row r="22" spans="2:18" x14ac:dyDescent="0.3">
      <c r="B22" s="111"/>
      <c r="C22" s="69"/>
      <c r="D22" s="72"/>
      <c r="E22" s="112"/>
    </row>
    <row r="24" spans="2:18" ht="18.5" x14ac:dyDescent="0.45">
      <c r="B24" s="11" t="s">
        <v>8</v>
      </c>
      <c r="C24" s="112"/>
      <c r="D24" s="113"/>
    </row>
    <row r="25" spans="2:18" ht="18.5" x14ac:dyDescent="0.45">
      <c r="B25" s="11"/>
      <c r="C25" s="114"/>
      <c r="D25" s="113"/>
    </row>
    <row r="26" spans="2:18" x14ac:dyDescent="0.3">
      <c r="B26" s="74" t="s">
        <v>37</v>
      </c>
      <c r="C26" s="112" t="s">
        <v>36</v>
      </c>
      <c r="D26" s="115"/>
    </row>
    <row r="27" spans="2:18" ht="15" customHeight="1" x14ac:dyDescent="0.3">
      <c r="B27" s="177" t="s">
        <v>29</v>
      </c>
      <c r="C27" s="173" t="s">
        <v>9</v>
      </c>
      <c r="D27" s="173"/>
      <c r="E27" s="173"/>
      <c r="F27" s="173"/>
      <c r="G27" s="173" t="s">
        <v>14</v>
      </c>
      <c r="H27" s="173"/>
      <c r="I27" s="173"/>
      <c r="J27" s="173"/>
      <c r="K27" s="173" t="s">
        <v>20</v>
      </c>
      <c r="L27" s="173"/>
      <c r="M27" s="173"/>
      <c r="N27" s="173"/>
      <c r="O27" s="173" t="s">
        <v>15</v>
      </c>
      <c r="P27" s="173"/>
      <c r="Q27" s="173"/>
      <c r="R27" s="173"/>
    </row>
    <row r="28" spans="2:18" x14ac:dyDescent="0.3">
      <c r="B28" s="177"/>
      <c r="C28" s="75" t="s">
        <v>30</v>
      </c>
      <c r="D28" s="75" t="s">
        <v>31</v>
      </c>
      <c r="E28" s="75" t="s">
        <v>32</v>
      </c>
      <c r="F28" s="75" t="s">
        <v>33</v>
      </c>
      <c r="G28" s="75" t="s">
        <v>30</v>
      </c>
      <c r="H28" s="75" t="s">
        <v>31</v>
      </c>
      <c r="I28" s="75" t="s">
        <v>32</v>
      </c>
      <c r="J28" s="75" t="s">
        <v>33</v>
      </c>
      <c r="K28" s="75" t="s">
        <v>30</v>
      </c>
      <c r="L28" s="75" t="s">
        <v>31</v>
      </c>
      <c r="M28" s="75" t="s">
        <v>32</v>
      </c>
      <c r="N28" s="75" t="s">
        <v>33</v>
      </c>
      <c r="O28" s="75" t="s">
        <v>30</v>
      </c>
      <c r="P28" s="75" t="s">
        <v>31</v>
      </c>
      <c r="Q28" s="75" t="s">
        <v>32</v>
      </c>
      <c r="R28" s="75" t="s">
        <v>33</v>
      </c>
    </row>
    <row r="29" spans="2:18" x14ac:dyDescent="0.3">
      <c r="B29" s="116" t="s">
        <v>26</v>
      </c>
      <c r="C29" s="77">
        <v>81648.315733225318</v>
      </c>
      <c r="D29" s="117">
        <v>1.6491513024459947E-2</v>
      </c>
      <c r="E29" s="117">
        <v>0.40350227588499127</v>
      </c>
      <c r="F29" s="80">
        <f>C29*D29*E29</f>
        <v>543.31753434291159</v>
      </c>
      <c r="G29" s="80">
        <f>C29</f>
        <v>81648.315733225318</v>
      </c>
      <c r="H29" s="78">
        <f>D29*(1+C19)</f>
        <v>1.8140664326905944E-2</v>
      </c>
      <c r="I29" s="78">
        <f>E29</f>
        <v>0.40350227588499127</v>
      </c>
      <c r="J29" s="80">
        <f>G29*H29*I29</f>
        <v>597.64928777720286</v>
      </c>
      <c r="K29" s="80">
        <f>C29</f>
        <v>81648.315733225318</v>
      </c>
      <c r="L29" s="78">
        <f>D29*(1+D19)</f>
        <v>1.9789815629351937E-2</v>
      </c>
      <c r="M29" s="78">
        <f>E29</f>
        <v>0.40350227588499127</v>
      </c>
      <c r="N29" s="80">
        <f>K29*L29*M29</f>
        <v>651.98104121149402</v>
      </c>
      <c r="O29" s="80">
        <f>C29</f>
        <v>81648.315733225318</v>
      </c>
      <c r="P29" s="78">
        <f>D29*(1+E19)</f>
        <v>2.1438966931797931E-2</v>
      </c>
      <c r="Q29" s="78">
        <f>E29</f>
        <v>0.40350227588499127</v>
      </c>
      <c r="R29" s="80">
        <f>O29*P29*Q29</f>
        <v>706.31279464578506</v>
      </c>
    </row>
    <row r="30" spans="2:18" x14ac:dyDescent="0.3">
      <c r="B30" s="53" t="s">
        <v>27</v>
      </c>
      <c r="C30" s="77">
        <v>1880.1946918397373</v>
      </c>
      <c r="D30" s="117">
        <v>0.45692972370161472</v>
      </c>
      <c r="E30" s="117">
        <v>0.39111244550702112</v>
      </c>
      <c r="F30" s="80">
        <f>C30*D30*E30</f>
        <v>336.01128867838332</v>
      </c>
      <c r="G30" s="80">
        <f>C30</f>
        <v>1880.1946918397373</v>
      </c>
      <c r="H30" s="78">
        <f t="shared" ref="H30" si="0">D30*(1+C20)</f>
        <v>0.4797762098866955</v>
      </c>
      <c r="I30" s="78">
        <f>E30</f>
        <v>0.39111244550702112</v>
      </c>
      <c r="J30" s="80">
        <f>G30*H30*I30</f>
        <v>352.81185311230252</v>
      </c>
      <c r="K30" s="80">
        <f>C30</f>
        <v>1880.1946918397373</v>
      </c>
      <c r="L30" s="78">
        <f t="shared" ref="L30" si="1">D30*(1+D20)</f>
        <v>0.50262269607177623</v>
      </c>
      <c r="M30" s="78">
        <f>E30</f>
        <v>0.39111244550702112</v>
      </c>
      <c r="N30" s="80">
        <f>K30*L30*M30</f>
        <v>369.61241754622171</v>
      </c>
      <c r="O30" s="80">
        <f>C30</f>
        <v>1880.1946918397373</v>
      </c>
      <c r="P30" s="78">
        <f t="shared" ref="P30" si="2">D30*(1+E20)</f>
        <v>0.5254691822568569</v>
      </c>
      <c r="Q30" s="78">
        <f>E30</f>
        <v>0.39111244550702112</v>
      </c>
      <c r="R30" s="80">
        <f>O30*P30*Q30</f>
        <v>386.41298198014078</v>
      </c>
    </row>
    <row r="31" spans="2:18" x14ac:dyDescent="0.3">
      <c r="B31" s="53" t="s">
        <v>28</v>
      </c>
      <c r="C31" s="77">
        <v>1517.628805425479</v>
      </c>
      <c r="D31" s="117">
        <v>1</v>
      </c>
      <c r="E31" s="117">
        <v>0.45693279095712741</v>
      </c>
      <c r="F31" s="80">
        <f>C31*D31*E31</f>
        <v>693.45436569999538</v>
      </c>
      <c r="G31" s="80">
        <f>C31</f>
        <v>1517.628805425479</v>
      </c>
      <c r="H31" s="78">
        <v>1</v>
      </c>
      <c r="I31" s="78">
        <f>E31</f>
        <v>0.45693279095712741</v>
      </c>
      <c r="J31" s="80">
        <f>G31*H31*I31</f>
        <v>693.45436569999538</v>
      </c>
      <c r="K31" s="80">
        <f>C31</f>
        <v>1517.628805425479</v>
      </c>
      <c r="L31" s="78">
        <v>1</v>
      </c>
      <c r="M31" s="78">
        <f>E31</f>
        <v>0.45693279095712741</v>
      </c>
      <c r="N31" s="80">
        <f>K31*L31*M31</f>
        <v>693.45436569999538</v>
      </c>
      <c r="O31" s="80">
        <f>C31</f>
        <v>1517.628805425479</v>
      </c>
      <c r="P31" s="78">
        <v>1</v>
      </c>
      <c r="Q31" s="78">
        <f>E31</f>
        <v>0.45693279095712741</v>
      </c>
      <c r="R31" s="80">
        <f>O31*P31*Q31</f>
        <v>693.45436569999538</v>
      </c>
    </row>
    <row r="32" spans="2:18" s="14" customFormat="1" x14ac:dyDescent="0.3">
      <c r="B32" s="60" t="s">
        <v>4</v>
      </c>
      <c r="C32" s="99">
        <f>SUM(C29:C31)</f>
        <v>85046.139230490546</v>
      </c>
      <c r="D32" s="100"/>
      <c r="E32" s="100"/>
      <c r="F32" s="99">
        <f t="shared" ref="F32:R32" si="3">SUM(F29:F31)</f>
        <v>1572.7831887212903</v>
      </c>
      <c r="G32" s="99">
        <f t="shared" si="3"/>
        <v>85046.139230490546</v>
      </c>
      <c r="H32" s="100"/>
      <c r="I32" s="100"/>
      <c r="J32" s="99">
        <f t="shared" si="3"/>
        <v>1643.9155065895006</v>
      </c>
      <c r="K32" s="99">
        <f t="shared" si="3"/>
        <v>85046.139230490546</v>
      </c>
      <c r="L32" s="100"/>
      <c r="M32" s="100"/>
      <c r="N32" s="99">
        <f t="shared" si="3"/>
        <v>1715.0478244577112</v>
      </c>
      <c r="O32" s="99">
        <f t="shared" si="3"/>
        <v>85046.139230490546</v>
      </c>
      <c r="P32" s="100"/>
      <c r="Q32" s="100"/>
      <c r="R32" s="99">
        <f t="shared" si="3"/>
        <v>1786.1801423259212</v>
      </c>
    </row>
    <row r="33" spans="2:10" x14ac:dyDescent="0.3">
      <c r="H33" s="15"/>
      <c r="I33" s="15"/>
      <c r="J33" s="15"/>
    </row>
    <row r="34" spans="2:10" x14ac:dyDescent="0.3">
      <c r="H34" s="15"/>
      <c r="I34" s="15"/>
      <c r="J34" s="15"/>
    </row>
    <row r="35" spans="2:10" ht="14.5" x14ac:dyDescent="0.35">
      <c r="B35" s="84"/>
      <c r="H35" s="15"/>
    </row>
    <row r="36" spans="2:10" x14ac:dyDescent="0.3">
      <c r="H36" s="15"/>
      <c r="I36" s="15"/>
      <c r="J36" s="15"/>
    </row>
  </sheetData>
  <mergeCells count="6">
    <mergeCell ref="C3:E3"/>
    <mergeCell ref="O27:R27"/>
    <mergeCell ref="B27:B28"/>
    <mergeCell ref="C27:F27"/>
    <mergeCell ref="G27:J27"/>
    <mergeCell ref="K27:N2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0"/>
  <sheetViews>
    <sheetView showGridLines="0" topLeftCell="A5" zoomScale="70" zoomScaleNormal="70" workbookViewId="0">
      <selection activeCell="G19" sqref="G19"/>
    </sheetView>
  </sheetViews>
  <sheetFormatPr defaultColWidth="9.1796875" defaultRowHeight="13" x14ac:dyDescent="0.3"/>
  <cols>
    <col min="1" max="1" width="8.81640625" style="8" customWidth="1"/>
    <col min="2" max="2" width="26.1796875" style="8" customWidth="1"/>
    <col min="3" max="6" width="18.81640625" style="8" customWidth="1"/>
    <col min="7" max="7" width="20.6328125" style="8" customWidth="1"/>
    <col min="8" max="14" width="18.81640625" style="8" customWidth="1"/>
    <col min="15" max="15" width="19.81640625" style="8" customWidth="1"/>
    <col min="16" max="16" width="18" style="8" customWidth="1"/>
    <col min="17" max="17" width="19" style="8" customWidth="1"/>
    <col min="18" max="18" width="17.54296875" style="8" customWidth="1"/>
    <col min="19" max="16371" width="9.1796875" style="8"/>
    <col min="16372" max="16375" width="9.1796875" style="8" customWidth="1"/>
    <col min="16376" max="16384" width="9.1796875" style="8"/>
  </cols>
  <sheetData>
    <row r="2" spans="2:16" ht="18.5" x14ac:dyDescent="0.45">
      <c r="B2" s="11" t="s">
        <v>13</v>
      </c>
    </row>
    <row r="3" spans="2:16" x14ac:dyDescent="0.3">
      <c r="B3" s="44"/>
      <c r="C3" s="174"/>
      <c r="D3" s="174"/>
      <c r="E3" s="174"/>
    </row>
    <row r="4" spans="2:16" x14ac:dyDescent="0.3">
      <c r="B4" s="45"/>
      <c r="C4" s="46" t="s">
        <v>1</v>
      </c>
      <c r="D4" s="46" t="s">
        <v>2</v>
      </c>
      <c r="E4" s="46" t="s">
        <v>3</v>
      </c>
      <c r="G4" s="45"/>
      <c r="H4" s="101" t="s">
        <v>1</v>
      </c>
      <c r="I4" s="102" t="s">
        <v>2</v>
      </c>
      <c r="J4" s="102" t="s">
        <v>3</v>
      </c>
    </row>
    <row r="5" spans="2:16" x14ac:dyDescent="0.3">
      <c r="B5" s="45" t="s">
        <v>22</v>
      </c>
      <c r="C5" s="48">
        <f>((SUM($C$34:$C$35)-SUM($G$34:$G$35))*'Input 2 - References'!$C$6)</f>
        <v>60.291832204033852</v>
      </c>
      <c r="D5" s="48">
        <f>((SUM($C$34:$C$35)-SUM($K$34:$K$35))*'Input 2 - References'!$C$6)</f>
        <v>120.58366440806581</v>
      </c>
      <c r="E5" s="48">
        <f>((SUM($C$34:$C$35)-SUM($O$34:$O$35))*'Input 2 - References'!$C$6)</f>
        <v>180.87549661209968</v>
      </c>
      <c r="G5" s="49" t="s">
        <v>22</v>
      </c>
      <c r="H5" s="52">
        <f>((SUM($C$34:$C$35)-SUM($G$34:$G$35))*'Input 2 - References'!$C$6)</f>
        <v>60.291832204033852</v>
      </c>
      <c r="I5" s="52">
        <f>((SUM($C$34:$C$35)-SUM($K$34:$K$35))*'Input 2 - References'!$C$6)</f>
        <v>120.58366440806581</v>
      </c>
      <c r="J5" s="52">
        <f>((SUM($C$34:$C$35)-SUM($O$34:$O$35))*'Input 2 - References'!$C$6)</f>
        <v>180.87549661209968</v>
      </c>
    </row>
    <row r="6" spans="2:16" x14ac:dyDescent="0.3">
      <c r="B6" s="45" t="s">
        <v>24</v>
      </c>
      <c r="C6" s="48">
        <f>J37-F37</f>
        <v>541.66310445068552</v>
      </c>
      <c r="D6" s="48">
        <f>N37-F37</f>
        <v>926.04789002924213</v>
      </c>
      <c r="E6" s="48">
        <f>R37-F37</f>
        <v>1310.4326756077987</v>
      </c>
      <c r="F6" s="118"/>
      <c r="G6" s="51" t="s">
        <v>24</v>
      </c>
      <c r="H6" s="52">
        <f>J37-F37</f>
        <v>541.66310445068552</v>
      </c>
      <c r="I6" s="52">
        <f>N37-F37</f>
        <v>926.04789002924213</v>
      </c>
      <c r="J6" s="52">
        <f>R37-F37</f>
        <v>1310.4326756077987</v>
      </c>
    </row>
    <row r="7" spans="2:16" x14ac:dyDescent="0.3">
      <c r="B7" s="55" t="s">
        <v>23</v>
      </c>
      <c r="C7" s="56">
        <f>SUM(C5:C6)</f>
        <v>601.9549366547194</v>
      </c>
      <c r="D7" s="56">
        <f>SUM(D5:D6)</f>
        <v>1046.6315544373078</v>
      </c>
      <c r="E7" s="56">
        <f>SUM(E5:E6)</f>
        <v>1491.3081722198983</v>
      </c>
      <c r="F7" s="119"/>
      <c r="G7" s="53" t="s">
        <v>23</v>
      </c>
      <c r="H7" s="54">
        <f>H5+H6</f>
        <v>601.9549366547194</v>
      </c>
      <c r="I7" s="54">
        <f>I5+I6</f>
        <v>1046.6315544373078</v>
      </c>
      <c r="J7" s="54">
        <f>J5+J6</f>
        <v>1491.3081722198983</v>
      </c>
      <c r="M7" s="120"/>
    </row>
    <row r="8" spans="2:16" x14ac:dyDescent="0.3">
      <c r="B8" s="45" t="s">
        <v>39</v>
      </c>
      <c r="C8" s="48">
        <f>J34-F34</f>
        <v>44.955021754189374</v>
      </c>
      <c r="D8" s="48">
        <f>N34-F34</f>
        <v>35.57829007408759</v>
      </c>
      <c r="E8" s="48">
        <f>R34-F34</f>
        <v>26.201558393985692</v>
      </c>
      <c r="F8" s="119"/>
      <c r="G8" s="53"/>
      <c r="H8" s="54"/>
      <c r="I8" s="54"/>
      <c r="J8" s="54"/>
      <c r="M8" s="120"/>
    </row>
    <row r="9" spans="2:16" ht="39" x14ac:dyDescent="0.3">
      <c r="B9" s="140" t="s">
        <v>40</v>
      </c>
      <c r="C9" s="57">
        <f>(SUM(J35:J36)-SUM($F$35:$F$36))*15%</f>
        <v>74.506212404474425</v>
      </c>
      <c r="D9" s="57">
        <f>(SUM(N35:N36)-SUM($F$35:$F$36))*15%</f>
        <v>133.57043999327317</v>
      </c>
      <c r="E9" s="57">
        <f>(SUM(R35:R36)-SUM($F$35:$F$36))*15%</f>
        <v>192.63466758207196</v>
      </c>
      <c r="F9" s="87"/>
      <c r="G9" s="53" t="s">
        <v>21</v>
      </c>
      <c r="H9" s="54">
        <f>'Input 2 - References'!$C$2-H7+(J34-F34)</f>
        <v>10470.000085099469</v>
      </c>
      <c r="I9" s="54">
        <f>'Input 2 - References'!$C$2-I$5-$I$6+(N34-F34)</f>
        <v>10015.946735636779</v>
      </c>
      <c r="J9" s="54">
        <f>'Input 2 - References'!$C$2-J$5-$J$6+(R34-F34)</f>
        <v>9561.8933861740879</v>
      </c>
      <c r="M9" s="17"/>
    </row>
    <row r="10" spans="2:16" x14ac:dyDescent="0.3">
      <c r="B10" s="58" t="s">
        <v>41</v>
      </c>
      <c r="C10" s="59">
        <f>C7-C8-C9</f>
        <v>482.49370249605562</v>
      </c>
      <c r="D10" s="59">
        <f>D7-D8-D9</f>
        <v>877.48282436994714</v>
      </c>
      <c r="E10" s="59">
        <f>E7-E8-E9</f>
        <v>1272.4719462438406</v>
      </c>
      <c r="F10" s="87"/>
      <c r="G10" s="53" t="s">
        <v>0</v>
      </c>
      <c r="H10" s="54">
        <f>'Input 2 - References'!$C$4-(SUM(J35:J36)-SUM(F35:F36))</f>
        <v>56104.391917303503</v>
      </c>
      <c r="I10" s="54">
        <f>'Input 2 - References'!$C$4-(SUM(N35:N36)-SUM(F35:F36))</f>
        <v>55710.630400044844</v>
      </c>
      <c r="J10" s="54">
        <f>'Input 2 - References'!$C$4-(SUM(R35:R36)-SUM(F35:F36))</f>
        <v>55316.868882786184</v>
      </c>
    </row>
    <row r="11" spans="2:16" x14ac:dyDescent="0.3">
      <c r="B11" s="62" t="s">
        <v>21</v>
      </c>
      <c r="C11" s="63">
        <f>'Input 2 - References'!$C$2-'Shock 3'!C10</f>
        <v>10544.506297503944</v>
      </c>
      <c r="D11" s="63">
        <f>'Input 2 - References'!$C$2-'Shock 3'!D10</f>
        <v>10149.517175630053</v>
      </c>
      <c r="E11" s="63">
        <f>'Input 2 - References'!$C$2-'Shock 3'!E10</f>
        <v>9754.5280537561594</v>
      </c>
      <c r="G11" s="60" t="s">
        <v>18</v>
      </c>
      <c r="H11" s="61">
        <f>H9/H10</f>
        <v>0.18661640786575126</v>
      </c>
      <c r="I11" s="61">
        <f>I9/I10</f>
        <v>0.17978519833135323</v>
      </c>
      <c r="J11" s="61">
        <f>J9/J10</f>
        <v>0.17285673573526522</v>
      </c>
    </row>
    <row r="12" spans="2:16" x14ac:dyDescent="0.3">
      <c r="B12" s="62" t="s">
        <v>0</v>
      </c>
      <c r="C12" s="63">
        <f>'Input 2 - References'!$C$4</f>
        <v>56601.1</v>
      </c>
      <c r="D12" s="63">
        <f>'Input 2 - References'!$C$4</f>
        <v>56601.1</v>
      </c>
      <c r="E12" s="63">
        <f>'Input 2 - References'!$C$4</f>
        <v>56601.1</v>
      </c>
      <c r="F12" s="121"/>
      <c r="L12" s="121"/>
      <c r="M12" s="121"/>
      <c r="N12" s="121"/>
      <c r="O12" s="121"/>
      <c r="P12" s="122"/>
    </row>
    <row r="13" spans="2:16" x14ac:dyDescent="0.3">
      <c r="B13" s="64" t="s">
        <v>18</v>
      </c>
      <c r="C13" s="65">
        <f>C11/C12</f>
        <v>0.18629507726005226</v>
      </c>
      <c r="D13" s="65">
        <f>D11/D12</f>
        <v>0.17931660649051084</v>
      </c>
      <c r="E13" s="65">
        <f>E11/E12</f>
        <v>0.17233813572096937</v>
      </c>
      <c r="F13" s="121"/>
      <c r="L13" s="121"/>
      <c r="M13" s="121"/>
      <c r="N13" s="122"/>
      <c r="O13" s="121"/>
    </row>
    <row r="14" spans="2:16" x14ac:dyDescent="0.3">
      <c r="C14" s="15"/>
      <c r="D14" s="15"/>
      <c r="E14" s="15"/>
      <c r="H14" s="141"/>
      <c r="I14" s="17"/>
      <c r="J14" s="17"/>
      <c r="K14" s="119"/>
      <c r="L14" s="119"/>
      <c r="M14" s="119"/>
      <c r="N14" s="119"/>
      <c r="O14" s="119"/>
      <c r="P14" s="119"/>
    </row>
    <row r="15" spans="2:16" ht="18.5" x14ac:dyDescent="0.45">
      <c r="B15" s="11" t="s">
        <v>12</v>
      </c>
      <c r="C15" s="11"/>
      <c r="H15" s="15"/>
      <c r="I15" s="15"/>
      <c r="J15" s="15"/>
    </row>
    <row r="16" spans="2:16" x14ac:dyDescent="0.3">
      <c r="H16" s="15"/>
      <c r="I16" s="123"/>
    </row>
    <row r="17" spans="1:18" x14ac:dyDescent="0.3">
      <c r="B17" s="157" t="s">
        <v>48</v>
      </c>
      <c r="C17" s="14"/>
      <c r="H17" s="8" t="s">
        <v>25</v>
      </c>
    </row>
    <row r="18" spans="1:18" x14ac:dyDescent="0.3">
      <c r="B18" s="158"/>
      <c r="C18" s="158" t="s">
        <v>49</v>
      </c>
      <c r="D18" s="159" t="s">
        <v>1</v>
      </c>
      <c r="E18" s="159" t="s">
        <v>2</v>
      </c>
      <c r="F18" s="159" t="s">
        <v>3</v>
      </c>
      <c r="H18" s="110" t="s">
        <v>26</v>
      </c>
      <c r="I18" s="107">
        <v>0.1</v>
      </c>
    </row>
    <row r="19" spans="1:18" x14ac:dyDescent="0.3">
      <c r="B19" s="160" t="s">
        <v>26</v>
      </c>
      <c r="C19" s="164">
        <v>0.96004729282235246</v>
      </c>
      <c r="D19" s="165">
        <v>0.94498477028763261</v>
      </c>
      <c r="E19" s="165">
        <v>0.92992224775291277</v>
      </c>
      <c r="F19" s="165">
        <v>0.91485972521819281</v>
      </c>
      <c r="G19" s="10" t="s">
        <v>10</v>
      </c>
      <c r="H19" s="106" t="s">
        <v>27</v>
      </c>
      <c r="I19" s="107">
        <v>0.1</v>
      </c>
    </row>
    <row r="20" spans="1:18" x14ac:dyDescent="0.3">
      <c r="B20" s="160" t="s">
        <v>27</v>
      </c>
      <c r="C20" s="164">
        <v>2.2107937042786466E-2</v>
      </c>
      <c r="D20" s="165">
        <v>3.1717145307831263E-2</v>
      </c>
      <c r="E20" s="165">
        <v>4.1326353572876062E-2</v>
      </c>
      <c r="F20" s="165">
        <v>5.0935561837920862E-2</v>
      </c>
      <c r="G20" s="72"/>
      <c r="H20" s="110" t="s">
        <v>28</v>
      </c>
      <c r="I20" s="108">
        <v>0.1</v>
      </c>
    </row>
    <row r="21" spans="1:18" x14ac:dyDescent="0.3">
      <c r="B21" s="160" t="s">
        <v>28</v>
      </c>
      <c r="C21" s="164">
        <v>1.7844770134860893E-2</v>
      </c>
      <c r="D21" s="164">
        <v>2.3298084404536044E-2</v>
      </c>
      <c r="E21" s="164">
        <v>2.8751398674211195E-2</v>
      </c>
      <c r="F21" s="166">
        <v>3.4204712943886342E-2</v>
      </c>
      <c r="H21" s="15"/>
      <c r="I21" s="88"/>
    </row>
    <row r="22" spans="1:18" x14ac:dyDescent="0.3">
      <c r="H22" s="15"/>
      <c r="I22" s="88"/>
      <c r="J22" s="87"/>
    </row>
    <row r="23" spans="1:18" hidden="1" x14ac:dyDescent="0.3">
      <c r="A23" s="146"/>
      <c r="B23" s="146" t="s">
        <v>16</v>
      </c>
      <c r="C23" s="146"/>
      <c r="I23" s="15"/>
      <c r="K23" s="118"/>
      <c r="L23" s="118"/>
      <c r="M23" s="118"/>
      <c r="N23" s="118"/>
      <c r="O23" s="118"/>
    </row>
    <row r="24" spans="1:18" hidden="1" x14ac:dyDescent="0.3">
      <c r="A24" s="146"/>
      <c r="B24" s="149" t="s">
        <v>1</v>
      </c>
      <c r="C24" s="150">
        <v>0.05</v>
      </c>
      <c r="H24" s="151" t="s">
        <v>35</v>
      </c>
      <c r="I24" s="152" t="s">
        <v>1</v>
      </c>
      <c r="J24" s="152" t="s">
        <v>2</v>
      </c>
      <c r="K24" s="152" t="s">
        <v>3</v>
      </c>
      <c r="L24" s="123"/>
      <c r="M24" s="123"/>
      <c r="N24" s="123"/>
      <c r="O24" s="123"/>
    </row>
    <row r="25" spans="1:18" hidden="1" x14ac:dyDescent="0.3">
      <c r="A25" s="146"/>
      <c r="B25" s="149" t="s">
        <v>2</v>
      </c>
      <c r="C25" s="150">
        <v>7.4999999999999997E-2</v>
      </c>
      <c r="H25" s="153" t="s">
        <v>44</v>
      </c>
      <c r="I25" s="154">
        <v>4.4999999999999998E-2</v>
      </c>
      <c r="J25" s="154">
        <v>7.0000000000000007E-2</v>
      </c>
      <c r="K25" s="154">
        <v>0.08</v>
      </c>
      <c r="L25" s="120"/>
      <c r="M25" s="120"/>
      <c r="N25" s="120"/>
      <c r="O25" s="120"/>
    </row>
    <row r="26" spans="1:18" hidden="1" x14ac:dyDescent="0.3">
      <c r="A26" s="146"/>
      <c r="B26" s="149" t="s">
        <v>3</v>
      </c>
      <c r="C26" s="150">
        <v>0.1</v>
      </c>
      <c r="H26" s="153" t="s">
        <v>45</v>
      </c>
      <c r="I26" s="154">
        <v>5.0000000000000001E-3</v>
      </c>
      <c r="J26" s="154">
        <v>5.0000000000000001E-3</v>
      </c>
      <c r="K26" s="154">
        <v>0.02</v>
      </c>
    </row>
    <row r="27" spans="1:18" hidden="1" x14ac:dyDescent="0.3">
      <c r="B27" s="111"/>
      <c r="C27" s="69"/>
      <c r="D27" s="72"/>
      <c r="E27" s="112"/>
      <c r="H27" s="155" t="s">
        <v>46</v>
      </c>
      <c r="I27" s="154">
        <v>0.05</v>
      </c>
      <c r="J27" s="154">
        <v>0.1</v>
      </c>
      <c r="K27" s="154">
        <v>0.2</v>
      </c>
    </row>
    <row r="29" spans="1:18" ht="18.5" x14ac:dyDescent="0.45">
      <c r="B29" s="11" t="s">
        <v>8</v>
      </c>
      <c r="C29" s="112"/>
      <c r="D29" s="113"/>
    </row>
    <row r="30" spans="1:18" ht="18.5" x14ac:dyDescent="0.45">
      <c r="B30" s="11"/>
      <c r="C30" s="114"/>
      <c r="D30" s="113"/>
    </row>
    <row r="31" spans="1:18" x14ac:dyDescent="0.3">
      <c r="B31" s="74" t="s">
        <v>37</v>
      </c>
      <c r="C31" s="112"/>
      <c r="D31" s="115"/>
    </row>
    <row r="32" spans="1:18" ht="15" customHeight="1" x14ac:dyDescent="0.3">
      <c r="B32" s="177" t="s">
        <v>29</v>
      </c>
      <c r="C32" s="173" t="s">
        <v>9</v>
      </c>
      <c r="D32" s="173"/>
      <c r="E32" s="173"/>
      <c r="F32" s="173"/>
      <c r="G32" s="173" t="s">
        <v>14</v>
      </c>
      <c r="H32" s="173"/>
      <c r="I32" s="173"/>
      <c r="J32" s="173"/>
      <c r="K32" s="173" t="s">
        <v>20</v>
      </c>
      <c r="L32" s="173"/>
      <c r="M32" s="173"/>
      <c r="N32" s="173"/>
      <c r="O32" s="173" t="s">
        <v>15</v>
      </c>
      <c r="P32" s="173"/>
      <c r="Q32" s="173"/>
      <c r="R32" s="173"/>
    </row>
    <row r="33" spans="2:18" x14ac:dyDescent="0.3">
      <c r="B33" s="177"/>
      <c r="C33" s="75" t="s">
        <v>30</v>
      </c>
      <c r="D33" s="75" t="s">
        <v>31</v>
      </c>
      <c r="E33" s="75" t="s">
        <v>32</v>
      </c>
      <c r="F33" s="75" t="s">
        <v>33</v>
      </c>
      <c r="G33" s="75" t="s">
        <v>30</v>
      </c>
      <c r="H33" s="75" t="s">
        <v>31</v>
      </c>
      <c r="I33" s="75" t="s">
        <v>32</v>
      </c>
      <c r="J33" s="75" t="s">
        <v>33</v>
      </c>
      <c r="K33" s="75" t="s">
        <v>30</v>
      </c>
      <c r="L33" s="75" t="s">
        <v>31</v>
      </c>
      <c r="M33" s="75" t="s">
        <v>32</v>
      </c>
      <c r="N33" s="75" t="s">
        <v>33</v>
      </c>
      <c r="O33" s="75" t="s">
        <v>30</v>
      </c>
      <c r="P33" s="75" t="s">
        <v>31</v>
      </c>
      <c r="Q33" s="75" t="s">
        <v>32</v>
      </c>
      <c r="R33" s="75" t="s">
        <v>33</v>
      </c>
    </row>
    <row r="34" spans="2:18" x14ac:dyDescent="0.3">
      <c r="B34" s="116" t="s">
        <v>26</v>
      </c>
      <c r="C34" s="77">
        <v>81648.315733225318</v>
      </c>
      <c r="D34" s="117">
        <v>1.6491513024459947E-2</v>
      </c>
      <c r="E34" s="117">
        <v>0.40350227588499127</v>
      </c>
      <c r="F34" s="80">
        <f>C34*D34*E34</f>
        <v>543.31753434291159</v>
      </c>
      <c r="G34" s="124">
        <f>$C$34*D19/$C$19</f>
        <v>80367.306344575132</v>
      </c>
      <c r="H34" s="78">
        <f>D34</f>
        <v>1.6491513024459947E-2</v>
      </c>
      <c r="I34" s="78">
        <f>E34*(1+I18)</f>
        <v>0.44385250347349042</v>
      </c>
      <c r="J34" s="80">
        <f>G34*H34*I34</f>
        <v>588.27255609710096</v>
      </c>
      <c r="K34" s="124">
        <f>$C$34*E19/$C$19</f>
        <v>79086.296955924947</v>
      </c>
      <c r="L34" s="78">
        <f>D34</f>
        <v>1.6491513024459947E-2</v>
      </c>
      <c r="M34" s="78">
        <f>E34*(1+I18)</f>
        <v>0.44385250347349042</v>
      </c>
      <c r="N34" s="80">
        <f>K34*L34*M34</f>
        <v>578.89582441699918</v>
      </c>
      <c r="O34" s="124">
        <f>$C$34*F19/$C$19</f>
        <v>77805.287567274761</v>
      </c>
      <c r="P34" s="78">
        <f>D34</f>
        <v>1.6491513024459947E-2</v>
      </c>
      <c r="Q34" s="78">
        <f>E34*(1+I18)</f>
        <v>0.44385250347349042</v>
      </c>
      <c r="R34" s="80">
        <f>O34*P34*Q34</f>
        <v>569.51909273689728</v>
      </c>
    </row>
    <row r="35" spans="2:18" x14ac:dyDescent="0.3">
      <c r="B35" s="53" t="s">
        <v>27</v>
      </c>
      <c r="C35" s="77">
        <v>1880.1946918397373</v>
      </c>
      <c r="D35" s="117">
        <v>0.45692972370161472</v>
      </c>
      <c r="E35" s="117">
        <v>0.39111244550702112</v>
      </c>
      <c r="F35" s="80">
        <f>C35*D35*E35</f>
        <v>336.01128867838332</v>
      </c>
      <c r="G35" s="124">
        <f>$C$35*D20/$C$20</f>
        <v>2697.4207558435173</v>
      </c>
      <c r="H35" s="78">
        <f>D35</f>
        <v>0.45692972370161472</v>
      </c>
      <c r="I35" s="78">
        <f>E35*(1+I19)</f>
        <v>0.43022369005772326</v>
      </c>
      <c r="J35" s="80">
        <f>G35*H35*I35</f>
        <v>530.26434498181254</v>
      </c>
      <c r="K35" s="124">
        <f>$C$35*E20/$C$20</f>
        <v>3514.646819847298</v>
      </c>
      <c r="L35" s="78">
        <f>D35</f>
        <v>0.45692972370161472</v>
      </c>
      <c r="M35" s="78">
        <f>E35*(1+I19)</f>
        <v>0.43022369005772326</v>
      </c>
      <c r="N35" s="80">
        <f>K35*L35*M35</f>
        <v>690.91627241740343</v>
      </c>
      <c r="O35" s="124">
        <f>$C$35*F20/$C$20</f>
        <v>4331.8728838510788</v>
      </c>
      <c r="P35" s="78">
        <f>D35</f>
        <v>0.45692972370161472</v>
      </c>
      <c r="Q35" s="78">
        <f>E35*(1+I19)</f>
        <v>0.43022369005772326</v>
      </c>
      <c r="R35" s="80">
        <f>O35*P35*Q35</f>
        <v>851.56819985299433</v>
      </c>
    </row>
    <row r="36" spans="2:18" x14ac:dyDescent="0.3">
      <c r="B36" s="53" t="s">
        <v>28</v>
      </c>
      <c r="C36" s="77">
        <v>1517.628805425479</v>
      </c>
      <c r="D36" s="117">
        <v>1</v>
      </c>
      <c r="E36" s="117">
        <v>0.45693279095712741</v>
      </c>
      <c r="F36" s="80">
        <f>C36*D36*E36</f>
        <v>693.45436569999538</v>
      </c>
      <c r="G36" s="124">
        <f>$C$36*D21/$C$21</f>
        <v>1981.4121300718925</v>
      </c>
      <c r="H36" s="78">
        <f>D36</f>
        <v>1</v>
      </c>
      <c r="I36" s="78">
        <f>E36*(1+I20)</f>
        <v>0.50262607005284021</v>
      </c>
      <c r="J36" s="80">
        <f>G36*H36*I36</f>
        <v>995.90939209306237</v>
      </c>
      <c r="K36" s="124">
        <f>$C$36*E21/$C$21</f>
        <v>2445.1954547183063</v>
      </c>
      <c r="L36" s="78">
        <f>D36</f>
        <v>1</v>
      </c>
      <c r="M36" s="78">
        <f>E36*(1+I20)</f>
        <v>0.50262607005284021</v>
      </c>
      <c r="N36" s="80">
        <f>K36*L36*M36</f>
        <v>1229.0189819161299</v>
      </c>
      <c r="O36" s="124">
        <f>$C$36*F21/$C$21</f>
        <v>2908.9787793647201</v>
      </c>
      <c r="P36" s="78">
        <f>D36</f>
        <v>1</v>
      </c>
      <c r="Q36" s="78">
        <f>E36*(1+I20)</f>
        <v>0.50262607005284021</v>
      </c>
      <c r="R36" s="80">
        <f>O36*P36*Q36</f>
        <v>1462.1285717391975</v>
      </c>
    </row>
    <row r="37" spans="2:18" s="14" customFormat="1" x14ac:dyDescent="0.3">
      <c r="B37" s="60" t="s">
        <v>4</v>
      </c>
      <c r="C37" s="99">
        <f>SUM(C34:C36)</f>
        <v>85046.139230490546</v>
      </c>
      <c r="D37" s="100"/>
      <c r="E37" s="100"/>
      <c r="F37" s="99">
        <f t="shared" ref="F37:R37" si="0">SUM(F34:F36)</f>
        <v>1572.7831887212903</v>
      </c>
      <c r="G37" s="99">
        <f t="shared" si="0"/>
        <v>85046.139230490546</v>
      </c>
      <c r="H37" s="100"/>
      <c r="I37" s="100"/>
      <c r="J37" s="99">
        <f t="shared" si="0"/>
        <v>2114.4462931719759</v>
      </c>
      <c r="K37" s="99">
        <f t="shared" si="0"/>
        <v>85046.13923049056</v>
      </c>
      <c r="L37" s="100"/>
      <c r="M37" s="100"/>
      <c r="N37" s="99">
        <f t="shared" si="0"/>
        <v>2498.8310787505325</v>
      </c>
      <c r="O37" s="99">
        <f t="shared" si="0"/>
        <v>85046.13923049056</v>
      </c>
      <c r="P37" s="100"/>
      <c r="Q37" s="100"/>
      <c r="R37" s="99">
        <f t="shared" si="0"/>
        <v>2883.2158643290891</v>
      </c>
    </row>
    <row r="38" spans="2:18" x14ac:dyDescent="0.3">
      <c r="J38" s="15">
        <f>J35+J36-F35-F36</f>
        <v>496.70808269649615</v>
      </c>
      <c r="N38" s="15">
        <f>N35+N36-F35-F36</f>
        <v>890.46959995515454</v>
      </c>
      <c r="R38" s="15">
        <f>R35+R36-F35-F36</f>
        <v>1284.2311172138131</v>
      </c>
    </row>
    <row r="40" spans="2:18" ht="14.5" x14ac:dyDescent="0.35">
      <c r="B40" s="84"/>
    </row>
  </sheetData>
  <mergeCells count="6">
    <mergeCell ref="C3:E3"/>
    <mergeCell ref="O32:R32"/>
    <mergeCell ref="B32:B33"/>
    <mergeCell ref="C32:F32"/>
    <mergeCell ref="G32:J32"/>
    <mergeCell ref="K32:N3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0"/>
  <sheetViews>
    <sheetView showGridLines="0" zoomScale="82" zoomScaleNormal="82" workbookViewId="0">
      <selection activeCell="C7" sqref="C7"/>
    </sheetView>
  </sheetViews>
  <sheetFormatPr defaultColWidth="9.1796875" defaultRowHeight="14.5" x14ac:dyDescent="0.35"/>
  <cols>
    <col min="1" max="1" width="9.1796875" style="126"/>
    <col min="2" max="2" width="26.453125" style="3" bestFit="1" customWidth="1"/>
    <col min="3" max="3" width="19.81640625" style="3" bestFit="1" customWidth="1"/>
    <col min="4" max="4" width="21.81640625" style="126" bestFit="1" customWidth="1"/>
    <col min="5" max="5" width="21.1796875" style="126" bestFit="1" customWidth="1"/>
    <col min="6" max="16384" width="9.1796875" style="126"/>
  </cols>
  <sheetData>
    <row r="2" spans="2:5" ht="18.5" x14ac:dyDescent="0.35">
      <c r="B2" s="125" t="s">
        <v>54</v>
      </c>
      <c r="C2" s="134">
        <v>11027</v>
      </c>
    </row>
    <row r="3" spans="2:5" x14ac:dyDescent="0.35">
      <c r="B3" s="135"/>
      <c r="C3" s="136"/>
    </row>
    <row r="4" spans="2:5" ht="18.5" x14ac:dyDescent="0.35">
      <c r="B4" s="125" t="s">
        <v>55</v>
      </c>
      <c r="C4" s="134">
        <v>56601.1</v>
      </c>
      <c r="D4" s="1"/>
      <c r="E4" s="127"/>
    </row>
    <row r="5" spans="2:5" x14ac:dyDescent="0.35">
      <c r="B5" s="135"/>
      <c r="C5" s="135"/>
      <c r="E5" s="128"/>
    </row>
    <row r="6" spans="2:5" ht="18.5" x14ac:dyDescent="0.35">
      <c r="B6" s="125" t="s">
        <v>11</v>
      </c>
      <c r="C6" s="137">
        <v>0.13</v>
      </c>
    </row>
    <row r="8" spans="2:5" ht="18.5" x14ac:dyDescent="0.35">
      <c r="B8" s="178"/>
      <c r="C8" s="178"/>
    </row>
    <row r="9" spans="2:5" x14ac:dyDescent="0.35">
      <c r="B9" s="129"/>
      <c r="C9" s="130"/>
      <c r="E9" s="131"/>
    </row>
    <row r="10" spans="2:5" x14ac:dyDescent="0.35">
      <c r="B10" s="4"/>
      <c r="C10" s="132"/>
    </row>
    <row r="11" spans="2:5" x14ac:dyDescent="0.35">
      <c r="B11" s="133"/>
      <c r="C11" s="132"/>
    </row>
    <row r="12" spans="2:5" x14ac:dyDescent="0.35">
      <c r="B12" s="5"/>
      <c r="C12" s="5"/>
    </row>
    <row r="13" spans="2:5" ht="14.5" customHeight="1" x14ac:dyDescent="0.35">
      <c r="B13" s="178"/>
      <c r="C13" s="178"/>
    </row>
    <row r="14" spans="2:5" ht="14.5" customHeight="1" x14ac:dyDescent="0.35">
      <c r="B14" s="130"/>
      <c r="C14" s="130"/>
    </row>
    <row r="15" spans="2:5" x14ac:dyDescent="0.35">
      <c r="B15" s="132"/>
      <c r="C15" s="132"/>
    </row>
    <row r="16" spans="2:5" x14ac:dyDescent="0.35">
      <c r="B16" s="132"/>
      <c r="C16" s="132"/>
    </row>
    <row r="17" spans="2:5" x14ac:dyDescent="0.35">
      <c r="B17" s="132"/>
      <c r="C17" s="132"/>
    </row>
    <row r="18" spans="2:5" x14ac:dyDescent="0.35">
      <c r="B18" s="132"/>
      <c r="C18" s="132"/>
    </row>
    <row r="19" spans="2:5" ht="18.5" x14ac:dyDescent="0.35">
      <c r="B19" s="178"/>
      <c r="C19" s="178"/>
    </row>
    <row r="20" spans="2:5" x14ac:dyDescent="0.35">
      <c r="B20" s="130"/>
      <c r="C20" s="130"/>
    </row>
    <row r="21" spans="2:5" x14ac:dyDescent="0.35">
      <c r="B21" s="132"/>
      <c r="C21" s="132"/>
    </row>
    <row r="22" spans="2:5" x14ac:dyDescent="0.35">
      <c r="B22" s="132"/>
      <c r="C22" s="132"/>
      <c r="E22" s="131"/>
    </row>
    <row r="23" spans="2:5" x14ac:dyDescent="0.35">
      <c r="B23" s="132"/>
      <c r="C23" s="132"/>
    </row>
    <row r="24" spans="2:5" x14ac:dyDescent="0.35">
      <c r="B24" s="132"/>
      <c r="C24" s="132"/>
    </row>
    <row r="25" spans="2:5" ht="18.5" x14ac:dyDescent="0.35">
      <c r="B25" s="178"/>
      <c r="C25" s="178"/>
    </row>
    <row r="26" spans="2:5" x14ac:dyDescent="0.35">
      <c r="B26" s="130"/>
      <c r="C26" s="130"/>
    </row>
    <row r="27" spans="2:5" x14ac:dyDescent="0.35">
      <c r="B27" s="132"/>
      <c r="C27" s="132"/>
    </row>
    <row r="28" spans="2:5" x14ac:dyDescent="0.35">
      <c r="B28" s="132"/>
      <c r="C28" s="132"/>
    </row>
    <row r="29" spans="2:5" x14ac:dyDescent="0.35">
      <c r="B29" s="132"/>
      <c r="C29" s="132"/>
    </row>
    <row r="30" spans="2:5" x14ac:dyDescent="0.35">
      <c r="B30" s="132"/>
      <c r="C30" s="132"/>
    </row>
  </sheetData>
  <mergeCells count="4">
    <mergeCell ref="B13:C13"/>
    <mergeCell ref="B8:C8"/>
    <mergeCell ref="B19:C19"/>
    <mergeCell ref="B25:C25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Sheet</vt:lpstr>
      <vt:lpstr>Shock 1</vt:lpstr>
      <vt:lpstr>Shock 2</vt:lpstr>
      <vt:lpstr>Shock 3</vt:lpstr>
      <vt:lpstr>Input 2 - References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Aditya.Patil@in.ey.com</dc:creator>
  <cp:lastModifiedBy>Ashish Vijay</cp:lastModifiedBy>
  <cp:lastPrinted>2023-09-06T08:50:10Z</cp:lastPrinted>
  <dcterms:created xsi:type="dcterms:W3CDTF">2014-04-05T10:50:28Z</dcterms:created>
  <dcterms:modified xsi:type="dcterms:W3CDTF">2024-05-28T12:34:30Z</dcterms:modified>
</cp:coreProperties>
</file>