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F:\23-24\SMHFC\ICAAP\Stress Testing FY 2024\"/>
    </mc:Choice>
  </mc:AlternateContent>
  <xr:revisionPtr revIDLastSave="0" documentId="13_ncr:1_{4A4F9BC3-2EC8-41F3-97A0-E062F8F3AE44}" xr6:coauthVersionLast="36" xr6:coauthVersionMax="36" xr10:uidLastSave="{00000000-0000-0000-0000-000000000000}"/>
  <bookViews>
    <workbookView xWindow="0" yWindow="0" windowWidth="19200" windowHeight="7050" xr2:uid="{00000000-000D-0000-FFFF-FFFF00000000}"/>
  </bookViews>
  <sheets>
    <sheet name="SLR-Mar 24" sheetId="1" r:id="rId1"/>
    <sheet name="Covenants Tracker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4" i="1" l="1"/>
  <c r="T144" i="1"/>
  <c r="U144" i="1"/>
  <c r="V144" i="1"/>
  <c r="W144" i="1"/>
  <c r="X144" i="1"/>
  <c r="Y144" i="1"/>
  <c r="Z144" i="1"/>
  <c r="AA144" i="1"/>
  <c r="R144" i="1"/>
  <c r="T143" i="1"/>
  <c r="U143" i="1"/>
  <c r="V143" i="1" s="1"/>
  <c r="W143" i="1" s="1"/>
  <c r="X143" i="1" s="1"/>
  <c r="Y143" i="1" s="1"/>
  <c r="Z143" i="1" s="1"/>
  <c r="AA143" i="1" s="1"/>
  <c r="S143" i="1"/>
  <c r="R143" i="1"/>
  <c r="S142" i="1"/>
  <c r="T142" i="1"/>
  <c r="U142" i="1"/>
  <c r="V142" i="1"/>
  <c r="W142" i="1"/>
  <c r="X142" i="1"/>
  <c r="Y142" i="1"/>
  <c r="Z142" i="1"/>
  <c r="AA142" i="1"/>
  <c r="R142" i="1"/>
  <c r="AD138" i="1"/>
  <c r="AD137" i="1"/>
  <c r="AD136" i="1"/>
  <c r="Z63" i="1" l="1"/>
  <c r="AA63" i="1"/>
  <c r="AA65" i="1"/>
  <c r="Z65" i="1"/>
  <c r="Y65" i="1"/>
  <c r="X65" i="1"/>
  <c r="W65" i="1"/>
  <c r="V65" i="1"/>
  <c r="U65" i="1"/>
  <c r="T65" i="1"/>
  <c r="S65" i="1"/>
  <c r="R65" i="1"/>
  <c r="I75" i="1" l="1"/>
  <c r="D45" i="1"/>
  <c r="D75" i="1" s="1"/>
  <c r="E45" i="1"/>
  <c r="E75" i="1" s="1"/>
  <c r="F45" i="1"/>
  <c r="G45" i="1"/>
  <c r="G75" i="1" s="1"/>
  <c r="H45" i="1"/>
  <c r="H75" i="1" s="1"/>
  <c r="I45" i="1"/>
  <c r="J45" i="1"/>
  <c r="J75" i="1" s="1"/>
  <c r="K45" i="1"/>
  <c r="L45" i="1"/>
  <c r="L75" i="1" s="1"/>
  <c r="C45" i="1"/>
  <c r="C75" i="1" s="1"/>
  <c r="D57" i="1"/>
  <c r="E57" i="1"/>
  <c r="F57" i="1"/>
  <c r="G57" i="1"/>
  <c r="H57" i="1"/>
  <c r="I57" i="1"/>
  <c r="J57" i="1"/>
  <c r="K57" i="1"/>
  <c r="L57" i="1"/>
  <c r="C57" i="1"/>
  <c r="D50" i="1"/>
  <c r="E50" i="1"/>
  <c r="F50" i="1"/>
  <c r="F75" i="1" s="1"/>
  <c r="G50" i="1"/>
  <c r="H50" i="1"/>
  <c r="I50" i="1"/>
  <c r="J50" i="1"/>
  <c r="K50" i="1"/>
  <c r="K75" i="1" s="1"/>
  <c r="L50" i="1"/>
  <c r="C50" i="1"/>
  <c r="D32" i="1"/>
  <c r="E32" i="1"/>
  <c r="F32" i="1"/>
  <c r="G32" i="1"/>
  <c r="H32" i="1"/>
  <c r="I32" i="1"/>
  <c r="J32" i="1"/>
  <c r="K32" i="1"/>
  <c r="L32" i="1"/>
  <c r="C32" i="1"/>
  <c r="D25" i="1"/>
  <c r="E25" i="1"/>
  <c r="F25" i="1"/>
  <c r="G25" i="1"/>
  <c r="H25" i="1"/>
  <c r="I25" i="1"/>
  <c r="J25" i="1"/>
  <c r="K25" i="1"/>
  <c r="L25" i="1"/>
  <c r="M25" i="1"/>
  <c r="N25" i="1"/>
  <c r="C25" i="1"/>
  <c r="D17" i="1"/>
  <c r="E17" i="1"/>
  <c r="F17" i="1"/>
  <c r="G17" i="1"/>
  <c r="H17" i="1"/>
  <c r="I17" i="1"/>
  <c r="J17" i="1"/>
  <c r="K17" i="1"/>
  <c r="L17" i="1"/>
  <c r="C17" i="1"/>
  <c r="AK30" i="1" l="1"/>
  <c r="AL30" i="1" s="1"/>
  <c r="AL29" i="1"/>
  <c r="O52" i="1" l="1"/>
  <c r="R52" i="1" s="1"/>
  <c r="AD52" i="1" s="1"/>
  <c r="AE52" i="1" s="1"/>
  <c r="C38" i="1"/>
  <c r="AF21" i="1"/>
  <c r="AG21" i="1" s="1"/>
  <c r="AC21" i="1"/>
  <c r="AB21" i="1"/>
  <c r="AA21" i="1"/>
  <c r="Z21" i="1"/>
  <c r="Y21" i="1"/>
  <c r="X21" i="1"/>
  <c r="W21" i="1"/>
  <c r="V21" i="1"/>
  <c r="U21" i="1"/>
  <c r="O21" i="1"/>
  <c r="R21" i="1" l="1"/>
  <c r="T21" i="1"/>
  <c r="S21" i="1"/>
  <c r="AD21" i="1" l="1"/>
  <c r="AE21" i="1" s="1"/>
  <c r="O46" i="1" l="1"/>
  <c r="O47" i="1"/>
  <c r="O48" i="1"/>
  <c r="O49" i="1"/>
  <c r="O50" i="1"/>
  <c r="O51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4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2" i="1"/>
  <c r="O23" i="1"/>
  <c r="O24" i="1"/>
  <c r="O25" i="1"/>
  <c r="O26" i="1"/>
  <c r="O27" i="1"/>
  <c r="O28" i="1"/>
  <c r="O29" i="1"/>
  <c r="AM29" i="1" s="1"/>
  <c r="O30" i="1"/>
  <c r="O31" i="1"/>
  <c r="O32" i="1"/>
  <c r="O33" i="1"/>
  <c r="O34" i="1"/>
  <c r="O35" i="1"/>
  <c r="O36" i="1"/>
  <c r="O37" i="1"/>
  <c r="AH29" i="1" l="1"/>
  <c r="AM30" i="1"/>
  <c r="AM31" i="1" s="1"/>
  <c r="R71" i="1"/>
  <c r="S71" i="1"/>
  <c r="T71" i="1" s="1"/>
  <c r="Y71" i="1"/>
  <c r="U71" i="1"/>
  <c r="Z71" i="1"/>
  <c r="AA71" i="1"/>
  <c r="AB71" i="1"/>
  <c r="AC71" i="1"/>
  <c r="X29" i="1" l="1"/>
  <c r="W29" i="1"/>
  <c r="V29" i="1"/>
  <c r="U29" i="1"/>
  <c r="T29" i="1"/>
  <c r="AA29" i="1"/>
  <c r="S29" i="1"/>
  <c r="Z29" i="1"/>
  <c r="R29" i="1"/>
  <c r="Y29" i="1"/>
  <c r="D38" i="1"/>
  <c r="E38" i="1"/>
  <c r="F38" i="1"/>
  <c r="G38" i="1"/>
  <c r="H38" i="1"/>
  <c r="I38" i="1"/>
  <c r="J38" i="1"/>
  <c r="K38" i="1"/>
  <c r="L38" i="1"/>
  <c r="F76" i="1" l="1"/>
  <c r="F77" i="1" s="1"/>
  <c r="D76" i="1"/>
  <c r="D77" i="1" s="1"/>
  <c r="L76" i="1"/>
  <c r="L77" i="1" s="1"/>
  <c r="I76" i="1"/>
  <c r="I77" i="1" s="1"/>
  <c r="O4" i="1"/>
  <c r="G76" i="1"/>
  <c r="G77" i="1" s="1"/>
  <c r="O75" i="1"/>
  <c r="H76" i="1"/>
  <c r="H77" i="1" s="1"/>
  <c r="O38" i="1"/>
  <c r="E76" i="1"/>
  <c r="E77" i="1" s="1"/>
  <c r="K76" i="1"/>
  <c r="K77" i="1" s="1"/>
  <c r="C39" i="1"/>
  <c r="D39" i="1" s="1"/>
  <c r="J76" i="1"/>
  <c r="J77" i="1" s="1"/>
  <c r="C76" i="1"/>
  <c r="E39" i="1" l="1"/>
  <c r="F39" i="1" s="1"/>
  <c r="G39" i="1" s="1"/>
  <c r="H39" i="1" s="1"/>
  <c r="I39" i="1" s="1"/>
  <c r="J39" i="1" s="1"/>
  <c r="K39" i="1" s="1"/>
  <c r="L39" i="1" s="1"/>
  <c r="C78" i="1"/>
  <c r="C77" i="1"/>
  <c r="D78" i="1" l="1"/>
  <c r="D79" i="1" s="1"/>
  <c r="C79" i="1"/>
  <c r="E78" i="1" l="1"/>
  <c r="F78" i="1" l="1"/>
  <c r="E79" i="1"/>
  <c r="F79" i="1" l="1"/>
  <c r="G78" i="1"/>
  <c r="G79" i="1" l="1"/>
  <c r="H78" i="1"/>
  <c r="H79" i="1" l="1"/>
  <c r="I78" i="1"/>
  <c r="I79" i="1" l="1"/>
  <c r="J78" i="1"/>
  <c r="K78" i="1" l="1"/>
  <c r="J79" i="1"/>
  <c r="K79" i="1" l="1"/>
  <c r="L78" i="1"/>
  <c r="L79" i="1" s="1"/>
  <c r="AC66" i="1" l="1"/>
  <c r="AB66" i="1"/>
  <c r="AA66" i="1"/>
  <c r="Z66" i="1"/>
  <c r="Y66" i="1"/>
  <c r="X66" i="1"/>
  <c r="W66" i="1"/>
  <c r="V66" i="1"/>
  <c r="U66" i="1"/>
  <c r="T66" i="1"/>
  <c r="S66" i="1"/>
  <c r="R66" i="1"/>
  <c r="AC24" i="1"/>
  <c r="AB24" i="1"/>
  <c r="AA24" i="1"/>
  <c r="Z24" i="1"/>
  <c r="Y24" i="1"/>
  <c r="X24" i="1"/>
  <c r="W24" i="1"/>
  <c r="V24" i="1"/>
  <c r="U24" i="1"/>
  <c r="T24" i="1"/>
  <c r="S24" i="1"/>
  <c r="R24" i="1"/>
  <c r="R7" i="1"/>
  <c r="S7" i="1"/>
  <c r="T7" i="1"/>
  <c r="U7" i="1"/>
  <c r="V7" i="1"/>
  <c r="W7" i="1"/>
  <c r="X7" i="1"/>
  <c r="Y7" i="1"/>
  <c r="Z7" i="1"/>
  <c r="AA7" i="1"/>
  <c r="AB7" i="1"/>
  <c r="AC7" i="1"/>
  <c r="AC5" i="1"/>
  <c r="AB5" i="1"/>
  <c r="AA5" i="1"/>
  <c r="Z5" i="1"/>
  <c r="Y5" i="1"/>
  <c r="X5" i="1"/>
  <c r="W5" i="1"/>
  <c r="V5" i="1"/>
  <c r="U5" i="1"/>
  <c r="T5" i="1"/>
  <c r="S5" i="1"/>
  <c r="AC60" i="1"/>
  <c r="AB60" i="1"/>
  <c r="AA60" i="1"/>
  <c r="Z60" i="1"/>
  <c r="Y60" i="1"/>
  <c r="X60" i="1"/>
  <c r="W60" i="1"/>
  <c r="AC58" i="1"/>
  <c r="AB58" i="1"/>
  <c r="AA58" i="1"/>
  <c r="Z58" i="1"/>
  <c r="Y58" i="1"/>
  <c r="X58" i="1"/>
  <c r="W58" i="1"/>
  <c r="AC61" i="1"/>
  <c r="AB61" i="1"/>
  <c r="AA61" i="1"/>
  <c r="Z61" i="1"/>
  <c r="Y61" i="1"/>
  <c r="X61" i="1"/>
  <c r="W61" i="1"/>
  <c r="AC59" i="1" l="1"/>
  <c r="AB59" i="1"/>
  <c r="AA59" i="1"/>
  <c r="Z59" i="1"/>
  <c r="Y59" i="1"/>
  <c r="X59" i="1"/>
  <c r="W59" i="1"/>
  <c r="AC29" i="1" l="1"/>
  <c r="AB29" i="1"/>
  <c r="AD29" i="1" s="1"/>
  <c r="AC74" i="1"/>
  <c r="AB74" i="1"/>
  <c r="AA74" i="1"/>
  <c r="Z74" i="1"/>
  <c r="Y74" i="1"/>
  <c r="X74" i="1"/>
  <c r="W74" i="1"/>
  <c r="V74" i="1"/>
  <c r="U74" i="1"/>
  <c r="T74" i="1"/>
  <c r="S74" i="1"/>
  <c r="R74" i="1"/>
  <c r="AC73" i="1"/>
  <c r="AB73" i="1"/>
  <c r="AA73" i="1"/>
  <c r="Z73" i="1"/>
  <c r="Y73" i="1"/>
  <c r="X73" i="1"/>
  <c r="W73" i="1"/>
  <c r="V73" i="1"/>
  <c r="U73" i="1"/>
  <c r="T73" i="1"/>
  <c r="S73" i="1"/>
  <c r="R73" i="1"/>
  <c r="AC72" i="1"/>
  <c r="AB72" i="1"/>
  <c r="AA72" i="1"/>
  <c r="Z72" i="1"/>
  <c r="Y72" i="1"/>
  <c r="X72" i="1"/>
  <c r="W72" i="1"/>
  <c r="V72" i="1"/>
  <c r="U72" i="1"/>
  <c r="T72" i="1"/>
  <c r="S72" i="1"/>
  <c r="R72" i="1"/>
  <c r="AC70" i="1"/>
  <c r="AB70" i="1"/>
  <c r="AA70" i="1"/>
  <c r="Z70" i="1"/>
  <c r="Y70" i="1"/>
  <c r="X70" i="1"/>
  <c r="W70" i="1"/>
  <c r="V70" i="1"/>
  <c r="U70" i="1"/>
  <c r="T70" i="1"/>
  <c r="S70" i="1"/>
  <c r="R70" i="1"/>
  <c r="AC69" i="1"/>
  <c r="AB69" i="1"/>
  <c r="AA69" i="1"/>
  <c r="Z69" i="1"/>
  <c r="Y69" i="1"/>
  <c r="X69" i="1"/>
  <c r="W69" i="1"/>
  <c r="V69" i="1"/>
  <c r="U69" i="1"/>
  <c r="T69" i="1"/>
  <c r="S69" i="1"/>
  <c r="R69" i="1"/>
  <c r="AC68" i="1"/>
  <c r="AB68" i="1"/>
  <c r="AA68" i="1"/>
  <c r="Z68" i="1"/>
  <c r="Y68" i="1"/>
  <c r="X68" i="1"/>
  <c r="W68" i="1"/>
  <c r="V68" i="1"/>
  <c r="U68" i="1"/>
  <c r="T68" i="1"/>
  <c r="S68" i="1"/>
  <c r="R68" i="1"/>
  <c r="AC37" i="1"/>
  <c r="AB37" i="1"/>
  <c r="AA37" i="1"/>
  <c r="Z37" i="1"/>
  <c r="Y37" i="1"/>
  <c r="X37" i="1"/>
  <c r="W37" i="1"/>
  <c r="V37" i="1"/>
  <c r="U37" i="1"/>
  <c r="T37" i="1"/>
  <c r="S37" i="1"/>
  <c r="R37" i="1"/>
  <c r="AC36" i="1"/>
  <c r="AB36" i="1"/>
  <c r="AA36" i="1"/>
  <c r="Z36" i="1"/>
  <c r="Y36" i="1"/>
  <c r="X36" i="1"/>
  <c r="W36" i="1"/>
  <c r="V36" i="1"/>
  <c r="U36" i="1"/>
  <c r="T36" i="1"/>
  <c r="S36" i="1"/>
  <c r="R36" i="1"/>
  <c r="AC35" i="1"/>
  <c r="AB35" i="1"/>
  <c r="AA35" i="1"/>
  <c r="Z35" i="1"/>
  <c r="Y35" i="1"/>
  <c r="X35" i="1"/>
  <c r="W35" i="1"/>
  <c r="V35" i="1"/>
  <c r="U35" i="1"/>
  <c r="T35" i="1"/>
  <c r="S35" i="1"/>
  <c r="R35" i="1"/>
  <c r="AC34" i="1"/>
  <c r="AB34" i="1"/>
  <c r="AA34" i="1"/>
  <c r="Z34" i="1"/>
  <c r="Y34" i="1"/>
  <c r="X34" i="1"/>
  <c r="W34" i="1"/>
  <c r="V34" i="1"/>
  <c r="U34" i="1"/>
  <c r="T34" i="1"/>
  <c r="S34" i="1"/>
  <c r="R34" i="1"/>
  <c r="AC33" i="1"/>
  <c r="AB33" i="1"/>
  <c r="AA33" i="1"/>
  <c r="Z33" i="1"/>
  <c r="Y33" i="1"/>
  <c r="X33" i="1"/>
  <c r="W33" i="1"/>
  <c r="V33" i="1"/>
  <c r="U33" i="1"/>
  <c r="T33" i="1"/>
  <c r="S33" i="1"/>
  <c r="R33" i="1"/>
  <c r="AC31" i="1"/>
  <c r="AB31" i="1"/>
  <c r="AA31" i="1"/>
  <c r="Z31" i="1"/>
  <c r="Y31" i="1"/>
  <c r="X31" i="1"/>
  <c r="W31" i="1"/>
  <c r="V31" i="1"/>
  <c r="U31" i="1"/>
  <c r="T31" i="1"/>
  <c r="S31" i="1"/>
  <c r="R31" i="1"/>
  <c r="AC30" i="1"/>
  <c r="AB30" i="1"/>
  <c r="AA30" i="1"/>
  <c r="Z30" i="1"/>
  <c r="Y30" i="1"/>
  <c r="X30" i="1"/>
  <c r="W30" i="1"/>
  <c r="V30" i="1"/>
  <c r="U30" i="1"/>
  <c r="T30" i="1"/>
  <c r="S30" i="1"/>
  <c r="R30" i="1"/>
  <c r="AC28" i="1"/>
  <c r="AB28" i="1"/>
  <c r="AA28" i="1"/>
  <c r="Z28" i="1"/>
  <c r="Y28" i="1"/>
  <c r="X28" i="1"/>
  <c r="W28" i="1"/>
  <c r="V28" i="1"/>
  <c r="U28" i="1"/>
  <c r="T28" i="1"/>
  <c r="S28" i="1"/>
  <c r="R28" i="1"/>
  <c r="AC27" i="1"/>
  <c r="AB27" i="1"/>
  <c r="AA27" i="1"/>
  <c r="Z27" i="1"/>
  <c r="Y27" i="1"/>
  <c r="X27" i="1"/>
  <c r="W27" i="1"/>
  <c r="V27" i="1"/>
  <c r="U27" i="1"/>
  <c r="T27" i="1"/>
  <c r="S27" i="1"/>
  <c r="R27" i="1"/>
  <c r="AC26" i="1"/>
  <c r="AB26" i="1"/>
  <c r="AA26" i="1"/>
  <c r="Z26" i="1"/>
  <c r="Y26" i="1"/>
  <c r="X26" i="1"/>
  <c r="W26" i="1"/>
  <c r="V26" i="1"/>
  <c r="U26" i="1"/>
  <c r="T26" i="1"/>
  <c r="S26" i="1"/>
  <c r="R26" i="1"/>
  <c r="AC16" i="1"/>
  <c r="AB16" i="1"/>
  <c r="AA16" i="1"/>
  <c r="Z16" i="1"/>
  <c r="Y16" i="1"/>
  <c r="X16" i="1"/>
  <c r="W16" i="1"/>
  <c r="V16" i="1"/>
  <c r="U16" i="1"/>
  <c r="T16" i="1"/>
  <c r="S16" i="1"/>
  <c r="R16" i="1"/>
  <c r="AC15" i="1"/>
  <c r="AB15" i="1"/>
  <c r="AA15" i="1"/>
  <c r="Z15" i="1"/>
  <c r="Y15" i="1"/>
  <c r="X15" i="1"/>
  <c r="W15" i="1"/>
  <c r="V15" i="1"/>
  <c r="U15" i="1"/>
  <c r="T15" i="1"/>
  <c r="S15" i="1"/>
  <c r="R15" i="1"/>
  <c r="AC14" i="1"/>
  <c r="AB14" i="1"/>
  <c r="AA14" i="1"/>
  <c r="Z14" i="1"/>
  <c r="Y14" i="1"/>
  <c r="X14" i="1"/>
  <c r="W14" i="1"/>
  <c r="V14" i="1"/>
  <c r="U14" i="1"/>
  <c r="T14" i="1"/>
  <c r="S14" i="1"/>
  <c r="R14" i="1"/>
  <c r="AC13" i="1"/>
  <c r="AB13" i="1"/>
  <c r="AA13" i="1"/>
  <c r="Z13" i="1"/>
  <c r="Y13" i="1"/>
  <c r="X13" i="1"/>
  <c r="W13" i="1"/>
  <c r="V13" i="1"/>
  <c r="U13" i="1"/>
  <c r="T13" i="1"/>
  <c r="S13" i="1"/>
  <c r="R13" i="1"/>
  <c r="AC12" i="1"/>
  <c r="AB12" i="1"/>
  <c r="AA12" i="1"/>
  <c r="Z12" i="1"/>
  <c r="Y12" i="1"/>
  <c r="X12" i="1"/>
  <c r="W12" i="1"/>
  <c r="V12" i="1"/>
  <c r="U12" i="1"/>
  <c r="T12" i="1"/>
  <c r="S12" i="1"/>
  <c r="R12" i="1"/>
  <c r="AC11" i="1"/>
  <c r="AB11" i="1"/>
  <c r="AA11" i="1"/>
  <c r="Z11" i="1"/>
  <c r="Y11" i="1"/>
  <c r="X11" i="1"/>
  <c r="W11" i="1"/>
  <c r="V11" i="1"/>
  <c r="U11" i="1"/>
  <c r="T11" i="1"/>
  <c r="S11" i="1"/>
  <c r="R11" i="1"/>
  <c r="AC10" i="1"/>
  <c r="AB10" i="1"/>
  <c r="AA10" i="1"/>
  <c r="Z10" i="1"/>
  <c r="Y10" i="1"/>
  <c r="X10" i="1"/>
  <c r="W10" i="1"/>
  <c r="V10" i="1"/>
  <c r="U10" i="1"/>
  <c r="T10" i="1"/>
  <c r="S10" i="1"/>
  <c r="R10" i="1"/>
  <c r="AC6" i="1"/>
  <c r="AB6" i="1"/>
  <c r="AA6" i="1"/>
  <c r="Z6" i="1"/>
  <c r="Y6" i="1"/>
  <c r="X6" i="1"/>
  <c r="W6" i="1"/>
  <c r="V6" i="1"/>
  <c r="U6" i="1"/>
  <c r="T6" i="1"/>
  <c r="S6" i="1"/>
  <c r="R6" i="1"/>
  <c r="R5" i="1"/>
  <c r="Q3" i="2" l="1"/>
  <c r="Q4" i="2" l="1"/>
  <c r="AA64" i="1"/>
  <c r="AA62" i="1" s="1"/>
  <c r="AC64" i="1"/>
  <c r="AC62" i="1" s="1"/>
  <c r="AB64" i="1"/>
  <c r="Z64" i="1"/>
  <c r="V61" i="1"/>
  <c r="U61" i="1"/>
  <c r="T61" i="1"/>
  <c r="S61" i="1"/>
  <c r="R61" i="1"/>
  <c r="V60" i="1"/>
  <c r="U60" i="1"/>
  <c r="T60" i="1"/>
  <c r="S60" i="1"/>
  <c r="R60" i="1"/>
  <c r="V59" i="1"/>
  <c r="U59" i="1"/>
  <c r="T59" i="1"/>
  <c r="S59" i="1"/>
  <c r="R59" i="1"/>
  <c r="V58" i="1"/>
  <c r="U58" i="1"/>
  <c r="T58" i="1"/>
  <c r="S58" i="1"/>
  <c r="R58" i="1"/>
  <c r="R56" i="1"/>
  <c r="R55" i="1"/>
  <c r="R54" i="1"/>
  <c r="R53" i="1"/>
  <c r="AD53" i="1" s="1"/>
  <c r="AE53" i="1" s="1"/>
  <c r="R51" i="1"/>
  <c r="R48" i="1"/>
  <c r="AD48" i="1" s="1"/>
  <c r="AE48" i="1" s="1"/>
  <c r="R47" i="1"/>
  <c r="R46" i="1"/>
  <c r="W23" i="1"/>
  <c r="W22" i="1"/>
  <c r="W20" i="1"/>
  <c r="W19" i="1"/>
  <c r="W18" i="1"/>
  <c r="V23" i="1"/>
  <c r="U23" i="1"/>
  <c r="V22" i="1"/>
  <c r="U22" i="1"/>
  <c r="V20" i="1"/>
  <c r="U20" i="1"/>
  <c r="V19" i="1"/>
  <c r="U19" i="1"/>
  <c r="V18" i="1"/>
  <c r="U18" i="1"/>
  <c r="AC23" i="1"/>
  <c r="AB23" i="1"/>
  <c r="AA23" i="1"/>
  <c r="Z23" i="1"/>
  <c r="Y23" i="1"/>
  <c r="X23" i="1"/>
  <c r="AC22" i="1"/>
  <c r="AB22" i="1"/>
  <c r="AA22" i="1"/>
  <c r="Z22" i="1"/>
  <c r="Y22" i="1"/>
  <c r="X22" i="1"/>
  <c r="AC20" i="1"/>
  <c r="AB20" i="1"/>
  <c r="AA20" i="1"/>
  <c r="Z20" i="1"/>
  <c r="Y20" i="1"/>
  <c r="X20" i="1"/>
  <c r="AC19" i="1"/>
  <c r="AB19" i="1"/>
  <c r="AA19" i="1"/>
  <c r="Z19" i="1"/>
  <c r="Y19" i="1"/>
  <c r="X19" i="1"/>
  <c r="AC18" i="1"/>
  <c r="AB18" i="1"/>
  <c r="AA18" i="1"/>
  <c r="Z18" i="1"/>
  <c r="Y18" i="1"/>
  <c r="X18" i="1"/>
  <c r="V17" i="1"/>
  <c r="AF23" i="1"/>
  <c r="AG23" i="1" s="1"/>
  <c r="AF22" i="1"/>
  <c r="AG22" i="1" s="1"/>
  <c r="T22" i="1" s="1"/>
  <c r="AF20" i="1"/>
  <c r="AG20" i="1" s="1"/>
  <c r="T20" i="1" s="1"/>
  <c r="AF19" i="1"/>
  <c r="AG19" i="1" s="1"/>
  <c r="T19" i="1" s="1"/>
  <c r="AF18" i="1"/>
  <c r="AG18" i="1" s="1"/>
  <c r="T18" i="1" s="1"/>
  <c r="AC67" i="1"/>
  <c r="AB67" i="1"/>
  <c r="AA67" i="1"/>
  <c r="Z67" i="1"/>
  <c r="Y67" i="1"/>
  <c r="X67" i="1"/>
  <c r="W67" i="1"/>
  <c r="V67" i="1"/>
  <c r="U67" i="1"/>
  <c r="T67" i="1"/>
  <c r="S67" i="1"/>
  <c r="R67" i="1"/>
  <c r="AB62" i="1"/>
  <c r="Y62" i="1"/>
  <c r="X62" i="1"/>
  <c r="W62" i="1"/>
  <c r="V62" i="1"/>
  <c r="U62" i="1"/>
  <c r="T62" i="1"/>
  <c r="S62" i="1"/>
  <c r="R62" i="1"/>
  <c r="AC57" i="1"/>
  <c r="AB57" i="1"/>
  <c r="AA57" i="1"/>
  <c r="Z57" i="1"/>
  <c r="Y57" i="1"/>
  <c r="X57" i="1"/>
  <c r="W57" i="1"/>
  <c r="AC50" i="1"/>
  <c r="AB50" i="1"/>
  <c r="AA50" i="1"/>
  <c r="Z50" i="1"/>
  <c r="Y50" i="1"/>
  <c r="X50" i="1"/>
  <c r="W50" i="1"/>
  <c r="V50" i="1"/>
  <c r="U50" i="1"/>
  <c r="T50" i="1"/>
  <c r="S50" i="1"/>
  <c r="AD74" i="1"/>
  <c r="AE74" i="1" s="1"/>
  <c r="AD73" i="1"/>
  <c r="AE73" i="1" s="1"/>
  <c r="AD72" i="1"/>
  <c r="AE72" i="1" s="1"/>
  <c r="AD71" i="1"/>
  <c r="AE71" i="1" s="1"/>
  <c r="AD70" i="1"/>
  <c r="AE70" i="1" s="1"/>
  <c r="AD69" i="1"/>
  <c r="AE69" i="1" s="1"/>
  <c r="AD68" i="1"/>
  <c r="AE68" i="1" s="1"/>
  <c r="AD66" i="1"/>
  <c r="AE66" i="1" s="1"/>
  <c r="AD65" i="1"/>
  <c r="AE65" i="1" s="1"/>
  <c r="AD63" i="1"/>
  <c r="AD56" i="1"/>
  <c r="AE56" i="1" s="1"/>
  <c r="AD55" i="1"/>
  <c r="AE55" i="1" s="1"/>
  <c r="AD54" i="1"/>
  <c r="AE54" i="1" s="1"/>
  <c r="AD49" i="1"/>
  <c r="AE49" i="1" s="1"/>
  <c r="AD46" i="1"/>
  <c r="AE46" i="1" s="1"/>
  <c r="AC45" i="1"/>
  <c r="AB45" i="1"/>
  <c r="AA45" i="1"/>
  <c r="Z45" i="1"/>
  <c r="Y45" i="1"/>
  <c r="X45" i="1"/>
  <c r="X75" i="1" s="1"/>
  <c r="X134" i="1" s="1"/>
  <c r="W45" i="1"/>
  <c r="V45" i="1"/>
  <c r="U45" i="1"/>
  <c r="T45" i="1"/>
  <c r="S45" i="1"/>
  <c r="AC4" i="1"/>
  <c r="AB4" i="1"/>
  <c r="AA4" i="1"/>
  <c r="Z4" i="1"/>
  <c r="Y4" i="1"/>
  <c r="X4" i="1"/>
  <c r="W4" i="1"/>
  <c r="V4" i="1"/>
  <c r="U4" i="1"/>
  <c r="T4" i="1"/>
  <c r="S4" i="1"/>
  <c r="R4" i="1"/>
  <c r="AC32" i="1"/>
  <c r="AB32" i="1"/>
  <c r="AA32" i="1"/>
  <c r="Z32" i="1"/>
  <c r="Y32" i="1"/>
  <c r="X32" i="1"/>
  <c r="W32" i="1"/>
  <c r="V32" i="1"/>
  <c r="U32" i="1"/>
  <c r="T32" i="1"/>
  <c r="S32" i="1"/>
  <c r="R32" i="1"/>
  <c r="AC25" i="1"/>
  <c r="AB25" i="1"/>
  <c r="AA25" i="1"/>
  <c r="Z25" i="1"/>
  <c r="Y25" i="1"/>
  <c r="X25" i="1"/>
  <c r="W25" i="1"/>
  <c r="V25" i="1"/>
  <c r="U25" i="1"/>
  <c r="T25" i="1"/>
  <c r="S25" i="1"/>
  <c r="R25" i="1"/>
  <c r="AD37" i="1"/>
  <c r="AE37" i="1" s="1"/>
  <c r="AD36" i="1"/>
  <c r="AE36" i="1" s="1"/>
  <c r="AD35" i="1"/>
  <c r="AE35" i="1" s="1"/>
  <c r="AD34" i="1"/>
  <c r="AE34" i="1" s="1"/>
  <c r="AD33" i="1"/>
  <c r="AE33" i="1" s="1"/>
  <c r="AD31" i="1"/>
  <c r="AE31" i="1" s="1"/>
  <c r="AD30" i="1"/>
  <c r="AE30" i="1" s="1"/>
  <c r="AD28" i="1"/>
  <c r="AE28" i="1" s="1"/>
  <c r="AD27" i="1"/>
  <c r="AE27" i="1" s="1"/>
  <c r="AD26" i="1"/>
  <c r="AE26" i="1" s="1"/>
  <c r="AD24" i="1"/>
  <c r="AE24" i="1" s="1"/>
  <c r="AD16" i="1"/>
  <c r="AE16" i="1" s="1"/>
  <c r="AD15" i="1"/>
  <c r="AE15" i="1" s="1"/>
  <c r="AD14" i="1"/>
  <c r="AE14" i="1" s="1"/>
  <c r="AD13" i="1"/>
  <c r="AE13" i="1" s="1"/>
  <c r="AD12" i="1"/>
  <c r="AE12" i="1" s="1"/>
  <c r="AD11" i="1"/>
  <c r="AE11" i="1" s="1"/>
  <c r="AD10" i="1"/>
  <c r="AE10" i="1" s="1"/>
  <c r="AD9" i="1"/>
  <c r="AE9" i="1" s="1"/>
  <c r="AD8" i="1"/>
  <c r="AE8" i="1" s="1"/>
  <c r="AD6" i="1"/>
  <c r="AE6" i="1" s="1"/>
  <c r="AD5" i="1"/>
  <c r="AE5" i="1" s="1"/>
  <c r="T57" i="1" l="1"/>
  <c r="W75" i="1"/>
  <c r="W134" i="1" s="1"/>
  <c r="R23" i="1"/>
  <c r="T23" i="1"/>
  <c r="T17" i="1" s="1"/>
  <c r="T38" i="1" s="1"/>
  <c r="T131" i="1" s="1"/>
  <c r="AB75" i="1"/>
  <c r="U17" i="1"/>
  <c r="U38" i="1" s="1"/>
  <c r="U131" i="1" s="1"/>
  <c r="AD61" i="1"/>
  <c r="AE61" i="1" s="1"/>
  <c r="S57" i="1"/>
  <c r="V57" i="1"/>
  <c r="AD60" i="1"/>
  <c r="R57" i="1"/>
  <c r="U57" i="1"/>
  <c r="U75" i="1" s="1"/>
  <c r="U134" i="1" s="1"/>
  <c r="Y75" i="1"/>
  <c r="Y134" i="1" s="1"/>
  <c r="AD32" i="1"/>
  <c r="AE32" i="1" s="1"/>
  <c r="AD25" i="1"/>
  <c r="AD4" i="1"/>
  <c r="AE4" i="1" s="1"/>
  <c r="R18" i="1"/>
  <c r="Y17" i="1"/>
  <c r="Y38" i="1" s="1"/>
  <c r="Y131" i="1" s="1"/>
  <c r="S18" i="1"/>
  <c r="AB17" i="1"/>
  <c r="AB38" i="1" s="1"/>
  <c r="AC17" i="1"/>
  <c r="AC38" i="1" s="1"/>
  <c r="S23" i="1"/>
  <c r="AD23" i="1" s="1"/>
  <c r="AE23" i="1" s="1"/>
  <c r="X17" i="1"/>
  <c r="X38" i="1" s="1"/>
  <c r="R19" i="1"/>
  <c r="Z17" i="1"/>
  <c r="Z38" i="1" s="1"/>
  <c r="Z131" i="1" s="1"/>
  <c r="S19" i="1"/>
  <c r="R20" i="1"/>
  <c r="S20" i="1"/>
  <c r="R22" i="1"/>
  <c r="AA17" i="1"/>
  <c r="AA38" i="1" s="1"/>
  <c r="S22" i="1"/>
  <c r="AA75" i="1"/>
  <c r="AC75" i="1"/>
  <c r="AD64" i="1"/>
  <c r="AE64" i="1" s="1"/>
  <c r="Z62" i="1"/>
  <c r="AD62" i="1" s="1"/>
  <c r="T75" i="1"/>
  <c r="T134" i="1" s="1"/>
  <c r="AD58" i="1"/>
  <c r="AD59" i="1"/>
  <c r="AE59" i="1" s="1"/>
  <c r="V75" i="1"/>
  <c r="V134" i="1" s="1"/>
  <c r="R50" i="1"/>
  <c r="AD50" i="1" s="1"/>
  <c r="AE50" i="1" s="1"/>
  <c r="AD51" i="1"/>
  <c r="AE51" i="1" s="1"/>
  <c r="R45" i="1"/>
  <c r="AD45" i="1" s="1"/>
  <c r="AE45" i="1" s="1"/>
  <c r="AD47" i="1"/>
  <c r="AE47" i="1" s="1"/>
  <c r="W17" i="1"/>
  <c r="W38" i="1" s="1"/>
  <c r="W131" i="1" s="1"/>
  <c r="AD67" i="1"/>
  <c r="AE67" i="1" s="1"/>
  <c r="AD7" i="1"/>
  <c r="AE7" i="1" s="1"/>
  <c r="V38" i="1"/>
  <c r="V131" i="1" s="1"/>
  <c r="AD57" i="1" l="1"/>
  <c r="AE62" i="1"/>
  <c r="AA134" i="1"/>
  <c r="AA131" i="1"/>
  <c r="X76" i="1"/>
  <c r="X131" i="1"/>
  <c r="AB76" i="1"/>
  <c r="AB77" i="1" s="1"/>
  <c r="W76" i="1"/>
  <c r="AD19" i="1"/>
  <c r="AE19" i="1" s="1"/>
  <c r="AE57" i="1"/>
  <c r="S75" i="1"/>
  <c r="S134" i="1" s="1"/>
  <c r="Y76" i="1"/>
  <c r="R75" i="1"/>
  <c r="R134" i="1" s="1"/>
  <c r="AD18" i="1"/>
  <c r="AE18" i="1" s="1"/>
  <c r="R17" i="1"/>
  <c r="R38" i="1" s="1"/>
  <c r="T76" i="1"/>
  <c r="U76" i="1"/>
  <c r="AC76" i="1"/>
  <c r="AA76" i="1"/>
  <c r="AA77" i="1" s="1"/>
  <c r="AD22" i="1"/>
  <c r="AE22" i="1" s="1"/>
  <c r="AD20" i="1"/>
  <c r="AE20" i="1" s="1"/>
  <c r="S17" i="1"/>
  <c r="S38" i="1" s="1"/>
  <c r="S131" i="1" s="1"/>
  <c r="Z75" i="1"/>
  <c r="V76" i="1"/>
  <c r="R135" i="1" l="1"/>
  <c r="S135" i="1" s="1"/>
  <c r="T135" i="1" s="1"/>
  <c r="U135" i="1" s="1"/>
  <c r="V135" i="1" s="1"/>
  <c r="W135" i="1" s="1"/>
  <c r="X135" i="1" s="1"/>
  <c r="Y135" i="1" s="1"/>
  <c r="Z76" i="1"/>
  <c r="Z136" i="1" s="1"/>
  <c r="Z134" i="1"/>
  <c r="AB134" i="1" s="1"/>
  <c r="V77" i="1"/>
  <c r="V138" i="1" s="1"/>
  <c r="V136" i="1"/>
  <c r="W77" i="1"/>
  <c r="W138" i="1" s="1"/>
  <c r="W136" i="1"/>
  <c r="R39" i="1"/>
  <c r="R132" i="1" s="1"/>
  <c r="R131" i="1"/>
  <c r="AB131" i="1" s="1"/>
  <c r="U77" i="1"/>
  <c r="U138" i="1" s="1"/>
  <c r="U136" i="1"/>
  <c r="T77" i="1"/>
  <c r="T138" i="1" s="1"/>
  <c r="T136" i="1"/>
  <c r="Z77" i="1"/>
  <c r="Z138" i="1" s="1"/>
  <c r="Y77" i="1"/>
  <c r="Y138" i="1" s="1"/>
  <c r="Y136" i="1"/>
  <c r="X77" i="1"/>
  <c r="X138" i="1" s="1"/>
  <c r="X136" i="1"/>
  <c r="AC77" i="1"/>
  <c r="AA136" i="1"/>
  <c r="AA138" i="1" s="1"/>
  <c r="S76" i="1"/>
  <c r="AD75" i="1"/>
  <c r="AD17" i="1"/>
  <c r="AD38" i="1" s="1"/>
  <c r="R76" i="1"/>
  <c r="Z135" i="1" l="1"/>
  <c r="AC131" i="1"/>
  <c r="S39" i="1"/>
  <c r="AD76" i="1"/>
  <c r="R136" i="1"/>
  <c r="S77" i="1"/>
  <c r="S138" i="1" s="1"/>
  <c r="S136" i="1"/>
  <c r="R78" i="1"/>
  <c r="R77" i="1"/>
  <c r="R138" i="1" s="1"/>
  <c r="R79" i="1" l="1"/>
  <c r="R139" i="1" s="1"/>
  <c r="R137" i="1"/>
  <c r="T39" i="1"/>
  <c r="S132" i="1"/>
  <c r="S78" i="1"/>
  <c r="U39" i="1" l="1"/>
  <c r="T132" i="1"/>
  <c r="T78" i="1"/>
  <c r="T137" i="1" s="1"/>
  <c r="S137" i="1"/>
  <c r="S79" i="1"/>
  <c r="S139" i="1" s="1"/>
  <c r="U78" i="1" l="1"/>
  <c r="U137" i="1" s="1"/>
  <c r="T79" i="1"/>
  <c r="T139" i="1" s="1"/>
  <c r="V39" i="1"/>
  <c r="U132" i="1"/>
  <c r="V78" i="1" l="1"/>
  <c r="V137" i="1" s="1"/>
  <c r="U79" i="1"/>
  <c r="U139" i="1" s="1"/>
  <c r="W39" i="1"/>
  <c r="V132" i="1"/>
  <c r="V79" i="1" l="1"/>
  <c r="V139" i="1" s="1"/>
  <c r="W78" i="1"/>
  <c r="W137" i="1" s="1"/>
  <c r="X39" i="1"/>
  <c r="W132" i="1"/>
  <c r="W79" i="1" l="1"/>
  <c r="W139" i="1" s="1"/>
  <c r="X78" i="1"/>
  <c r="X137" i="1" s="1"/>
  <c r="Y39" i="1"/>
  <c r="X132" i="1"/>
  <c r="X79" i="1" l="1"/>
  <c r="X139" i="1" s="1"/>
  <c r="Y78" i="1"/>
  <c r="Y137" i="1" s="1"/>
  <c r="Z39" i="1"/>
  <c r="Y132" i="1"/>
  <c r="Y79" i="1" l="1"/>
  <c r="Y139" i="1" s="1"/>
  <c r="Z78" i="1"/>
  <c r="Z137" i="1" s="1"/>
  <c r="AA39" i="1"/>
  <c r="AB39" i="1" s="1"/>
  <c r="AC39" i="1" s="1"/>
  <c r="AA132" i="1" s="1"/>
  <c r="Z132" i="1"/>
  <c r="AA78" i="1"/>
  <c r="Z79" i="1"/>
  <c r="Z139" i="1" s="1"/>
  <c r="AB78" i="1" l="1"/>
  <c r="AA79" i="1"/>
  <c r="AC78" i="1" l="1"/>
  <c r="AB79" i="1"/>
  <c r="AA135" i="1" l="1"/>
  <c r="AB135" i="1" s="1"/>
  <c r="AA137" i="1"/>
  <c r="AC79" i="1"/>
  <c r="AA139" i="1" s="1"/>
  <c r="AD78" i="1"/>
</calcChain>
</file>

<file path=xl/sharedStrings.xml><?xml version="1.0" encoding="utf-8"?>
<sst xmlns="http://schemas.openxmlformats.org/spreadsheetml/2006/main" count="366" uniqueCount="176">
  <si>
    <t>A. OUTFLOWS</t>
  </si>
  <si>
    <t>INR Mio.</t>
  </si>
  <si>
    <t>Particulars</t>
  </si>
  <si>
    <t>0 to 7days</t>
  </si>
  <si>
    <t>8 to 14 days</t>
  </si>
  <si>
    <t>Over 14 days to 1 month</t>
  </si>
  <si>
    <t>Over  1 to 2 months</t>
  </si>
  <si>
    <t>Over 2 to 3 months</t>
  </si>
  <si>
    <t>Over 3 to 6 months</t>
  </si>
  <si>
    <t>Over 6 months to 1 year</t>
  </si>
  <si>
    <t>Over 1 to 3 years</t>
  </si>
  <si>
    <t>Over 3 to 5 years</t>
  </si>
  <si>
    <t>Over 5 to 7 years</t>
  </si>
  <si>
    <t>Over 7 to 10 years</t>
  </si>
  <si>
    <t>Over 10 years</t>
  </si>
  <si>
    <t>Total</t>
  </si>
  <si>
    <t>1. Capital</t>
  </si>
  <si>
    <t>a) Equity and perpetual preference shares</t>
  </si>
  <si>
    <t>b) Non-perpetual preference shares</t>
  </si>
  <si>
    <t>2. Reserves &amp; Surplus</t>
  </si>
  <si>
    <t>3. Gifts, grants, donations &amp; benefactions</t>
  </si>
  <si>
    <t>a) Plain vanilla bonds/debentures</t>
  </si>
  <si>
    <t>4. Notes, bonds &amp; debentures</t>
  </si>
  <si>
    <t>b)Bonds/debentures with embedded options</t>
  </si>
  <si>
    <t>c) Fixed rate notes</t>
  </si>
  <si>
    <t>a) Term deposits from public</t>
  </si>
  <si>
    <t>a) ICDs</t>
  </si>
  <si>
    <t>5. Deposits</t>
  </si>
  <si>
    <t>c) CDs</t>
  </si>
  <si>
    <t>3. Borrowings</t>
  </si>
  <si>
    <t>a) Term money borrowings &amp; WCDL</t>
  </si>
  <si>
    <t>b) Non-Convertible Debenture</t>
  </si>
  <si>
    <t>c) Sub-debt</t>
  </si>
  <si>
    <t>d) NHB Refinance</t>
  </si>
  <si>
    <t>e) Commercial Paper</t>
  </si>
  <si>
    <t>f) Lines of credit committed by other institutions (Outflows)</t>
  </si>
  <si>
    <t>4. Current Liabilities &amp; Provisions:</t>
  </si>
  <si>
    <t>a) Sundry Creditors (includes Book overdraft)</t>
  </si>
  <si>
    <t>b) Employee Payable</t>
  </si>
  <si>
    <t>c) Expense Payable</t>
  </si>
  <si>
    <t>d) Interest payable on bonds/ deposits/borrowings</t>
  </si>
  <si>
    <t>5. Contingent liabilities</t>
  </si>
  <si>
    <t>e) Undisputed Statutory dues</t>
  </si>
  <si>
    <t>a) Letters of credit/ guarantees</t>
  </si>
  <si>
    <t>f) Provisions (other than for NPAs)</t>
  </si>
  <si>
    <t>a) Loan commitments pending disbursal (outflows)</t>
  </si>
  <si>
    <t>c) Lines of credit committed to other institutions (outflows)</t>
  </si>
  <si>
    <t>d) Outflows on account of forward exchange contracts, rupee/dollar swaps &amp; bills rediscounted</t>
  </si>
  <si>
    <t>6. Others (Lease Rent)</t>
  </si>
  <si>
    <t>A. TOTAL OUTFLOWS (A)</t>
  </si>
  <si>
    <t>B. Cumulative Outflows(B)</t>
  </si>
  <si>
    <t>B. INFLOWS</t>
  </si>
  <si>
    <t>2. Balances with banks</t>
  </si>
  <si>
    <t>b) Deposit /short-term deposits</t>
  </si>
  <si>
    <t>1. Cash</t>
  </si>
  <si>
    <t>a) Money at call &amp; short notice</t>
  </si>
  <si>
    <t>2. Remittance in transit</t>
  </si>
  <si>
    <t>3. Investments (net of provisions)*</t>
  </si>
  <si>
    <t>a) Certificate of  Deposits</t>
  </si>
  <si>
    <t xml:space="preserve">a) Cash </t>
  </si>
  <si>
    <t xml:space="preserve">b) Current account </t>
  </si>
  <si>
    <t>b) T-Bill</t>
  </si>
  <si>
    <t>c) Fixed income securities (e.g. govt. securities, zero coupon bonds, bonds, debentures, cumulative/non-cumulative redeemable preference shares, etc.)</t>
  </si>
  <si>
    <t>d) Floating rate securities</t>
  </si>
  <si>
    <t>e) Equity shares, convertible preference shares, shares of subsidiaries/joint ventures, venture capital units</t>
  </si>
  <si>
    <t>4. Advances (performing)-contractual (A)</t>
  </si>
  <si>
    <t>a) Bills of exchange and promissory notes discounted &amp; rediscounted</t>
  </si>
  <si>
    <t>a) Term loans (only rupee loans)</t>
  </si>
  <si>
    <t>b) Corporate loans/short term loans</t>
  </si>
  <si>
    <t>4. Advances (performing)-Behavioural (B)</t>
  </si>
  <si>
    <t>5. Non-performing loans (net of provisions)</t>
  </si>
  <si>
    <t>a) Sub-standard</t>
  </si>
  <si>
    <t>b) Doubtful and loss</t>
  </si>
  <si>
    <t>7. Inflows from assets on lease</t>
  </si>
  <si>
    <t>6. Fixed assets (excluding assets on lease)</t>
  </si>
  <si>
    <t>7. Other assets</t>
  </si>
  <si>
    <t>a) Intangible assets &amp; other non-cash flow items</t>
  </si>
  <si>
    <t>a) Interest and other income receivable</t>
  </si>
  <si>
    <t>b) Others</t>
  </si>
  <si>
    <t>8.Lines of credit committed by other institutions (inflows)*</t>
  </si>
  <si>
    <t>11.Bills rediscounted</t>
  </si>
  <si>
    <t>12. Inflows on account of forward exchange contracts, dollar /rupee swaps (sell/buy)</t>
  </si>
  <si>
    <t>9.Others (Loan commitments pending disbursal (inflows))</t>
  </si>
  <si>
    <t>C. TOTAL INFLOWS (C)</t>
  </si>
  <si>
    <t>D. Mismatch ( C - A)</t>
  </si>
  <si>
    <t>E. Mismatch as % to outflows (D as % to A)</t>
  </si>
  <si>
    <t>F. Cumulative Mismatch</t>
  </si>
  <si>
    <t>G. Cumulative Mismatch as % to Cumulative Outflows ( F as % to B)</t>
  </si>
  <si>
    <t>Regulatory Limit</t>
  </si>
  <si>
    <t>Term loans run down</t>
  </si>
  <si>
    <t>Contractual adjusted for behavioral-AIM</t>
  </si>
  <si>
    <t>Behaviora- As per AIM team</t>
  </si>
  <si>
    <t>Contractual adjusted for hair cut</t>
  </si>
  <si>
    <t>Behavioral</t>
  </si>
  <si>
    <t>Behavioral-AIM</t>
  </si>
  <si>
    <t>Contractual</t>
  </si>
  <si>
    <t>Beh-1</t>
  </si>
  <si>
    <t>Beh-2</t>
  </si>
  <si>
    <t>Beh-3</t>
  </si>
  <si>
    <t>1 to 14 days</t>
  </si>
  <si>
    <t>Stress Assumptions</t>
  </si>
  <si>
    <t>Investments realisable in upto 1W bucket. No haircuts</t>
  </si>
  <si>
    <t>Covenant Type</t>
  </si>
  <si>
    <t>Covenant</t>
  </si>
  <si>
    <t>Lender</t>
  </si>
  <si>
    <t>Status</t>
  </si>
  <si>
    <t>Provisionals (Jun'22)</t>
  </si>
  <si>
    <t>Projections (Jul'22)</t>
  </si>
  <si>
    <t>Projections (Aug'22)</t>
  </si>
  <si>
    <t>Projections (Sep'22)</t>
  </si>
  <si>
    <t>Implication  on breach</t>
  </si>
  <si>
    <t xml:space="preserve"> Amount as on June '22 (INR bn) </t>
  </si>
  <si>
    <t>Status of Covenant at Risk</t>
  </si>
  <si>
    <t xml:space="preserve">Leverage </t>
  </si>
  <si>
    <t>TOL/NOF &lt; 10 times</t>
  </si>
  <si>
    <t>State Bank of India</t>
  </si>
  <si>
    <t>Reprice the facility</t>
  </si>
  <si>
    <t>TOL/TNW &lt; 8 times</t>
  </si>
  <si>
    <t xml:space="preserve">HDFC Bank </t>
  </si>
  <si>
    <t>Penal upto 2%</t>
  </si>
  <si>
    <t>Borrowing/ NOF 16:1</t>
  </si>
  <si>
    <t>Union Bank (erstwhile Corporation Bank)</t>
  </si>
  <si>
    <t>Borrowings&lt; 12 times of NOF</t>
  </si>
  <si>
    <t>Canara Bank</t>
  </si>
  <si>
    <t>Capital Adequacy Related</t>
  </si>
  <si>
    <t>Total CAR &gt; 2% + Regulatory limit</t>
  </si>
  <si>
    <t>Union Bank of India</t>
  </si>
  <si>
    <t>Recall of facility</t>
  </si>
  <si>
    <t>Total CAR &gt; 1% + Regulatory limit</t>
  </si>
  <si>
    <t>Federal Bank</t>
  </si>
  <si>
    <t xml:space="preserve">Rating Related </t>
  </si>
  <si>
    <t>Downgrade in rating by 1 notch</t>
  </si>
  <si>
    <t>Canara ICICI &amp; UBI</t>
  </si>
  <si>
    <t>No Change in rating</t>
  </si>
  <si>
    <t>CARE has relaxed the asset quality rating sensitivity parameter.</t>
  </si>
  <si>
    <t xml:space="preserve">Downgrade in rating by 2 notch </t>
  </si>
  <si>
    <t>ICICI &amp; SBI</t>
  </si>
  <si>
    <t>Downgrade in rating by 3 notch or more</t>
  </si>
  <si>
    <t>Multiple Lenders</t>
  </si>
  <si>
    <t>Right to review the facility</t>
  </si>
  <si>
    <t>Ownership Related</t>
  </si>
  <si>
    <t>Reduction of FICCL holding below 51%</t>
  </si>
  <si>
    <t>Canara, DCB, UBI, SBI</t>
  </si>
  <si>
    <t>No change in sharedholder</t>
  </si>
  <si>
    <t>Series 6 &amp; 16, HDFC, HSBC, Kotak, ICICI</t>
  </si>
  <si>
    <t>Recall the facility</t>
  </si>
  <si>
    <t>Total Borrowings as on Jul-22</t>
  </si>
  <si>
    <t>Rating downgrade by 2 notch
(Recall of facility)</t>
  </si>
  <si>
    <t>Interest Cost increased by 2%</t>
  </si>
  <si>
    <t>10% of borrowings&gt;3 months in upto 1 month</t>
  </si>
  <si>
    <t>Outcome</t>
  </si>
  <si>
    <t>Cumulative Net gap upto 3 months is positive</t>
  </si>
  <si>
    <t>Old No.</t>
  </si>
  <si>
    <t>1-7 days</t>
  </si>
  <si>
    <t>8-14 days</t>
  </si>
  <si>
    <t>15-30/31 days</t>
  </si>
  <si>
    <t>2M</t>
  </si>
  <si>
    <t>3M</t>
  </si>
  <si>
    <t>3-6M</t>
  </si>
  <si>
    <t>6-12M</t>
  </si>
  <si>
    <t>1-3 Years</t>
  </si>
  <si>
    <t>3-5 Years</t>
  </si>
  <si>
    <t>Over 5 Years</t>
  </si>
  <si>
    <t>Total Liabilities</t>
  </si>
  <si>
    <t>Cumulative</t>
  </si>
  <si>
    <t>Assets</t>
  </si>
  <si>
    <t>Total Assets</t>
  </si>
  <si>
    <t>Monthly mismatch</t>
  </si>
  <si>
    <t>Cumulative mismatch</t>
  </si>
  <si>
    <t>Limits as per policy</t>
  </si>
  <si>
    <t>Head</t>
  </si>
  <si>
    <t>Uncommitted Lines are not considered
Committed Lines in upto 1 month</t>
  </si>
  <si>
    <t>c) PTC</t>
  </si>
  <si>
    <t>b) PTC</t>
  </si>
  <si>
    <t>Over 5 years</t>
  </si>
  <si>
    <t>Customer Advances repayment reduced by 25% in upto 3 months and turned into NPA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</si>
</sst>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66" formatCode="_(* #,##0_);_(* \(#,##0\);_(* &quot;-&quot;??_);_(@_)"/>
    <numFmt numFmtId="167" formatCode="_(* #,##0.0_);_(* \(#,##0.0\);_(* &quot;-&quot;??_);_(@_)"/>
    <numFmt numFmtId="168" formatCode="_-* #,##0_-;\-* #,##0_-;_-* &quot;-&quot;??_-;_-@_-"/>
    <numFmt numFmtId="169" formatCode="0.0%"/>
    <numFmt numFmtId="170" formatCode="_(* #,##0.000_);_(* \(#,##0.00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0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sz val="14"/>
      <color theme="1"/>
      <name val="Calibri"/>
      <family val="2"/>
    </font>
    <font>
      <sz val="11"/>
      <color indexed="8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</font>
    <font>
      <sz val="11"/>
      <color theme="1"/>
      <name val="Frutiger LT 57 Cn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9.5"/>
      <color rgb="FFFFFFFF"/>
      <name val="Calibri"/>
      <family val="2"/>
    </font>
    <font>
      <sz val="9.5"/>
      <color rgb="FF000000"/>
      <name val="Calibri"/>
      <family val="2"/>
    </font>
    <font>
      <b/>
      <sz val="9.5"/>
      <color rgb="FF000000"/>
      <name val="Calibri"/>
      <family val="2"/>
    </font>
    <font>
      <b/>
      <sz val="9.5"/>
      <color rgb="FFFFFFFF"/>
      <name val="EYInterstate Light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26E2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46C0A"/>
        <bgColor indexed="64"/>
      </patternFill>
    </fill>
    <fill>
      <patternFill patternType="solid">
        <fgColor rgb="FF00483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8F7D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/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/>
      <diagonal/>
    </border>
    <border>
      <left style="dotted">
        <color rgb="FF000000"/>
      </left>
      <right style="medium">
        <color rgb="FF000000"/>
      </right>
      <top/>
      <bottom/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FFFFFF"/>
      </right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43" fontId="11" fillId="0" borderId="0" applyFont="0" applyFill="0" applyBorder="0" applyAlignment="0" applyProtection="0"/>
    <xf numFmtId="0" fontId="15" fillId="0" borderId="0"/>
  </cellStyleXfs>
  <cellXfs count="152">
    <xf numFmtId="0" fontId="0" fillId="0" borderId="0" xfId="0"/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5" fillId="0" borderId="1" xfId="0" applyFont="1" applyBorder="1" applyAlignment="1">
      <alignment horizontal="right"/>
    </xf>
    <xf numFmtId="0" fontId="4" fillId="0" borderId="0" xfId="0" applyFont="1"/>
    <xf numFmtId="165" fontId="2" fillId="3" borderId="2" xfId="3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/>
    <xf numFmtId="0" fontId="7" fillId="0" borderId="2" xfId="0" applyFont="1" applyFill="1" applyBorder="1" applyAlignment="1">
      <alignment vertical="center" wrapText="1"/>
    </xf>
    <xf numFmtId="166" fontId="8" fillId="0" borderId="2" xfId="1" applyNumberFormat="1" applyFont="1" applyFill="1" applyBorder="1" applyAlignment="1">
      <alignment vertical="center"/>
    </xf>
    <xf numFmtId="166" fontId="8" fillId="0" borderId="2" xfId="1" applyNumberFormat="1" applyFont="1" applyFill="1" applyBorder="1" applyAlignment="1">
      <alignment horizontal="center" vertical="center"/>
    </xf>
    <xf numFmtId="166" fontId="7" fillId="0" borderId="2" xfId="1" applyNumberFormat="1" applyFont="1" applyFill="1" applyBorder="1" applyAlignment="1">
      <alignment vertical="center"/>
    </xf>
    <xf numFmtId="166" fontId="4" fillId="0" borderId="0" xfId="0" applyNumberFormat="1" applyFont="1"/>
    <xf numFmtId="3" fontId="4" fillId="0" borderId="0" xfId="0" applyNumberFormat="1" applyFont="1"/>
    <xf numFmtId="167" fontId="8" fillId="0" borderId="2" xfId="1" applyNumberFormat="1" applyFont="1" applyFill="1" applyBorder="1" applyAlignment="1">
      <alignment vertical="center"/>
    </xf>
    <xf numFmtId="166" fontId="4" fillId="0" borderId="0" xfId="1" applyNumberFormat="1" applyFont="1"/>
    <xf numFmtId="168" fontId="8" fillId="0" borderId="2" xfId="1" applyNumberFormat="1" applyFont="1" applyFill="1" applyBorder="1" applyAlignment="1">
      <alignment horizontal="center" vertical="center"/>
    </xf>
    <xf numFmtId="168" fontId="8" fillId="0" borderId="2" xfId="1" applyNumberFormat="1" applyFont="1" applyFill="1" applyBorder="1" applyAlignment="1">
      <alignment vertical="center"/>
    </xf>
    <xf numFmtId="0" fontId="3" fillId="0" borderId="0" xfId="0" applyFont="1"/>
    <xf numFmtId="166" fontId="3" fillId="0" borderId="0" xfId="1" applyNumberFormat="1" applyFont="1"/>
    <xf numFmtId="0" fontId="4" fillId="0" borderId="0" xfId="0" applyFont="1" applyAlignment="1">
      <alignment vertical="center" wrapText="1"/>
    </xf>
    <xf numFmtId="166" fontId="4" fillId="0" borderId="0" xfId="1" applyNumberFormat="1" applyFont="1" applyAlignment="1">
      <alignment vertical="center"/>
    </xf>
    <xf numFmtId="169" fontId="4" fillId="0" borderId="0" xfId="2" applyNumberFormat="1" applyFont="1" applyAlignment="1">
      <alignment vertical="center"/>
    </xf>
    <xf numFmtId="164" fontId="4" fillId="0" borderId="0" xfId="1" applyFont="1" applyAlignment="1">
      <alignment vertical="center"/>
    </xf>
    <xf numFmtId="0" fontId="3" fillId="0" borderId="1" xfId="0" applyFont="1" applyBorder="1" applyAlignment="1">
      <alignment vertical="center" wrapText="1"/>
    </xf>
    <xf numFmtId="166" fontId="3" fillId="0" borderId="1" xfId="1" applyNumberFormat="1" applyFont="1" applyBorder="1" applyAlignment="1">
      <alignment vertical="center"/>
    </xf>
    <xf numFmtId="166" fontId="5" fillId="0" borderId="1" xfId="1" applyNumberFormat="1" applyFont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166" fontId="3" fillId="0" borderId="2" xfId="1" applyNumberFormat="1" applyFont="1" applyBorder="1" applyAlignment="1">
      <alignment vertical="center"/>
    </xf>
    <xf numFmtId="166" fontId="4" fillId="0" borderId="2" xfId="1" applyNumberFormat="1" applyFont="1" applyFill="1" applyBorder="1" applyAlignment="1">
      <alignment vertical="center"/>
    </xf>
    <xf numFmtId="43" fontId="8" fillId="0" borderId="2" xfId="1" applyNumberFormat="1" applyFont="1" applyFill="1" applyBorder="1" applyAlignment="1">
      <alignment vertical="center"/>
    </xf>
    <xf numFmtId="164" fontId="4" fillId="0" borderId="0" xfId="1" applyFont="1"/>
    <xf numFmtId="166" fontId="9" fillId="0" borderId="2" xfId="1" applyNumberFormat="1" applyFont="1" applyBorder="1" applyAlignment="1">
      <alignment vertical="center"/>
    </xf>
    <xf numFmtId="166" fontId="4" fillId="0" borderId="2" xfId="1" applyNumberFormat="1" applyFont="1" applyBorder="1" applyAlignment="1">
      <alignment vertical="center"/>
    </xf>
    <xf numFmtId="9" fontId="4" fillId="0" borderId="0" xfId="0" applyNumberFormat="1" applyFont="1"/>
    <xf numFmtId="166" fontId="12" fillId="6" borderId="2" xfId="4" applyNumberFormat="1" applyFont="1" applyFill="1" applyBorder="1" applyAlignment="1">
      <alignment vertical="center"/>
    </xf>
    <xf numFmtId="170" fontId="12" fillId="6" borderId="2" xfId="1" applyNumberFormat="1" applyFont="1" applyFill="1" applyBorder="1" applyAlignment="1">
      <alignment vertical="center"/>
    </xf>
    <xf numFmtId="9" fontId="13" fillId="6" borderId="2" xfId="2" applyFont="1" applyFill="1" applyBorder="1" applyAlignment="1">
      <alignment vertical="center"/>
    </xf>
    <xf numFmtId="166" fontId="12" fillId="6" borderId="2" xfId="1" applyNumberFormat="1" applyFont="1" applyFill="1" applyBorder="1" applyAlignment="1">
      <alignment vertical="center"/>
    </xf>
    <xf numFmtId="9" fontId="13" fillId="0" borderId="0" xfId="2" applyNumberFormat="1" applyFont="1" applyFill="1" applyBorder="1" applyAlignment="1">
      <alignment vertical="center"/>
    </xf>
    <xf numFmtId="0" fontId="4" fillId="0" borderId="0" xfId="0" applyFont="1" applyFill="1"/>
    <xf numFmtId="0" fontId="4" fillId="0" borderId="0" xfId="0" applyFont="1" applyAlignment="1">
      <alignment wrapText="1"/>
    </xf>
    <xf numFmtId="0" fontId="4" fillId="2" borderId="0" xfId="0" applyFont="1" applyFill="1"/>
    <xf numFmtId="166" fontId="4" fillId="2" borderId="0" xfId="1" applyNumberFormat="1" applyFont="1" applyFill="1"/>
    <xf numFmtId="166" fontId="4" fillId="2" borderId="0" xfId="0" applyNumberFormat="1" applyFont="1" applyFill="1"/>
    <xf numFmtId="0" fontId="4" fillId="2" borderId="0" xfId="0" applyFont="1" applyFill="1" applyAlignment="1">
      <alignment wrapText="1"/>
    </xf>
    <xf numFmtId="168" fontId="4" fillId="2" borderId="0" xfId="1" applyNumberFormat="1" applyFont="1" applyFill="1"/>
    <xf numFmtId="9" fontId="14" fillId="4" borderId="0" xfId="0" applyNumberFormat="1" applyFont="1" applyFill="1" applyAlignment="1">
      <alignment horizontal="left" wrapText="1"/>
    </xf>
    <xf numFmtId="0" fontId="4" fillId="2" borderId="0" xfId="0" applyFont="1" applyFill="1" applyAlignment="1"/>
    <xf numFmtId="166" fontId="4" fillId="0" borderId="0" xfId="1" applyNumberFormat="1" applyFont="1" applyAlignment="1"/>
    <xf numFmtId="0" fontId="4" fillId="0" borderId="0" xfId="0" applyFont="1" applyAlignment="1"/>
    <xf numFmtId="0" fontId="3" fillId="2" borderId="0" xfId="0" applyFont="1" applyFill="1" applyAlignment="1">
      <alignment wrapText="1"/>
    </xf>
    <xf numFmtId="166" fontId="3" fillId="2" borderId="0" xfId="0" applyNumberFormat="1" applyFont="1" applyFill="1"/>
    <xf numFmtId="0" fontId="4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16" fillId="7" borderId="3" xfId="0" applyFont="1" applyFill="1" applyBorder="1" applyAlignment="1">
      <alignment horizontal="center" vertical="center" wrapText="1" readingOrder="1"/>
    </xf>
    <xf numFmtId="0" fontId="16" fillId="7" borderId="4" xfId="0" applyFont="1" applyFill="1" applyBorder="1" applyAlignment="1">
      <alignment horizontal="center" vertical="center" wrapText="1" readingOrder="1"/>
    </xf>
    <xf numFmtId="0" fontId="16" fillId="7" borderId="5" xfId="0" applyFont="1" applyFill="1" applyBorder="1" applyAlignment="1">
      <alignment horizontal="center" vertical="top" wrapText="1" readingOrder="1"/>
    </xf>
    <xf numFmtId="0" fontId="17" fillId="0" borderId="9" xfId="0" applyFont="1" applyBorder="1" applyAlignment="1">
      <alignment horizontal="center" vertical="center" wrapText="1" readingOrder="1"/>
    </xf>
    <xf numFmtId="0" fontId="17" fillId="5" borderId="9" xfId="0" applyFont="1" applyFill="1" applyBorder="1" applyAlignment="1">
      <alignment horizontal="center" vertical="center" wrapText="1" readingOrder="1"/>
    </xf>
    <xf numFmtId="0" fontId="17" fillId="0" borderId="10" xfId="0" applyFont="1" applyBorder="1" applyAlignment="1">
      <alignment horizontal="center" vertical="top" wrapText="1" readingOrder="1"/>
    </xf>
    <xf numFmtId="10" fontId="18" fillId="0" borderId="9" xfId="0" applyNumberFormat="1" applyFont="1" applyBorder="1" applyAlignment="1">
      <alignment horizontal="center" vertical="center" wrapText="1" readingOrder="1"/>
    </xf>
    <xf numFmtId="0" fontId="17" fillId="0" borderId="13" xfId="0" applyFont="1" applyBorder="1" applyAlignment="1">
      <alignment horizontal="center" vertical="center" wrapText="1" readingOrder="1"/>
    </xf>
    <xf numFmtId="0" fontId="17" fillId="0" borderId="18" xfId="0" applyFont="1" applyBorder="1" applyAlignment="1">
      <alignment horizontal="center" vertical="center" wrapText="1" readingOrder="1"/>
    </xf>
    <xf numFmtId="0" fontId="17" fillId="0" borderId="19" xfId="0" applyFont="1" applyBorder="1" applyAlignment="1">
      <alignment horizontal="center" vertical="center" wrapText="1" readingOrder="1"/>
    </xf>
    <xf numFmtId="0" fontId="17" fillId="0" borderId="26" xfId="0" applyFont="1" applyBorder="1" applyAlignment="1">
      <alignment horizontal="center" vertical="center" wrapText="1" readingOrder="1"/>
    </xf>
    <xf numFmtId="164" fontId="0" fillId="0" borderId="0" xfId="1" applyFont="1"/>
    <xf numFmtId="10" fontId="0" fillId="0" borderId="0" xfId="2" applyNumberFormat="1" applyFont="1"/>
    <xf numFmtId="9" fontId="0" fillId="0" borderId="0" xfId="2" applyFont="1"/>
    <xf numFmtId="4" fontId="0" fillId="0" borderId="0" xfId="0" applyNumberFormat="1"/>
    <xf numFmtId="4" fontId="0" fillId="0" borderId="0" xfId="2" applyNumberFormat="1" applyFont="1"/>
    <xf numFmtId="9" fontId="0" fillId="0" borderId="0" xfId="0" applyNumberFormat="1"/>
    <xf numFmtId="43" fontId="12" fillId="0" borderId="0" xfId="4" applyFont="1" applyFill="1" applyBorder="1" applyAlignment="1">
      <alignment vertical="center" wrapText="1"/>
    </xf>
    <xf numFmtId="9" fontId="13" fillId="0" borderId="0" xfId="2" applyFont="1" applyFill="1" applyBorder="1" applyAlignment="1">
      <alignment vertical="center"/>
    </xf>
    <xf numFmtId="166" fontId="12" fillId="0" borderId="0" xfId="4" applyNumberFormat="1" applyFont="1" applyFill="1" applyBorder="1" applyAlignment="1">
      <alignment vertical="center"/>
    </xf>
    <xf numFmtId="166" fontId="8" fillId="0" borderId="2" xfId="1" applyNumberFormat="1" applyFont="1" applyBorder="1" applyAlignment="1">
      <alignment vertical="center"/>
    </xf>
    <xf numFmtId="166" fontId="7" fillId="2" borderId="2" xfId="1" applyNumberFormat="1" applyFont="1" applyFill="1" applyBorder="1" applyAlignment="1">
      <alignment vertical="center"/>
    </xf>
    <xf numFmtId="166" fontId="8" fillId="2" borderId="2" xfId="1" applyNumberFormat="1" applyFont="1" applyFill="1" applyBorder="1" applyAlignment="1">
      <alignment vertical="center"/>
    </xf>
    <xf numFmtId="0" fontId="3" fillId="0" borderId="2" xfId="0" applyFont="1" applyBorder="1" applyAlignment="1">
      <alignment horizontal="left" vertical="center" wrapText="1"/>
    </xf>
    <xf numFmtId="43" fontId="4" fillId="0" borderId="2" xfId="1" applyNumberFormat="1" applyFont="1" applyFill="1" applyBorder="1" applyAlignment="1">
      <alignment vertical="center"/>
    </xf>
    <xf numFmtId="0" fontId="3" fillId="0" borderId="2" xfId="0" applyFont="1" applyBorder="1" applyAlignment="1">
      <alignment horizontal="left" vertical="center" wrapText="1" indent="2"/>
    </xf>
    <xf numFmtId="0" fontId="3" fillId="0" borderId="2" xfId="0" applyFont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6" fontId="10" fillId="0" borderId="2" xfId="1" applyNumberFormat="1" applyFont="1" applyFill="1" applyBorder="1" applyAlignment="1">
      <alignment vertical="center"/>
    </xf>
    <xf numFmtId="43" fontId="12" fillId="6" borderId="2" xfId="4" applyFont="1" applyFill="1" applyBorder="1" applyAlignment="1">
      <alignment vertical="center"/>
    </xf>
    <xf numFmtId="43" fontId="12" fillId="6" borderId="2" xfId="4" applyFont="1" applyFill="1" applyBorder="1" applyAlignment="1">
      <alignment vertical="center" wrapText="1"/>
    </xf>
    <xf numFmtId="9" fontId="13" fillId="6" borderId="2" xfId="2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 indent="2"/>
    </xf>
    <xf numFmtId="167" fontId="7" fillId="0" borderId="2" xfId="1" applyNumberFormat="1" applyFont="1" applyFill="1" applyBorder="1" applyAlignment="1">
      <alignment vertical="center"/>
    </xf>
    <xf numFmtId="166" fontId="7" fillId="0" borderId="2" xfId="1" applyNumberFormat="1" applyFont="1" applyFill="1" applyBorder="1" applyAlignment="1">
      <alignment horizontal="left" vertical="center" wrapText="1"/>
    </xf>
    <xf numFmtId="164" fontId="8" fillId="0" borderId="2" xfId="1" applyNumberFormat="1" applyFont="1" applyFill="1" applyBorder="1" applyAlignment="1">
      <alignment vertical="center"/>
    </xf>
    <xf numFmtId="4" fontId="4" fillId="0" borderId="0" xfId="0" applyNumberFormat="1" applyFont="1"/>
    <xf numFmtId="164" fontId="4" fillId="0" borderId="0" xfId="0" applyNumberFormat="1" applyFont="1"/>
    <xf numFmtId="10" fontId="12" fillId="6" borderId="2" xfId="4" applyNumberFormat="1" applyFont="1" applyFill="1" applyBorder="1" applyAlignment="1">
      <alignment vertical="center"/>
    </xf>
    <xf numFmtId="0" fontId="19" fillId="8" borderId="31" xfId="0" applyFont="1" applyFill="1" applyBorder="1" applyAlignment="1">
      <alignment horizontal="center" vertical="center"/>
    </xf>
    <xf numFmtId="0" fontId="20" fillId="9" borderId="32" xfId="0" applyFont="1" applyFill="1" applyBorder="1" applyAlignment="1">
      <alignment horizontal="left" vertical="center"/>
    </xf>
    <xf numFmtId="3" fontId="18" fillId="10" borderId="33" xfId="0" applyNumberFormat="1" applyFont="1" applyFill="1" applyBorder="1" applyAlignment="1">
      <alignment horizontal="center" vertical="center"/>
    </xf>
    <xf numFmtId="0" fontId="20" fillId="9" borderId="34" xfId="0" applyFont="1" applyFill="1" applyBorder="1" applyAlignment="1">
      <alignment horizontal="left" vertical="center"/>
    </xf>
    <xf numFmtId="3" fontId="18" fillId="10" borderId="35" xfId="0" applyNumberFormat="1" applyFont="1" applyFill="1" applyBorder="1" applyAlignment="1">
      <alignment horizontal="center" vertical="center"/>
    </xf>
    <xf numFmtId="0" fontId="21" fillId="9" borderId="34" xfId="0" applyFont="1" applyFill="1" applyBorder="1" applyAlignment="1">
      <alignment horizontal="left" vertical="center"/>
    </xf>
    <xf numFmtId="9" fontId="18" fillId="10" borderId="35" xfId="0" applyNumberFormat="1" applyFont="1" applyFill="1" applyBorder="1" applyAlignment="1">
      <alignment horizontal="center" vertical="center"/>
    </xf>
    <xf numFmtId="0" fontId="22" fillId="12" borderId="0" xfId="0" applyFont="1" applyFill="1"/>
    <xf numFmtId="1" fontId="18" fillId="10" borderId="35" xfId="0" applyNumberFormat="1" applyFont="1" applyFill="1" applyBorder="1" applyAlignment="1">
      <alignment horizontal="center" vertical="center"/>
    </xf>
    <xf numFmtId="166" fontId="7" fillId="6" borderId="2" xfId="4" applyNumberFormat="1" applyFont="1" applyFill="1" applyBorder="1" applyAlignment="1">
      <alignment vertical="center"/>
    </xf>
    <xf numFmtId="9" fontId="8" fillId="6" borderId="2" xfId="2" applyFont="1" applyFill="1" applyBorder="1" applyAlignment="1">
      <alignment vertical="center"/>
    </xf>
    <xf numFmtId="166" fontId="7" fillId="6" borderId="39" xfId="4" applyNumberFormat="1" applyFont="1" applyFill="1" applyBorder="1" applyAlignment="1">
      <alignment vertical="center"/>
    </xf>
    <xf numFmtId="10" fontId="8" fillId="6" borderId="2" xfId="2" applyNumberFormat="1" applyFont="1" applyFill="1" applyBorder="1" applyAlignment="1">
      <alignment vertical="center"/>
    </xf>
    <xf numFmtId="10" fontId="0" fillId="4" borderId="0" xfId="0" applyNumberFormat="1" applyFill="1"/>
    <xf numFmtId="43" fontId="23" fillId="0" borderId="0" xfId="0" applyNumberFormat="1" applyFont="1"/>
    <xf numFmtId="10" fontId="0" fillId="0" borderId="0" xfId="0" applyNumberFormat="1"/>
    <xf numFmtId="43" fontId="0" fillId="0" borderId="0" xfId="0" applyNumberFormat="1"/>
    <xf numFmtId="9" fontId="4" fillId="0" borderId="0" xfId="2" applyFont="1"/>
    <xf numFmtId="0" fontId="2" fillId="8" borderId="2" xfId="3" applyFont="1" applyFill="1" applyBorder="1" applyAlignment="1" applyProtection="1">
      <alignment horizontal="left" vertical="center" wrapText="1"/>
      <protection locked="0"/>
    </xf>
    <xf numFmtId="165" fontId="2" fillId="8" borderId="2" xfId="3" applyNumberFormat="1" applyFont="1" applyFill="1" applyBorder="1" applyAlignment="1" applyProtection="1">
      <alignment horizontal="center" vertical="center" wrapText="1"/>
      <protection locked="0"/>
    </xf>
    <xf numFmtId="166" fontId="4" fillId="4" borderId="0" xfId="0" applyNumberFormat="1" applyFont="1" applyFill="1"/>
    <xf numFmtId="43" fontId="4" fillId="0" borderId="0" xfId="0" applyNumberFormat="1" applyFont="1"/>
    <xf numFmtId="166" fontId="8" fillId="13" borderId="40" xfId="1" applyNumberFormat="1" applyFont="1" applyFill="1" applyBorder="1" applyAlignment="1">
      <alignment vertical="center"/>
    </xf>
    <xf numFmtId="166" fontId="8" fillId="13" borderId="2" xfId="1" applyNumberFormat="1" applyFont="1" applyFill="1" applyBorder="1" applyAlignment="1">
      <alignment vertical="center"/>
    </xf>
    <xf numFmtId="166" fontId="7" fillId="13" borderId="2" xfId="1" applyNumberFormat="1" applyFont="1" applyFill="1" applyBorder="1" applyAlignment="1">
      <alignment vertical="center"/>
    </xf>
    <xf numFmtId="166" fontId="8" fillId="13" borderId="38" xfId="1" applyNumberFormat="1" applyFont="1" applyFill="1" applyBorder="1" applyAlignment="1">
      <alignment vertical="center"/>
    </xf>
    <xf numFmtId="166" fontId="4" fillId="13" borderId="2" xfId="1" applyNumberFormat="1" applyFont="1" applyFill="1" applyBorder="1" applyAlignment="1">
      <alignment vertical="center"/>
    </xf>
    <xf numFmtId="166" fontId="4" fillId="13" borderId="40" xfId="1" applyNumberFormat="1" applyFont="1" applyFill="1" applyBorder="1" applyAlignment="1">
      <alignment vertical="center"/>
    </xf>
    <xf numFmtId="166" fontId="3" fillId="13" borderId="2" xfId="1" applyNumberFormat="1" applyFont="1" applyFill="1" applyBorder="1" applyAlignment="1">
      <alignment vertical="center"/>
    </xf>
    <xf numFmtId="164" fontId="23" fillId="0" borderId="0" xfId="0" applyNumberFormat="1" applyFont="1"/>
    <xf numFmtId="0" fontId="21" fillId="11" borderId="36" xfId="0" applyFont="1" applyFill="1" applyBorder="1" applyAlignment="1">
      <alignment horizontal="left" vertical="center"/>
    </xf>
    <xf numFmtId="0" fontId="21" fillId="11" borderId="37" xfId="0" applyFont="1" applyFill="1" applyBorder="1" applyAlignment="1">
      <alignment horizontal="left" vertical="center"/>
    </xf>
    <xf numFmtId="0" fontId="21" fillId="11" borderId="33" xfId="0" applyFont="1" applyFill="1" applyBorder="1" applyAlignment="1">
      <alignment horizontal="left" vertical="center"/>
    </xf>
    <xf numFmtId="0" fontId="17" fillId="0" borderId="14" xfId="0" applyFont="1" applyBorder="1" applyAlignment="1">
      <alignment horizontal="center" vertical="top" wrapText="1" readingOrder="1"/>
    </xf>
    <xf numFmtId="0" fontId="17" fillId="0" borderId="16" xfId="0" applyFont="1" applyBorder="1" applyAlignment="1">
      <alignment horizontal="center" vertical="top" wrapText="1" readingOrder="1"/>
    </xf>
    <xf numFmtId="0" fontId="17" fillId="0" borderId="18" xfId="0" applyFont="1" applyBorder="1" applyAlignment="1">
      <alignment horizontal="center" vertical="center" wrapText="1" readingOrder="1"/>
    </xf>
    <xf numFmtId="0" fontId="17" fillId="0" borderId="26" xfId="0" applyFont="1" applyBorder="1" applyAlignment="1">
      <alignment horizontal="center" vertical="center" wrapText="1" readingOrder="1"/>
    </xf>
    <xf numFmtId="0" fontId="17" fillId="5" borderId="18" xfId="0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center" vertical="center" wrapText="1" readingOrder="1"/>
    </xf>
    <xf numFmtId="0" fontId="17" fillId="0" borderId="20" xfId="0" applyFont="1" applyBorder="1" applyAlignment="1">
      <alignment horizontal="center" vertical="center" wrapText="1" readingOrder="1"/>
    </xf>
    <xf numFmtId="0" fontId="17" fillId="0" borderId="21" xfId="0" applyFont="1" applyBorder="1" applyAlignment="1">
      <alignment horizontal="center" vertical="center" wrapText="1" readingOrder="1"/>
    </xf>
    <xf numFmtId="0" fontId="17" fillId="0" borderId="27" xfId="0" applyFont="1" applyBorder="1" applyAlignment="1">
      <alignment horizontal="center" vertical="center" wrapText="1" readingOrder="1"/>
    </xf>
    <xf numFmtId="0" fontId="17" fillId="0" borderId="28" xfId="0" applyFont="1" applyBorder="1" applyAlignment="1">
      <alignment horizontal="center" vertical="center" wrapText="1" readingOrder="1"/>
    </xf>
    <xf numFmtId="0" fontId="17" fillId="0" borderId="24" xfId="0" applyFont="1" applyBorder="1" applyAlignment="1">
      <alignment horizontal="center" vertical="center" wrapText="1" readingOrder="1"/>
    </xf>
    <xf numFmtId="0" fontId="17" fillId="0" borderId="29" xfId="0" applyFont="1" applyBorder="1" applyAlignment="1">
      <alignment horizontal="center" vertical="center" wrapText="1" readingOrder="1"/>
    </xf>
    <xf numFmtId="0" fontId="17" fillId="0" borderId="30" xfId="0" applyFont="1" applyBorder="1" applyAlignment="1">
      <alignment horizontal="center" vertical="top" wrapText="1" readingOrder="1"/>
    </xf>
    <xf numFmtId="0" fontId="17" fillId="0" borderId="19" xfId="0" applyFont="1" applyBorder="1" applyAlignment="1">
      <alignment horizontal="center" vertical="center" wrapText="1" readingOrder="1"/>
    </xf>
    <xf numFmtId="0" fontId="17" fillId="0" borderId="6" xfId="0" applyFont="1" applyBorder="1" applyAlignment="1">
      <alignment horizontal="center" vertical="center" wrapText="1" readingOrder="1"/>
    </xf>
    <xf numFmtId="0" fontId="17" fillId="0" borderId="7" xfId="0" applyFont="1" applyBorder="1" applyAlignment="1">
      <alignment horizontal="center" vertical="center" wrapText="1" readingOrder="1"/>
    </xf>
    <xf numFmtId="0" fontId="17" fillId="0" borderId="17" xfId="0" applyFont="1" applyBorder="1" applyAlignment="1">
      <alignment horizontal="center" vertical="center" wrapText="1" readingOrder="1"/>
    </xf>
    <xf numFmtId="0" fontId="17" fillId="5" borderId="19" xfId="0" applyFont="1" applyFill="1" applyBorder="1" applyAlignment="1">
      <alignment horizontal="center" vertical="center" wrapText="1" readingOrder="1"/>
    </xf>
    <xf numFmtId="0" fontId="17" fillId="0" borderId="22" xfId="0" applyFont="1" applyBorder="1" applyAlignment="1">
      <alignment horizontal="center" vertical="center" wrapText="1" readingOrder="1"/>
    </xf>
    <xf numFmtId="0" fontId="17" fillId="0" borderId="23" xfId="0" applyFont="1" applyBorder="1" applyAlignment="1">
      <alignment horizontal="center" vertical="center" wrapText="1" readingOrder="1"/>
    </xf>
    <xf numFmtId="0" fontId="17" fillId="0" borderId="25" xfId="0" applyFont="1" applyBorder="1" applyAlignment="1">
      <alignment horizontal="center" vertical="center" wrapText="1" readingOrder="1"/>
    </xf>
    <xf numFmtId="0" fontId="17" fillId="0" borderId="8" xfId="0" applyFont="1" applyBorder="1" applyAlignment="1">
      <alignment horizontal="center" vertical="center" wrapText="1" readingOrder="1"/>
    </xf>
    <xf numFmtId="0" fontId="17" fillId="0" borderId="11" xfId="0" applyFont="1" applyBorder="1" applyAlignment="1">
      <alignment horizontal="center" vertical="center" wrapText="1" readingOrder="1"/>
    </xf>
    <xf numFmtId="0" fontId="17" fillId="0" borderId="12" xfId="0" applyFont="1" applyBorder="1" applyAlignment="1">
      <alignment horizontal="center" vertical="center" wrapText="1" readingOrder="1"/>
    </xf>
    <xf numFmtId="0" fontId="17" fillId="0" borderId="15" xfId="0" applyFont="1" applyBorder="1" applyAlignment="1">
      <alignment horizontal="center" vertical="top" wrapText="1" readingOrder="1"/>
    </xf>
  </cellXfs>
  <cellStyles count="6">
    <cellStyle name="Comma" xfId="1" builtinId="3"/>
    <cellStyle name="Comma 11 4" xfId="4" xr:uid="{00000000-0005-0000-0000-000001000000}"/>
    <cellStyle name="Normal" xfId="0" builtinId="0"/>
    <cellStyle name="Normal 102" xfId="5" xr:uid="{00000000-0005-0000-0000-000003000000}"/>
    <cellStyle name="Normal 104" xfId="3" xr:uid="{00000000-0005-0000-0000-000004000000}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48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M144"/>
  <sheetViews>
    <sheetView showGridLines="0" tabSelected="1" zoomScale="90" zoomScaleNormal="90" workbookViewId="0">
      <pane xSplit="2" ySplit="3" topLeftCell="Q131" activePane="bottomRight" state="frozen"/>
      <selection pane="topRight" activeCell="C1" sqref="C1"/>
      <selection pane="bottomLeft" activeCell="A4" sqref="A4"/>
      <selection pane="bottomRight" activeCell="R140" sqref="R140"/>
    </sheetView>
  </sheetViews>
  <sheetFormatPr defaultColWidth="9.1796875" defaultRowHeight="15.5" outlineLevelRow="1"/>
  <cols>
    <col min="1" max="1" width="2.26953125" style="4" bestFit="1" customWidth="1"/>
    <col min="2" max="2" width="62.54296875" style="40" customWidth="1"/>
    <col min="3" max="3" width="14.08984375" style="4" bestFit="1" customWidth="1"/>
    <col min="4" max="4" width="11.1796875" style="4" customWidth="1"/>
    <col min="5" max="5" width="13.54296875" style="4" customWidth="1"/>
    <col min="6" max="6" width="13.1796875" style="4" customWidth="1"/>
    <col min="7" max="7" width="12.26953125" style="4" customWidth="1"/>
    <col min="8" max="8" width="13" style="4" customWidth="1"/>
    <col min="9" max="9" width="14.7265625" style="4" bestFit="1" customWidth="1"/>
    <col min="10" max="11" width="12" style="4" customWidth="1"/>
    <col min="12" max="12" width="11.81640625" style="4" customWidth="1"/>
    <col min="13" max="13" width="11.7265625" style="4" hidden="1" customWidth="1"/>
    <col min="14" max="14" width="12.1796875" style="4" hidden="1" customWidth="1"/>
    <col min="15" max="15" width="12.453125" style="4" bestFit="1" customWidth="1"/>
    <col min="16" max="16" width="9.1796875" style="4"/>
    <col min="17" max="17" width="51.90625" style="40" customWidth="1"/>
    <col min="18" max="19" width="11.1796875" style="4" customWidth="1"/>
    <col min="20" max="20" width="13.54296875" style="4" customWidth="1"/>
    <col min="21" max="21" width="13.1796875" style="4" customWidth="1"/>
    <col min="22" max="22" width="12.26953125" style="4" customWidth="1"/>
    <col min="23" max="23" width="13" style="4" customWidth="1"/>
    <col min="24" max="24" width="11" style="4" customWidth="1"/>
    <col min="25" max="26" width="12" style="4" customWidth="1"/>
    <col min="27" max="27" width="11.81640625" style="4" customWidth="1"/>
    <col min="28" max="28" width="11.7265625" style="4" hidden="1" customWidth="1"/>
    <col min="29" max="29" width="12.1796875" style="4" hidden="1" customWidth="1"/>
    <col min="30" max="30" width="13" style="4" bestFit="1" customWidth="1"/>
    <col min="31" max="31" width="9.1796875" style="4"/>
    <col min="32" max="32" width="45.7265625" style="4" bestFit="1" customWidth="1"/>
    <col min="33" max="33" width="10.7265625" style="4" bestFit="1" customWidth="1"/>
    <col min="34" max="35" width="9.1796875" style="4"/>
    <col min="36" max="36" width="13" style="4" bestFit="1" customWidth="1"/>
    <col min="37" max="16384" width="9.1796875" style="4"/>
  </cols>
  <sheetData>
    <row r="2" spans="2:36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 t="s">
        <v>1</v>
      </c>
      <c r="Q2" s="1" t="s">
        <v>0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 t="s">
        <v>1</v>
      </c>
    </row>
    <row r="3" spans="2:36" s="6" customFormat="1" ht="47.25" customHeight="1">
      <c r="B3" s="112" t="s">
        <v>2</v>
      </c>
      <c r="C3" s="113" t="s">
        <v>3</v>
      </c>
      <c r="D3" s="113" t="s">
        <v>4</v>
      </c>
      <c r="E3" s="113" t="s">
        <v>5</v>
      </c>
      <c r="F3" s="113" t="s">
        <v>6</v>
      </c>
      <c r="G3" s="113" t="s">
        <v>7</v>
      </c>
      <c r="H3" s="113" t="s">
        <v>8</v>
      </c>
      <c r="I3" s="113" t="s">
        <v>9</v>
      </c>
      <c r="J3" s="113" t="s">
        <v>10</v>
      </c>
      <c r="K3" s="113" t="s">
        <v>11</v>
      </c>
      <c r="L3" s="113" t="s">
        <v>174</v>
      </c>
      <c r="M3" s="113"/>
      <c r="N3" s="113"/>
      <c r="O3" s="113" t="s">
        <v>15</v>
      </c>
      <c r="Q3" s="112" t="s">
        <v>2</v>
      </c>
      <c r="R3" s="113" t="s">
        <v>3</v>
      </c>
      <c r="S3" s="113" t="s">
        <v>4</v>
      </c>
      <c r="T3" s="113" t="s">
        <v>5</v>
      </c>
      <c r="U3" s="113" t="s">
        <v>6</v>
      </c>
      <c r="V3" s="113" t="s">
        <v>7</v>
      </c>
      <c r="W3" s="113" t="s">
        <v>8</v>
      </c>
      <c r="X3" s="113" t="s">
        <v>9</v>
      </c>
      <c r="Y3" s="113" t="s">
        <v>10</v>
      </c>
      <c r="Z3" s="113" t="s">
        <v>11</v>
      </c>
      <c r="AA3" s="113" t="s">
        <v>174</v>
      </c>
      <c r="AB3" s="113" t="s">
        <v>13</v>
      </c>
      <c r="AC3" s="113" t="s">
        <v>14</v>
      </c>
      <c r="AD3" s="113" t="s">
        <v>15</v>
      </c>
      <c r="AF3" s="113" t="s">
        <v>100</v>
      </c>
    </row>
    <row r="4" spans="2:36" ht="21" customHeight="1">
      <c r="B4" s="7" t="s">
        <v>16</v>
      </c>
      <c r="C4" s="8">
        <v>0</v>
      </c>
      <c r="D4" s="8">
        <v>0</v>
      </c>
      <c r="E4" s="8">
        <v>0</v>
      </c>
      <c r="F4" s="9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3262.22451</v>
      </c>
      <c r="M4" s="8"/>
      <c r="N4" s="8"/>
      <c r="O4" s="10">
        <f>SUM(C4:N4)</f>
        <v>3262.22451</v>
      </c>
      <c r="Q4" s="7" t="s">
        <v>16</v>
      </c>
      <c r="R4" s="8">
        <f>SUM(R5:R6)</f>
        <v>0</v>
      </c>
      <c r="S4" s="8">
        <f t="shared" ref="S4:AC4" si="0">SUM(S5:S6)</f>
        <v>0</v>
      </c>
      <c r="T4" s="8">
        <f t="shared" si="0"/>
        <v>0</v>
      </c>
      <c r="U4" s="9">
        <f t="shared" si="0"/>
        <v>0</v>
      </c>
      <c r="V4" s="8">
        <f t="shared" si="0"/>
        <v>0</v>
      </c>
      <c r="W4" s="8">
        <f t="shared" si="0"/>
        <v>0</v>
      </c>
      <c r="X4" s="8">
        <f t="shared" si="0"/>
        <v>0</v>
      </c>
      <c r="Y4" s="8">
        <f t="shared" si="0"/>
        <v>0</v>
      </c>
      <c r="Z4" s="8">
        <f t="shared" si="0"/>
        <v>0</v>
      </c>
      <c r="AA4" s="8">
        <f t="shared" si="0"/>
        <v>3262.22451</v>
      </c>
      <c r="AB4" s="8">
        <f t="shared" si="0"/>
        <v>0</v>
      </c>
      <c r="AC4" s="8">
        <f t="shared" si="0"/>
        <v>0</v>
      </c>
      <c r="AD4" s="10">
        <f>SUM(R4:AC4)</f>
        <v>3262.22451</v>
      </c>
      <c r="AE4" s="4" t="b">
        <f>AD4=O4</f>
        <v>1</v>
      </c>
      <c r="AJ4" s="91"/>
    </row>
    <row r="5" spans="2:36" ht="21" customHeight="1">
      <c r="B5" s="86" t="s">
        <v>17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3262.22451</v>
      </c>
      <c r="M5" s="8"/>
      <c r="N5" s="13"/>
      <c r="O5" s="10">
        <f t="shared" ref="O5:O38" si="1">SUM(C5:N5)</f>
        <v>3262.22451</v>
      </c>
      <c r="Q5" s="86" t="s">
        <v>17</v>
      </c>
      <c r="R5" s="8">
        <f>C5</f>
        <v>0</v>
      </c>
      <c r="S5" s="8">
        <f t="shared" ref="S5:AC5" si="2">D5</f>
        <v>0</v>
      </c>
      <c r="T5" s="8">
        <f t="shared" si="2"/>
        <v>0</v>
      </c>
      <c r="U5" s="8">
        <f t="shared" si="2"/>
        <v>0</v>
      </c>
      <c r="V5" s="8">
        <f t="shared" si="2"/>
        <v>0</v>
      </c>
      <c r="W5" s="8">
        <f t="shared" si="2"/>
        <v>0</v>
      </c>
      <c r="X5" s="8">
        <f t="shared" si="2"/>
        <v>0</v>
      </c>
      <c r="Y5" s="8">
        <f t="shared" si="2"/>
        <v>0</v>
      </c>
      <c r="Z5" s="8">
        <f t="shared" si="2"/>
        <v>0</v>
      </c>
      <c r="AA5" s="8">
        <f t="shared" si="2"/>
        <v>3262.22451</v>
      </c>
      <c r="AB5" s="8">
        <f t="shared" si="2"/>
        <v>0</v>
      </c>
      <c r="AC5" s="8">
        <f t="shared" si="2"/>
        <v>0</v>
      </c>
      <c r="AD5" s="10">
        <f t="shared" ref="AD5:AD37" si="3">SUM(R5:AC5)</f>
        <v>3262.22451</v>
      </c>
      <c r="AE5" s="4" t="b">
        <f t="shared" ref="AE5:AE37" si="4">AD5=O5</f>
        <v>1</v>
      </c>
      <c r="AJ5" s="91"/>
    </row>
    <row r="6" spans="2:36">
      <c r="B6" s="86" t="s">
        <v>18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/>
      <c r="N6" s="13"/>
      <c r="O6" s="10">
        <f t="shared" si="1"/>
        <v>0</v>
      </c>
      <c r="Q6" s="86" t="s">
        <v>18</v>
      </c>
      <c r="R6" s="8">
        <f t="shared" ref="R6" si="5">C6</f>
        <v>0</v>
      </c>
      <c r="S6" s="8">
        <f t="shared" ref="S6" si="6">D6</f>
        <v>0</v>
      </c>
      <c r="T6" s="8">
        <f t="shared" ref="T6" si="7">E6</f>
        <v>0</v>
      </c>
      <c r="U6" s="8">
        <f t="shared" ref="U6" si="8">F6</f>
        <v>0</v>
      </c>
      <c r="V6" s="8">
        <f t="shared" ref="V6" si="9">G6</f>
        <v>0</v>
      </c>
      <c r="W6" s="8">
        <f t="shared" ref="W6" si="10">H6</f>
        <v>0</v>
      </c>
      <c r="X6" s="8">
        <f t="shared" ref="X6" si="11">I6</f>
        <v>0</v>
      </c>
      <c r="Y6" s="8">
        <f t="shared" ref="Y6" si="12">J6</f>
        <v>0</v>
      </c>
      <c r="Z6" s="8">
        <f t="shared" ref="Z6" si="13">K6</f>
        <v>0</v>
      </c>
      <c r="AA6" s="8">
        <f t="shared" ref="AA6" si="14">L6</f>
        <v>0</v>
      </c>
      <c r="AB6" s="8">
        <f t="shared" ref="AB6" si="15">M6</f>
        <v>0</v>
      </c>
      <c r="AC6" s="13">
        <f t="shared" ref="AC6" si="16">N6</f>
        <v>0</v>
      </c>
      <c r="AD6" s="10">
        <f t="shared" si="3"/>
        <v>0</v>
      </c>
      <c r="AE6" s="4" t="b">
        <f t="shared" si="4"/>
        <v>1</v>
      </c>
      <c r="AJ6" s="91"/>
    </row>
    <row r="7" spans="2:36" ht="21" customHeight="1">
      <c r="B7" s="7" t="s">
        <v>19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6638.5756405689599</v>
      </c>
      <c r="M7" s="8"/>
      <c r="N7" s="32"/>
      <c r="O7" s="10">
        <f t="shared" si="1"/>
        <v>6638.5756405689599</v>
      </c>
      <c r="Q7" s="7" t="s">
        <v>19</v>
      </c>
      <c r="R7" s="8">
        <f t="shared" ref="R7" si="17">C7</f>
        <v>0</v>
      </c>
      <c r="S7" s="8">
        <f t="shared" ref="S7" si="18">D7</f>
        <v>0</v>
      </c>
      <c r="T7" s="8">
        <f t="shared" ref="T7" si="19">E7</f>
        <v>0</v>
      </c>
      <c r="U7" s="8">
        <f t="shared" ref="U7" si="20">F7</f>
        <v>0</v>
      </c>
      <c r="V7" s="8">
        <f t="shared" ref="V7" si="21">G7</f>
        <v>0</v>
      </c>
      <c r="W7" s="8">
        <f t="shared" ref="W7" si="22">H7</f>
        <v>0</v>
      </c>
      <c r="X7" s="8">
        <f t="shared" ref="X7" si="23">I7</f>
        <v>0</v>
      </c>
      <c r="Y7" s="8">
        <f t="shared" ref="Y7" si="24">J7</f>
        <v>0</v>
      </c>
      <c r="Z7" s="8">
        <f t="shared" ref="Z7" si="25">K7</f>
        <v>0</v>
      </c>
      <c r="AA7" s="8">
        <f t="shared" ref="AA7" si="26">L7</f>
        <v>6638.5756405689599</v>
      </c>
      <c r="AB7" s="8">
        <f t="shared" ref="AB7" si="27">M7</f>
        <v>0</v>
      </c>
      <c r="AC7" s="13">
        <f t="shared" ref="AC7" si="28">N7</f>
        <v>0</v>
      </c>
      <c r="AD7" s="10">
        <f t="shared" si="3"/>
        <v>6638.5756405689599</v>
      </c>
      <c r="AE7" s="4" t="b">
        <f t="shared" si="4"/>
        <v>1</v>
      </c>
    </row>
    <row r="8" spans="2:36" hidden="1">
      <c r="B8" s="7" t="s">
        <v>20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/>
      <c r="N8" s="8"/>
      <c r="O8" s="10">
        <f t="shared" si="1"/>
        <v>0</v>
      </c>
      <c r="Q8" s="7" t="s">
        <v>20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10">
        <f t="shared" si="3"/>
        <v>0</v>
      </c>
      <c r="AE8" s="4" t="b">
        <f t="shared" si="4"/>
        <v>1</v>
      </c>
    </row>
    <row r="9" spans="2:36" hidden="1">
      <c r="B9" s="7" t="s">
        <v>22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/>
      <c r="N9" s="8"/>
      <c r="O9" s="10">
        <f t="shared" si="1"/>
        <v>0</v>
      </c>
      <c r="Q9" s="7" t="s">
        <v>22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10">
        <f t="shared" si="3"/>
        <v>0</v>
      </c>
      <c r="AE9" s="4" t="b">
        <f t="shared" si="4"/>
        <v>1</v>
      </c>
    </row>
    <row r="10" spans="2:36" ht="15.75" customHeight="1" outlineLevel="1">
      <c r="B10" s="86" t="s">
        <v>21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10">
        <f t="shared" si="1"/>
        <v>0</v>
      </c>
      <c r="Q10" s="86" t="s">
        <v>21</v>
      </c>
      <c r="R10" s="8">
        <f>C10</f>
        <v>0</v>
      </c>
      <c r="S10" s="8">
        <f t="shared" ref="S10:S16" si="29">D10</f>
        <v>0</v>
      </c>
      <c r="T10" s="8">
        <f t="shared" ref="T10:T16" si="30">E10</f>
        <v>0</v>
      </c>
      <c r="U10" s="8">
        <f t="shared" ref="U10:U16" si="31">F10</f>
        <v>0</v>
      </c>
      <c r="V10" s="8">
        <f t="shared" ref="V10:V16" si="32">G10</f>
        <v>0</v>
      </c>
      <c r="W10" s="8">
        <f t="shared" ref="W10:W16" si="33">H10</f>
        <v>0</v>
      </c>
      <c r="X10" s="8">
        <f t="shared" ref="X10:X16" si="34">I10</f>
        <v>0</v>
      </c>
      <c r="Y10" s="8">
        <f t="shared" ref="Y10:Y16" si="35">J10</f>
        <v>0</v>
      </c>
      <c r="Z10" s="8">
        <f t="shared" ref="Z10:Z16" si="36">K10</f>
        <v>0</v>
      </c>
      <c r="AA10" s="8">
        <f t="shared" ref="AA10:AA16" si="37">L10</f>
        <v>0</v>
      </c>
      <c r="AB10" s="8">
        <f t="shared" ref="AB10:AB16" si="38">M10</f>
        <v>0</v>
      </c>
      <c r="AC10" s="8">
        <f t="shared" ref="AC10:AC16" si="39">N10</f>
        <v>0</v>
      </c>
      <c r="AD10" s="10">
        <f t="shared" si="3"/>
        <v>0</v>
      </c>
      <c r="AE10" s="4" t="b">
        <f t="shared" si="4"/>
        <v>1</v>
      </c>
    </row>
    <row r="11" spans="2:36" ht="31.5" customHeight="1" outlineLevel="1">
      <c r="B11" s="86" t="s">
        <v>23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10">
        <f t="shared" si="1"/>
        <v>0</v>
      </c>
      <c r="Q11" s="86" t="s">
        <v>23</v>
      </c>
      <c r="R11" s="8">
        <f t="shared" ref="R11:R16" si="40">C11</f>
        <v>0</v>
      </c>
      <c r="S11" s="8">
        <f t="shared" si="29"/>
        <v>0</v>
      </c>
      <c r="T11" s="8">
        <f t="shared" si="30"/>
        <v>0</v>
      </c>
      <c r="U11" s="8">
        <f t="shared" si="31"/>
        <v>0</v>
      </c>
      <c r="V11" s="8">
        <f t="shared" si="32"/>
        <v>0</v>
      </c>
      <c r="W11" s="8">
        <f t="shared" si="33"/>
        <v>0</v>
      </c>
      <c r="X11" s="8">
        <f t="shared" si="34"/>
        <v>0</v>
      </c>
      <c r="Y11" s="8">
        <f t="shared" si="35"/>
        <v>0</v>
      </c>
      <c r="Z11" s="8">
        <f t="shared" si="36"/>
        <v>0</v>
      </c>
      <c r="AA11" s="8">
        <f t="shared" si="37"/>
        <v>0</v>
      </c>
      <c r="AB11" s="8">
        <f t="shared" si="38"/>
        <v>0</v>
      </c>
      <c r="AC11" s="8">
        <f t="shared" si="39"/>
        <v>0</v>
      </c>
      <c r="AD11" s="10">
        <f t="shared" si="3"/>
        <v>0</v>
      </c>
      <c r="AE11" s="4" t="b">
        <f t="shared" si="4"/>
        <v>1</v>
      </c>
    </row>
    <row r="12" spans="2:36" ht="15.75" customHeight="1" outlineLevel="1">
      <c r="B12" s="86" t="s">
        <v>24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10">
        <f t="shared" si="1"/>
        <v>0</v>
      </c>
      <c r="Q12" s="86" t="s">
        <v>24</v>
      </c>
      <c r="R12" s="8">
        <f t="shared" si="40"/>
        <v>0</v>
      </c>
      <c r="S12" s="8">
        <f t="shared" si="29"/>
        <v>0</v>
      </c>
      <c r="T12" s="8">
        <f t="shared" si="30"/>
        <v>0</v>
      </c>
      <c r="U12" s="8">
        <f t="shared" si="31"/>
        <v>0</v>
      </c>
      <c r="V12" s="8">
        <f t="shared" si="32"/>
        <v>0</v>
      </c>
      <c r="W12" s="8">
        <f t="shared" si="33"/>
        <v>0</v>
      </c>
      <c r="X12" s="8">
        <f t="shared" si="34"/>
        <v>0</v>
      </c>
      <c r="Y12" s="8">
        <f t="shared" si="35"/>
        <v>0</v>
      </c>
      <c r="Z12" s="8">
        <f t="shared" si="36"/>
        <v>0</v>
      </c>
      <c r="AA12" s="8">
        <f t="shared" si="37"/>
        <v>0</v>
      </c>
      <c r="AB12" s="8">
        <f t="shared" si="38"/>
        <v>0</v>
      </c>
      <c r="AC12" s="8">
        <f t="shared" si="39"/>
        <v>0</v>
      </c>
      <c r="AD12" s="10">
        <f t="shared" si="3"/>
        <v>0</v>
      </c>
      <c r="AE12" s="4" t="b">
        <f t="shared" si="4"/>
        <v>1</v>
      </c>
    </row>
    <row r="13" spans="2:36" hidden="1">
      <c r="B13" s="7" t="s">
        <v>27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/>
      <c r="N13" s="8"/>
      <c r="O13" s="10">
        <f t="shared" si="1"/>
        <v>0</v>
      </c>
      <c r="Q13" s="7" t="s">
        <v>27</v>
      </c>
      <c r="R13" s="8">
        <f t="shared" si="40"/>
        <v>0</v>
      </c>
      <c r="S13" s="8">
        <f t="shared" si="29"/>
        <v>0</v>
      </c>
      <c r="T13" s="8">
        <f t="shared" si="30"/>
        <v>0</v>
      </c>
      <c r="U13" s="8">
        <f t="shared" si="31"/>
        <v>0</v>
      </c>
      <c r="V13" s="8">
        <f t="shared" si="32"/>
        <v>0</v>
      </c>
      <c r="W13" s="8">
        <f t="shared" si="33"/>
        <v>0</v>
      </c>
      <c r="X13" s="8">
        <f t="shared" si="34"/>
        <v>0</v>
      </c>
      <c r="Y13" s="8">
        <f t="shared" si="35"/>
        <v>0</v>
      </c>
      <c r="Z13" s="8">
        <f t="shared" si="36"/>
        <v>0</v>
      </c>
      <c r="AA13" s="8">
        <f t="shared" si="37"/>
        <v>0</v>
      </c>
      <c r="AB13" s="8">
        <f t="shared" si="38"/>
        <v>0</v>
      </c>
      <c r="AC13" s="8">
        <f t="shared" si="39"/>
        <v>0</v>
      </c>
      <c r="AD13" s="10">
        <f t="shared" si="3"/>
        <v>0</v>
      </c>
      <c r="AE13" s="4" t="b">
        <f t="shared" si="4"/>
        <v>1</v>
      </c>
    </row>
    <row r="14" spans="2:36" ht="15.75" customHeight="1" outlineLevel="1">
      <c r="B14" s="86" t="s">
        <v>25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/>
      <c r="N14" s="8"/>
      <c r="O14" s="10">
        <f t="shared" si="1"/>
        <v>0</v>
      </c>
      <c r="Q14" s="86" t="s">
        <v>25</v>
      </c>
      <c r="R14" s="8">
        <f t="shared" si="40"/>
        <v>0</v>
      </c>
      <c r="S14" s="8">
        <f t="shared" si="29"/>
        <v>0</v>
      </c>
      <c r="T14" s="8">
        <f t="shared" si="30"/>
        <v>0</v>
      </c>
      <c r="U14" s="8">
        <f t="shared" si="31"/>
        <v>0</v>
      </c>
      <c r="V14" s="8">
        <f t="shared" si="32"/>
        <v>0</v>
      </c>
      <c r="W14" s="8">
        <f t="shared" si="33"/>
        <v>0</v>
      </c>
      <c r="X14" s="8">
        <f t="shared" si="34"/>
        <v>0</v>
      </c>
      <c r="Y14" s="8">
        <f t="shared" si="35"/>
        <v>0</v>
      </c>
      <c r="Z14" s="8">
        <f t="shared" si="36"/>
        <v>0</v>
      </c>
      <c r="AA14" s="8">
        <f t="shared" si="37"/>
        <v>0</v>
      </c>
      <c r="AB14" s="8">
        <f t="shared" si="38"/>
        <v>0</v>
      </c>
      <c r="AC14" s="8">
        <f t="shared" si="39"/>
        <v>0</v>
      </c>
      <c r="AD14" s="10">
        <f t="shared" si="3"/>
        <v>0</v>
      </c>
      <c r="AE14" s="4" t="b">
        <f t="shared" si="4"/>
        <v>1</v>
      </c>
    </row>
    <row r="15" spans="2:36" ht="15.75" customHeight="1" outlineLevel="1">
      <c r="B15" s="86" t="s">
        <v>26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/>
      <c r="N15" s="8"/>
      <c r="O15" s="10">
        <f t="shared" si="1"/>
        <v>0</v>
      </c>
      <c r="Q15" s="86" t="s">
        <v>26</v>
      </c>
      <c r="R15" s="8">
        <f t="shared" si="40"/>
        <v>0</v>
      </c>
      <c r="S15" s="8">
        <f t="shared" si="29"/>
        <v>0</v>
      </c>
      <c r="T15" s="8">
        <f t="shared" si="30"/>
        <v>0</v>
      </c>
      <c r="U15" s="8">
        <f t="shared" si="31"/>
        <v>0</v>
      </c>
      <c r="V15" s="8">
        <f t="shared" si="32"/>
        <v>0</v>
      </c>
      <c r="W15" s="8">
        <f t="shared" si="33"/>
        <v>0</v>
      </c>
      <c r="X15" s="8">
        <f t="shared" si="34"/>
        <v>0</v>
      </c>
      <c r="Y15" s="8">
        <f t="shared" si="35"/>
        <v>0</v>
      </c>
      <c r="Z15" s="8">
        <f t="shared" si="36"/>
        <v>0</v>
      </c>
      <c r="AA15" s="8">
        <f t="shared" si="37"/>
        <v>0</v>
      </c>
      <c r="AB15" s="8">
        <f t="shared" si="38"/>
        <v>0</v>
      </c>
      <c r="AC15" s="8">
        <f t="shared" si="39"/>
        <v>0</v>
      </c>
      <c r="AD15" s="10">
        <f t="shared" si="3"/>
        <v>0</v>
      </c>
      <c r="AE15" s="4" t="b">
        <f t="shared" si="4"/>
        <v>1</v>
      </c>
    </row>
    <row r="16" spans="2:36" ht="15.75" customHeight="1" outlineLevel="1" thickBot="1">
      <c r="B16" s="86" t="s">
        <v>28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/>
      <c r="N16" s="8"/>
      <c r="O16" s="10">
        <f t="shared" si="1"/>
        <v>0</v>
      </c>
      <c r="Q16" s="86" t="s">
        <v>28</v>
      </c>
      <c r="R16" s="8">
        <f t="shared" si="40"/>
        <v>0</v>
      </c>
      <c r="S16" s="8">
        <f t="shared" si="29"/>
        <v>0</v>
      </c>
      <c r="T16" s="8">
        <f t="shared" si="30"/>
        <v>0</v>
      </c>
      <c r="U16" s="8">
        <f t="shared" si="31"/>
        <v>0</v>
      </c>
      <c r="V16" s="8">
        <f t="shared" si="32"/>
        <v>0</v>
      </c>
      <c r="W16" s="8">
        <f t="shared" si="33"/>
        <v>0</v>
      </c>
      <c r="X16" s="8">
        <f t="shared" si="34"/>
        <v>0</v>
      </c>
      <c r="Y16" s="8">
        <f t="shared" si="35"/>
        <v>0</v>
      </c>
      <c r="Z16" s="8">
        <f t="shared" si="36"/>
        <v>0</v>
      </c>
      <c r="AA16" s="8">
        <f t="shared" si="37"/>
        <v>0</v>
      </c>
      <c r="AB16" s="8">
        <f t="shared" si="38"/>
        <v>0</v>
      </c>
      <c r="AC16" s="8">
        <f t="shared" si="39"/>
        <v>0</v>
      </c>
      <c r="AD16" s="10">
        <f t="shared" si="3"/>
        <v>0</v>
      </c>
      <c r="AE16" s="4" t="b">
        <f t="shared" si="4"/>
        <v>1</v>
      </c>
    </row>
    <row r="17" spans="2:39" ht="21" customHeight="1">
      <c r="B17" s="7" t="s">
        <v>29</v>
      </c>
      <c r="C17" s="116">
        <f t="shared" ref="C17:L17" si="41">SUM(C18:C24)</f>
        <v>0</v>
      </c>
      <c r="D17" s="116">
        <f t="shared" si="41"/>
        <v>60</v>
      </c>
      <c r="E17" s="116">
        <f t="shared" si="41"/>
        <v>54.180171982234128</v>
      </c>
      <c r="F17" s="116">
        <f t="shared" si="41"/>
        <v>453.80029566886753</v>
      </c>
      <c r="G17" s="116">
        <f t="shared" si="41"/>
        <v>1054.6252410978032</v>
      </c>
      <c r="H17" s="116">
        <f t="shared" si="41"/>
        <v>2263.5599826166549</v>
      </c>
      <c r="I17" s="116">
        <f t="shared" si="41"/>
        <v>13040.466275284551</v>
      </c>
      <c r="J17" s="116">
        <f t="shared" si="41"/>
        <v>46360.257008035471</v>
      </c>
      <c r="K17" s="116">
        <f t="shared" si="41"/>
        <v>12411.606120377566</v>
      </c>
      <c r="L17" s="116">
        <f t="shared" si="41"/>
        <v>9249.0203677447462</v>
      </c>
      <c r="M17" s="117"/>
      <c r="N17" s="117"/>
      <c r="O17" s="118">
        <f t="shared" si="1"/>
        <v>84947.515462807889</v>
      </c>
      <c r="Q17" s="7" t="s">
        <v>29</v>
      </c>
      <c r="R17" s="8">
        <f>SUM(R18:R24)</f>
        <v>1505.9778856280432</v>
      </c>
      <c r="S17" s="8">
        <f t="shared" ref="S17:AC17" si="42">SUM(S18:S24)</f>
        <v>1565.9778856280432</v>
      </c>
      <c r="T17" s="8">
        <f t="shared" si="42"/>
        <v>3496.4153391320469</v>
      </c>
      <c r="U17" s="8">
        <f t="shared" si="42"/>
        <v>453.80029566886753</v>
      </c>
      <c r="V17" s="8">
        <f t="shared" si="42"/>
        <v>1054.6252410978032</v>
      </c>
      <c r="W17" s="8">
        <f t="shared" si="42"/>
        <v>2047.2039843549894</v>
      </c>
      <c r="X17" s="8">
        <f t="shared" si="42"/>
        <v>11756.419647756094</v>
      </c>
      <c r="Y17" s="8">
        <f t="shared" si="42"/>
        <v>43215.864674231925</v>
      </c>
      <c r="Z17" s="8">
        <f t="shared" si="42"/>
        <v>11357.11217633981</v>
      </c>
      <c r="AA17" s="8">
        <f t="shared" si="42"/>
        <v>8494.1183329702726</v>
      </c>
      <c r="AB17" s="8">
        <f t="shared" si="42"/>
        <v>0</v>
      </c>
      <c r="AC17" s="8">
        <f t="shared" si="42"/>
        <v>0</v>
      </c>
      <c r="AD17" s="10">
        <f t="shared" si="3"/>
        <v>84947.515462807904</v>
      </c>
      <c r="AF17" s="4" t="s">
        <v>149</v>
      </c>
    </row>
    <row r="18" spans="2:39" ht="21" customHeight="1" outlineLevel="1">
      <c r="B18" s="87" t="s">
        <v>30</v>
      </c>
      <c r="C18" s="8">
        <v>0</v>
      </c>
      <c r="D18" s="13">
        <v>60</v>
      </c>
      <c r="E18" s="8">
        <v>47.619714285714288</v>
      </c>
      <c r="F18" s="8">
        <v>446.97460395571431</v>
      </c>
      <c r="G18" s="8">
        <v>1047.9715571223808</v>
      </c>
      <c r="H18" s="8">
        <v>2049.3000621787669</v>
      </c>
      <c r="I18" s="8">
        <v>5160.132604579243</v>
      </c>
      <c r="J18" s="8">
        <v>17498.597891411086</v>
      </c>
      <c r="K18" s="8">
        <v>9586.3077286958251</v>
      </c>
      <c r="L18" s="8">
        <v>3605.1695126491632</v>
      </c>
      <c r="M18" s="8"/>
      <c r="N18" s="8"/>
      <c r="O18" s="10">
        <f t="shared" si="1"/>
        <v>39502.073674877895</v>
      </c>
      <c r="Q18" s="87" t="s">
        <v>30</v>
      </c>
      <c r="R18" s="90">
        <f>C18+($AG18/30*7)</f>
        <v>884.32184865532872</v>
      </c>
      <c r="S18" s="13">
        <f t="shared" ref="S18:S23" si="43">D18+($AG18/30*7)</f>
        <v>944.32184865532872</v>
      </c>
      <c r="T18" s="90">
        <f>E18+($AG18/30*16)</f>
        <v>2068.9267969264656</v>
      </c>
      <c r="U18" s="8">
        <f>F18</f>
        <v>446.97460395571431</v>
      </c>
      <c r="V18" s="8">
        <f t="shared" ref="V18:V24" si="44">G18</f>
        <v>1047.9715571223808</v>
      </c>
      <c r="W18" s="8">
        <f t="shared" ref="W18:X23" si="45">H18*(100%-$AH$18)</f>
        <v>1844.3700559608903</v>
      </c>
      <c r="X18" s="8">
        <f t="shared" si="45"/>
        <v>4644.119344121319</v>
      </c>
      <c r="Y18" s="8">
        <f t="shared" ref="Y18:Y23" si="46">J18*(100%-$AH$18)</f>
        <v>15748.738102269977</v>
      </c>
      <c r="Z18" s="8">
        <f t="shared" ref="Z18:Z23" si="47">K18*(100%-$AH$18)</f>
        <v>8627.6769558262422</v>
      </c>
      <c r="AA18" s="8">
        <f t="shared" ref="AA18:AA23" si="48">L18*(100%-$AH$18)</f>
        <v>3244.6525613842468</v>
      </c>
      <c r="AB18" s="8">
        <f t="shared" ref="AB18:AB23" si="49">M18*(100%-$AH$18)</f>
        <v>0</v>
      </c>
      <c r="AC18" s="8">
        <f t="shared" ref="AC18:AC23" si="50">N18*(100%-$AH$18)</f>
        <v>0</v>
      </c>
      <c r="AD18" s="8">
        <f t="shared" si="3"/>
        <v>39502.073674877895</v>
      </c>
      <c r="AE18" s="4" t="b">
        <f t="shared" si="4"/>
        <v>1</v>
      </c>
      <c r="AF18" s="12">
        <f>SUM(H18:N18)</f>
        <v>37899.507799514082</v>
      </c>
      <c r="AG18" s="12">
        <f>AF18*$AH$18</f>
        <v>3789.9507799514085</v>
      </c>
      <c r="AH18" s="33">
        <v>0.1</v>
      </c>
    </row>
    <row r="19" spans="2:39" ht="21" customHeight="1" outlineLevel="1">
      <c r="B19" s="87" t="s">
        <v>31</v>
      </c>
      <c r="C19" s="13">
        <v>0</v>
      </c>
      <c r="D19" s="13">
        <v>0</v>
      </c>
      <c r="E19" s="8">
        <v>0</v>
      </c>
      <c r="F19" s="8">
        <v>0</v>
      </c>
      <c r="G19" s="8">
        <v>0</v>
      </c>
      <c r="H19" s="8">
        <v>0</v>
      </c>
      <c r="I19" s="8">
        <v>7450</v>
      </c>
      <c r="J19" s="8">
        <v>13010.331155649999</v>
      </c>
      <c r="K19" s="8">
        <v>0</v>
      </c>
      <c r="L19" s="8">
        <v>0</v>
      </c>
      <c r="M19" s="8"/>
      <c r="N19" s="8"/>
      <c r="O19" s="10">
        <f t="shared" si="1"/>
        <v>20460.331155649998</v>
      </c>
      <c r="Q19" s="87" t="s">
        <v>31</v>
      </c>
      <c r="R19" s="13">
        <f t="shared" ref="R19:R23" si="51">C19+($AG19/30*7)</f>
        <v>477.40772696516666</v>
      </c>
      <c r="S19" s="13">
        <f t="shared" si="43"/>
        <v>477.40772696516666</v>
      </c>
      <c r="T19" s="8">
        <f t="shared" ref="T19:T23" si="52">E19+($AG19/30*16)</f>
        <v>1091.2176616346667</v>
      </c>
      <c r="U19" s="8">
        <f t="shared" ref="U19:U24" si="53">F19</f>
        <v>0</v>
      </c>
      <c r="V19" s="8">
        <f t="shared" si="44"/>
        <v>0</v>
      </c>
      <c r="W19" s="8">
        <f t="shared" si="45"/>
        <v>0</v>
      </c>
      <c r="X19" s="8">
        <f t="shared" si="45"/>
        <v>6705</v>
      </c>
      <c r="Y19" s="8">
        <f t="shared" si="46"/>
        <v>11709.298040084999</v>
      </c>
      <c r="Z19" s="8">
        <f t="shared" si="47"/>
        <v>0</v>
      </c>
      <c r="AA19" s="8">
        <f t="shared" si="48"/>
        <v>0</v>
      </c>
      <c r="AB19" s="8">
        <f t="shared" si="49"/>
        <v>0</v>
      </c>
      <c r="AC19" s="8">
        <f t="shared" si="50"/>
        <v>0</v>
      </c>
      <c r="AD19" s="8">
        <f t="shared" si="3"/>
        <v>20460.331155649998</v>
      </c>
      <c r="AE19" s="4" t="b">
        <f t="shared" si="4"/>
        <v>1</v>
      </c>
      <c r="AF19" s="12">
        <f t="shared" ref="AF19:AF23" si="54">SUM(H19:N19)</f>
        <v>20460.331155649998</v>
      </c>
      <c r="AG19" s="12">
        <f t="shared" ref="AG19:AG23" si="55">AF19*$AH$18</f>
        <v>2046.0331155649999</v>
      </c>
    </row>
    <row r="20" spans="2:39" ht="21" customHeight="1" outlineLevel="1">
      <c r="B20" s="87" t="s">
        <v>32</v>
      </c>
      <c r="C20" s="13">
        <v>0</v>
      </c>
      <c r="D20" s="13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2405.8417358299998</v>
      </c>
      <c r="M20" s="8"/>
      <c r="N20" s="8"/>
      <c r="O20" s="10">
        <f t="shared" si="1"/>
        <v>2405.8417358299998</v>
      </c>
      <c r="Q20" s="87" t="s">
        <v>32</v>
      </c>
      <c r="R20" s="13">
        <f t="shared" si="51"/>
        <v>56.136307169366674</v>
      </c>
      <c r="S20" s="13">
        <f t="shared" si="43"/>
        <v>56.136307169366674</v>
      </c>
      <c r="T20" s="8">
        <f t="shared" si="52"/>
        <v>128.31155924426668</v>
      </c>
      <c r="U20" s="8">
        <f t="shared" si="53"/>
        <v>0</v>
      </c>
      <c r="V20" s="8">
        <f t="shared" si="44"/>
        <v>0</v>
      </c>
      <c r="W20" s="8">
        <f t="shared" si="45"/>
        <v>0</v>
      </c>
      <c r="X20" s="8">
        <f t="shared" si="45"/>
        <v>0</v>
      </c>
      <c r="Y20" s="8">
        <f t="shared" si="46"/>
        <v>0</v>
      </c>
      <c r="Z20" s="8">
        <f t="shared" si="47"/>
        <v>0</v>
      </c>
      <c r="AA20" s="8">
        <f t="shared" si="48"/>
        <v>2165.2575622469999</v>
      </c>
      <c r="AB20" s="8">
        <f t="shared" si="49"/>
        <v>0</v>
      </c>
      <c r="AC20" s="8">
        <f t="shared" si="50"/>
        <v>0</v>
      </c>
      <c r="AD20" s="8">
        <f t="shared" si="3"/>
        <v>2405.8417358299998</v>
      </c>
      <c r="AE20" s="4" t="b">
        <f t="shared" si="4"/>
        <v>1</v>
      </c>
      <c r="AF20" s="12">
        <f t="shared" si="54"/>
        <v>2405.8417358299998</v>
      </c>
      <c r="AG20" s="12">
        <f t="shared" si="55"/>
        <v>240.58417358299999</v>
      </c>
    </row>
    <row r="21" spans="2:39" ht="21" customHeight="1" outlineLevel="1">
      <c r="B21" s="87" t="s">
        <v>172</v>
      </c>
      <c r="C21" s="13">
        <v>0</v>
      </c>
      <c r="D21" s="13">
        <v>0</v>
      </c>
      <c r="E21" s="8">
        <v>6.560457696519844</v>
      </c>
      <c r="F21" s="8">
        <v>6.8256917131532377</v>
      </c>
      <c r="G21" s="8">
        <v>6.6536839754222772</v>
      </c>
      <c r="H21" s="8">
        <v>20.459920437887725</v>
      </c>
      <c r="I21" s="8">
        <v>42.733670705307233</v>
      </c>
      <c r="J21" s="8">
        <v>184.59429097438093</v>
      </c>
      <c r="K21" s="8">
        <v>208.23171168174161</v>
      </c>
      <c r="L21" s="8">
        <v>429.67509926558375</v>
      </c>
      <c r="M21" s="8"/>
      <c r="N21" s="8"/>
      <c r="O21" s="10">
        <f t="shared" ref="O21" si="56">SUM(C21:N21)</f>
        <v>905.73452644999657</v>
      </c>
      <c r="Q21" s="87" t="s">
        <v>32</v>
      </c>
      <c r="R21" s="13">
        <f t="shared" ref="R21" si="57">C21+($AG21/30*7)</f>
        <v>20.6662095048477</v>
      </c>
      <c r="S21" s="13">
        <f t="shared" ref="S21" si="58">D21+($AG21/30*7)</f>
        <v>20.6662095048477</v>
      </c>
      <c r="T21" s="8">
        <f t="shared" ref="T21" si="59">E21+($AG21/30*16)</f>
        <v>53.797507993314582</v>
      </c>
      <c r="U21" s="8">
        <f t="shared" ref="U21" si="60">F21</f>
        <v>6.8256917131532377</v>
      </c>
      <c r="V21" s="8">
        <f t="shared" ref="V21" si="61">G21</f>
        <v>6.6536839754222772</v>
      </c>
      <c r="W21" s="8">
        <f t="shared" ref="W21" si="62">H21*(100%-$AH$18)</f>
        <v>18.413928394098953</v>
      </c>
      <c r="X21" s="8">
        <f t="shared" ref="X21" si="63">I21*(100%-$AH$18)</f>
        <v>38.460303634776508</v>
      </c>
      <c r="Y21" s="8">
        <f t="shared" ref="Y21" si="64">J21*(100%-$AH$18)</f>
        <v>166.13486187694284</v>
      </c>
      <c r="Z21" s="8">
        <f t="shared" ref="Z21" si="65">K21*(100%-$AH$18)</f>
        <v>187.40854051356746</v>
      </c>
      <c r="AA21" s="8">
        <f t="shared" ref="AA21" si="66">L21*(100%-$AH$18)</f>
        <v>386.70758933902539</v>
      </c>
      <c r="AB21" s="8">
        <f t="shared" ref="AB21" si="67">M21*(100%-$AH$18)</f>
        <v>0</v>
      </c>
      <c r="AC21" s="8">
        <f t="shared" ref="AC21" si="68">N21*(100%-$AH$18)</f>
        <v>0</v>
      </c>
      <c r="AD21" s="8">
        <f t="shared" ref="AD21" si="69">SUM(R21:AC21)</f>
        <v>905.73452644999668</v>
      </c>
      <c r="AE21" s="4" t="b">
        <f t="shared" ref="AE21" si="70">AD21=O21</f>
        <v>1</v>
      </c>
      <c r="AF21" s="12">
        <f t="shared" ref="AF21" si="71">SUM(H21:N21)</f>
        <v>885.69469306490123</v>
      </c>
      <c r="AG21" s="12">
        <f t="shared" ref="AG21" si="72">AF21*$AH$18</f>
        <v>88.569469306490134</v>
      </c>
    </row>
    <row r="22" spans="2:39" ht="21" customHeight="1" outlineLevel="1">
      <c r="B22" s="87" t="s">
        <v>33</v>
      </c>
      <c r="C22" s="13">
        <v>0</v>
      </c>
      <c r="D22" s="13">
        <v>0</v>
      </c>
      <c r="E22" s="8">
        <v>0</v>
      </c>
      <c r="F22" s="8">
        <v>0</v>
      </c>
      <c r="G22" s="8">
        <v>0</v>
      </c>
      <c r="H22" s="8">
        <v>93.800000000000011</v>
      </c>
      <c r="I22" s="8">
        <v>187.60000000000002</v>
      </c>
      <c r="J22" s="8">
        <v>750.40000000000009</v>
      </c>
      <c r="K22" s="8">
        <v>750.4000000000002</v>
      </c>
      <c r="L22" s="8">
        <v>1108.3340000000001</v>
      </c>
      <c r="M22" s="8"/>
      <c r="N22" s="8"/>
      <c r="O22" s="10">
        <f t="shared" si="1"/>
        <v>2890.5340000000006</v>
      </c>
      <c r="Q22" s="87" t="s">
        <v>33</v>
      </c>
      <c r="R22" s="13">
        <f t="shared" si="51"/>
        <v>67.445793333333341</v>
      </c>
      <c r="S22" s="13">
        <f t="shared" si="43"/>
        <v>67.445793333333341</v>
      </c>
      <c r="T22" s="8">
        <f t="shared" si="52"/>
        <v>154.16181333333336</v>
      </c>
      <c r="U22" s="8">
        <f t="shared" si="53"/>
        <v>0</v>
      </c>
      <c r="V22" s="8">
        <f t="shared" si="44"/>
        <v>0</v>
      </c>
      <c r="W22" s="8">
        <f t="shared" si="45"/>
        <v>84.420000000000016</v>
      </c>
      <c r="X22" s="8">
        <f t="shared" si="45"/>
        <v>168.84000000000003</v>
      </c>
      <c r="Y22" s="8">
        <f t="shared" si="46"/>
        <v>675.36000000000013</v>
      </c>
      <c r="Z22" s="8">
        <f t="shared" si="47"/>
        <v>675.36000000000024</v>
      </c>
      <c r="AA22" s="8">
        <f t="shared" si="48"/>
        <v>997.50060000000008</v>
      </c>
      <c r="AB22" s="8">
        <f t="shared" si="49"/>
        <v>0</v>
      </c>
      <c r="AC22" s="8">
        <f t="shared" si="50"/>
        <v>0</v>
      </c>
      <c r="AD22" s="8">
        <f t="shared" si="3"/>
        <v>2890.5340000000006</v>
      </c>
      <c r="AE22" s="4" t="b">
        <f t="shared" si="4"/>
        <v>1</v>
      </c>
      <c r="AF22" s="12">
        <f t="shared" si="54"/>
        <v>2890.5340000000006</v>
      </c>
      <c r="AG22" s="12">
        <f t="shared" si="55"/>
        <v>289.05340000000007</v>
      </c>
    </row>
    <row r="23" spans="2:39" ht="21" customHeight="1" outlineLevel="1">
      <c r="B23" s="87" t="s">
        <v>34</v>
      </c>
      <c r="C23" s="13">
        <v>0</v>
      </c>
      <c r="D23" s="13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/>
      <c r="N23" s="8"/>
      <c r="O23" s="10">
        <f t="shared" si="1"/>
        <v>0</v>
      </c>
      <c r="Q23" s="87" t="s">
        <v>34</v>
      </c>
      <c r="R23" s="13">
        <f t="shared" si="51"/>
        <v>0</v>
      </c>
      <c r="S23" s="13">
        <f t="shared" si="43"/>
        <v>0</v>
      </c>
      <c r="T23" s="8">
        <f t="shared" si="52"/>
        <v>0</v>
      </c>
      <c r="U23" s="8">
        <f t="shared" si="53"/>
        <v>0</v>
      </c>
      <c r="V23" s="8">
        <f t="shared" si="44"/>
        <v>0</v>
      </c>
      <c r="W23" s="8">
        <f t="shared" si="45"/>
        <v>0</v>
      </c>
      <c r="X23" s="8">
        <f t="shared" si="45"/>
        <v>0</v>
      </c>
      <c r="Y23" s="8">
        <f t="shared" si="46"/>
        <v>0</v>
      </c>
      <c r="Z23" s="8">
        <f t="shared" si="47"/>
        <v>0</v>
      </c>
      <c r="AA23" s="8">
        <f t="shared" si="48"/>
        <v>0</v>
      </c>
      <c r="AB23" s="8">
        <f t="shared" si="49"/>
        <v>0</v>
      </c>
      <c r="AC23" s="8">
        <f t="shared" si="50"/>
        <v>0</v>
      </c>
      <c r="AD23" s="8">
        <f t="shared" si="3"/>
        <v>0</v>
      </c>
      <c r="AE23" s="4" t="b">
        <f t="shared" si="4"/>
        <v>1</v>
      </c>
      <c r="AF23" s="12">
        <f t="shared" si="54"/>
        <v>0</v>
      </c>
      <c r="AG23" s="12">
        <f t="shared" si="55"/>
        <v>0</v>
      </c>
    </row>
    <row r="24" spans="2:39" ht="21" customHeight="1" outlineLevel="1" thickBot="1">
      <c r="B24" s="87" t="s">
        <v>35</v>
      </c>
      <c r="C24" s="13">
        <v>0</v>
      </c>
      <c r="D24" s="13">
        <v>0</v>
      </c>
      <c r="E24" s="13"/>
      <c r="F24" s="13"/>
      <c r="G24" s="8">
        <v>0</v>
      </c>
      <c r="H24" s="13">
        <v>100</v>
      </c>
      <c r="I24" s="8">
        <v>200</v>
      </c>
      <c r="J24" s="8">
        <v>14916.33367</v>
      </c>
      <c r="K24" s="8">
        <v>1866.6666800000003</v>
      </c>
      <c r="L24" s="13">
        <v>1700.0000199999999</v>
      </c>
      <c r="M24" s="13"/>
      <c r="N24" s="13"/>
      <c r="O24" s="10">
        <f t="shared" si="1"/>
        <v>18783.000370000002</v>
      </c>
      <c r="Q24" s="87" t="s">
        <v>35</v>
      </c>
      <c r="R24" s="13">
        <f>C24</f>
        <v>0</v>
      </c>
      <c r="S24" s="13">
        <f t="shared" ref="S24:T24" si="73">D24</f>
        <v>0</v>
      </c>
      <c r="T24" s="13">
        <f t="shared" si="73"/>
        <v>0</v>
      </c>
      <c r="U24" s="13">
        <f t="shared" si="53"/>
        <v>0</v>
      </c>
      <c r="V24" s="13">
        <f t="shared" si="44"/>
        <v>0</v>
      </c>
      <c r="W24" s="13">
        <f t="shared" ref="W24:AC24" si="74">H24</f>
        <v>100</v>
      </c>
      <c r="X24" s="13">
        <f t="shared" si="74"/>
        <v>200</v>
      </c>
      <c r="Y24" s="13">
        <f t="shared" si="74"/>
        <v>14916.33367</v>
      </c>
      <c r="Z24" s="13">
        <f t="shared" si="74"/>
        <v>1866.6666800000003</v>
      </c>
      <c r="AA24" s="13">
        <f t="shared" si="74"/>
        <v>1700.0000199999999</v>
      </c>
      <c r="AB24" s="13">
        <f t="shared" si="74"/>
        <v>0</v>
      </c>
      <c r="AC24" s="13">
        <f t="shared" si="74"/>
        <v>0</v>
      </c>
      <c r="AD24" s="8">
        <f t="shared" si="3"/>
        <v>18783.000370000002</v>
      </c>
      <c r="AE24" s="4" t="b">
        <f t="shared" si="4"/>
        <v>1</v>
      </c>
      <c r="AF24" s="12"/>
      <c r="AG24" s="12"/>
    </row>
    <row r="25" spans="2:39" ht="21" customHeight="1">
      <c r="B25" s="7" t="s">
        <v>36</v>
      </c>
      <c r="C25" s="116">
        <f t="shared" ref="C25:N25" si="75">SUM(C26:C31)</f>
        <v>3375.7540425153079</v>
      </c>
      <c r="D25" s="116">
        <f t="shared" si="75"/>
        <v>2982.5282220111999</v>
      </c>
      <c r="E25" s="116">
        <f t="shared" si="75"/>
        <v>1898.4736185611828</v>
      </c>
      <c r="F25" s="116">
        <f t="shared" si="75"/>
        <v>785.64119722879786</v>
      </c>
      <c r="G25" s="116">
        <f t="shared" si="75"/>
        <v>88.052867745967205</v>
      </c>
      <c r="H25" s="116">
        <f t="shared" si="75"/>
        <v>242.7228476607622</v>
      </c>
      <c r="I25" s="116">
        <f t="shared" si="75"/>
        <v>366.92352001243717</v>
      </c>
      <c r="J25" s="116">
        <f t="shared" si="75"/>
        <v>152.58652664534935</v>
      </c>
      <c r="K25" s="116">
        <f t="shared" si="75"/>
        <v>27.484249289090663</v>
      </c>
      <c r="L25" s="116">
        <f t="shared" si="75"/>
        <v>164.61198451200289</v>
      </c>
      <c r="M25" s="116">
        <f t="shared" si="75"/>
        <v>0</v>
      </c>
      <c r="N25" s="116">
        <f t="shared" si="75"/>
        <v>0</v>
      </c>
      <c r="O25" s="118">
        <f t="shared" si="1"/>
        <v>10084.779076182098</v>
      </c>
      <c r="Q25" s="7" t="s">
        <v>36</v>
      </c>
      <c r="R25" s="8">
        <f>SUM(R26:R31)</f>
        <v>3388.4684661892161</v>
      </c>
      <c r="S25" s="8">
        <f t="shared" ref="S25:AC25" si="76">SUM(S26:S31)</f>
        <v>2982.5282220111999</v>
      </c>
      <c r="T25" s="8">
        <f t="shared" si="76"/>
        <v>1904.9980820683791</v>
      </c>
      <c r="U25" s="8">
        <f t="shared" si="76"/>
        <v>878.25707636733864</v>
      </c>
      <c r="V25" s="8">
        <f t="shared" si="76"/>
        <v>92.938113647606556</v>
      </c>
      <c r="W25" s="8">
        <f t="shared" si="76"/>
        <v>284.30402734575097</v>
      </c>
      <c r="X25" s="8">
        <f t="shared" si="76"/>
        <v>434.68251583371648</v>
      </c>
      <c r="Y25" s="8">
        <f t="shared" si="76"/>
        <v>152.58652664534935</v>
      </c>
      <c r="Z25" s="8">
        <f t="shared" si="76"/>
        <v>27.484249289090663</v>
      </c>
      <c r="AA25" s="8">
        <f t="shared" si="76"/>
        <v>164.61198451200289</v>
      </c>
      <c r="AB25" s="8">
        <f t="shared" si="76"/>
        <v>0</v>
      </c>
      <c r="AC25" s="8">
        <f t="shared" si="76"/>
        <v>0</v>
      </c>
      <c r="AD25" s="10">
        <f t="shared" si="3"/>
        <v>10310.859263909651</v>
      </c>
    </row>
    <row r="26" spans="2:39" ht="31.5" customHeight="1" outlineLevel="1">
      <c r="B26" s="86" t="s">
        <v>37</v>
      </c>
      <c r="C26" s="8">
        <v>2850.4051674759999</v>
      </c>
      <c r="D26" s="8">
        <v>2850.4051674759999</v>
      </c>
      <c r="E26" s="8">
        <v>1425.2025837379999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/>
      <c r="N26" s="8"/>
      <c r="O26" s="10">
        <f t="shared" si="1"/>
        <v>7126.0129186899994</v>
      </c>
      <c r="Q26" s="86" t="s">
        <v>37</v>
      </c>
      <c r="R26" s="8">
        <f>C26</f>
        <v>2850.4051674759999</v>
      </c>
      <c r="S26" s="8">
        <f t="shared" ref="S26:S31" si="77">D26</f>
        <v>2850.4051674759999</v>
      </c>
      <c r="T26" s="8">
        <f t="shared" ref="T26:T31" si="78">E26</f>
        <v>1425.2025837379999</v>
      </c>
      <c r="U26" s="8">
        <f t="shared" ref="U26:U31" si="79">F26</f>
        <v>0</v>
      </c>
      <c r="V26" s="8">
        <f t="shared" ref="V26:V31" si="80">G26</f>
        <v>0</v>
      </c>
      <c r="W26" s="8">
        <f t="shared" ref="W26:W31" si="81">H26</f>
        <v>0</v>
      </c>
      <c r="X26" s="8">
        <f t="shared" ref="X26:X31" si="82">I26</f>
        <v>0</v>
      </c>
      <c r="Y26" s="8">
        <f t="shared" ref="Y26:Y31" si="83">J26</f>
        <v>0</v>
      </c>
      <c r="Z26" s="8">
        <f t="shared" ref="Z26:Z31" si="84">K26</f>
        <v>0</v>
      </c>
      <c r="AA26" s="8">
        <f t="shared" ref="AA26:AA31" si="85">L26</f>
        <v>0</v>
      </c>
      <c r="AB26" s="8">
        <f t="shared" ref="AB26:AB31" si="86">M26</f>
        <v>0</v>
      </c>
      <c r="AC26" s="8">
        <f t="shared" ref="AC26:AC31" si="87">N26</f>
        <v>0</v>
      </c>
      <c r="AD26" s="88">
        <f t="shared" si="3"/>
        <v>7126.0129186899994</v>
      </c>
      <c r="AE26" s="4" t="b">
        <f t="shared" si="4"/>
        <v>1</v>
      </c>
    </row>
    <row r="27" spans="2:39" ht="15.75" customHeight="1" outlineLevel="1">
      <c r="B27" s="86" t="s">
        <v>38</v>
      </c>
      <c r="C27" s="8">
        <v>317.14964328999997</v>
      </c>
      <c r="D27" s="8">
        <v>0</v>
      </c>
      <c r="E27" s="8">
        <v>0</v>
      </c>
      <c r="F27" s="8">
        <v>0</v>
      </c>
      <c r="G27" s="8">
        <v>0</v>
      </c>
      <c r="H27" s="8">
        <v>50.638990435559975</v>
      </c>
      <c r="I27" s="8">
        <v>0</v>
      </c>
      <c r="J27" s="13">
        <v>90.901857635349359</v>
      </c>
      <c r="K27" s="13">
        <v>8.3299245490906628</v>
      </c>
      <c r="L27" s="13">
        <v>0</v>
      </c>
      <c r="M27" s="13"/>
      <c r="N27" s="13"/>
      <c r="O27" s="10">
        <f t="shared" si="1"/>
        <v>467.02041591</v>
      </c>
      <c r="Q27" s="86" t="s">
        <v>38</v>
      </c>
      <c r="R27" s="8">
        <f t="shared" ref="R27:R31" si="88">C27</f>
        <v>317.14964328999997</v>
      </c>
      <c r="S27" s="8">
        <f t="shared" si="77"/>
        <v>0</v>
      </c>
      <c r="T27" s="8">
        <f t="shared" si="78"/>
        <v>0</v>
      </c>
      <c r="U27" s="8">
        <f t="shared" si="79"/>
        <v>0</v>
      </c>
      <c r="V27" s="8">
        <f t="shared" si="80"/>
        <v>0</v>
      </c>
      <c r="W27" s="8">
        <f t="shared" si="81"/>
        <v>50.638990435559975</v>
      </c>
      <c r="X27" s="8">
        <f t="shared" si="82"/>
        <v>0</v>
      </c>
      <c r="Y27" s="13">
        <f t="shared" si="83"/>
        <v>90.901857635349359</v>
      </c>
      <c r="Z27" s="13">
        <f t="shared" si="84"/>
        <v>8.3299245490906628</v>
      </c>
      <c r="AA27" s="13">
        <f t="shared" si="85"/>
        <v>0</v>
      </c>
      <c r="AB27" s="13">
        <f t="shared" si="86"/>
        <v>0</v>
      </c>
      <c r="AC27" s="13">
        <f t="shared" si="87"/>
        <v>0</v>
      </c>
      <c r="AD27" s="88">
        <f t="shared" si="3"/>
        <v>467.02041591</v>
      </c>
      <c r="AE27" s="4" t="b">
        <f t="shared" si="4"/>
        <v>1</v>
      </c>
    </row>
    <row r="28" spans="2:39" ht="15.75" customHeight="1" outlineLevel="1">
      <c r="B28" s="86" t="s">
        <v>39</v>
      </c>
      <c r="C28" s="8">
        <v>132.1230545352</v>
      </c>
      <c r="D28" s="8">
        <v>132.1230545352</v>
      </c>
      <c r="E28" s="8">
        <v>423.75468150759878</v>
      </c>
      <c r="F28" s="8">
        <v>392.02371089000007</v>
      </c>
      <c r="G28" s="8">
        <v>67.290572663999995</v>
      </c>
      <c r="H28" s="8">
        <v>6.9948905640000003</v>
      </c>
      <c r="I28" s="8">
        <v>70.096520771999991</v>
      </c>
      <c r="J28" s="8">
        <v>23.222808010000001</v>
      </c>
      <c r="K28" s="8">
        <v>19.15432474</v>
      </c>
      <c r="L28" s="8">
        <v>53.279066190002879</v>
      </c>
      <c r="M28" s="8"/>
      <c r="N28" s="8"/>
      <c r="O28" s="10">
        <f t="shared" si="1"/>
        <v>1320.0626844080016</v>
      </c>
      <c r="Q28" s="86" t="s">
        <v>39</v>
      </c>
      <c r="R28" s="8">
        <f t="shared" si="88"/>
        <v>132.1230545352</v>
      </c>
      <c r="S28" s="8">
        <f t="shared" si="77"/>
        <v>132.1230545352</v>
      </c>
      <c r="T28" s="8">
        <f t="shared" si="78"/>
        <v>423.75468150759878</v>
      </c>
      <c r="U28" s="8">
        <f t="shared" si="79"/>
        <v>392.02371089000007</v>
      </c>
      <c r="V28" s="8">
        <f t="shared" si="80"/>
        <v>67.290572663999995</v>
      </c>
      <c r="W28" s="8">
        <f t="shared" si="81"/>
        <v>6.9948905640000003</v>
      </c>
      <c r="X28" s="8">
        <f t="shared" si="82"/>
        <v>70.096520771999991</v>
      </c>
      <c r="Y28" s="8">
        <f t="shared" si="83"/>
        <v>23.222808010000001</v>
      </c>
      <c r="Z28" s="8">
        <f t="shared" si="84"/>
        <v>19.15432474</v>
      </c>
      <c r="AA28" s="8">
        <f t="shared" si="85"/>
        <v>53.279066190002879</v>
      </c>
      <c r="AB28" s="8">
        <f t="shared" si="86"/>
        <v>0</v>
      </c>
      <c r="AC28" s="8">
        <f t="shared" si="87"/>
        <v>0</v>
      </c>
      <c r="AD28" s="88">
        <f t="shared" si="3"/>
        <v>1320.0626844080016</v>
      </c>
      <c r="AE28" s="4" t="b">
        <f t="shared" si="4"/>
        <v>1</v>
      </c>
    </row>
    <row r="29" spans="2:39" ht="31.5" customHeight="1" outlineLevel="1">
      <c r="B29" s="86" t="s">
        <v>40</v>
      </c>
      <c r="C29" s="8">
        <v>54.036300614108519</v>
      </c>
      <c r="D29" s="8">
        <v>0</v>
      </c>
      <c r="E29" s="8">
        <v>27.728969905584183</v>
      </c>
      <c r="F29" s="8">
        <v>393.61748633879785</v>
      </c>
      <c r="G29" s="8">
        <v>20.762295081967217</v>
      </c>
      <c r="H29" s="8">
        <v>176.72001366120222</v>
      </c>
      <c r="I29" s="8">
        <v>287.97573224043714</v>
      </c>
      <c r="J29" s="8">
        <v>0</v>
      </c>
      <c r="K29" s="8">
        <v>0</v>
      </c>
      <c r="L29" s="8">
        <v>0</v>
      </c>
      <c r="M29" s="8"/>
      <c r="N29" s="8"/>
      <c r="O29" s="10">
        <f t="shared" si="1"/>
        <v>960.84079784209712</v>
      </c>
      <c r="Q29" s="86" t="s">
        <v>40</v>
      </c>
      <c r="R29" s="8">
        <f t="shared" ref="R29:AA29" si="89">C29*(100%+$AH$29)</f>
        <v>66.750724288016414</v>
      </c>
      <c r="S29" s="8">
        <f t="shared" si="89"/>
        <v>0</v>
      </c>
      <c r="T29" s="8">
        <f t="shared" si="89"/>
        <v>34.25343341278046</v>
      </c>
      <c r="U29" s="8">
        <f t="shared" si="89"/>
        <v>486.23336547733851</v>
      </c>
      <c r="V29" s="8">
        <f t="shared" si="89"/>
        <v>25.647540983606564</v>
      </c>
      <c r="W29" s="8">
        <f t="shared" si="89"/>
        <v>218.30119334619098</v>
      </c>
      <c r="X29" s="8">
        <f t="shared" si="89"/>
        <v>355.73472806171651</v>
      </c>
      <c r="Y29" s="8">
        <f t="shared" si="89"/>
        <v>0</v>
      </c>
      <c r="Z29" s="8">
        <f t="shared" si="89"/>
        <v>0</v>
      </c>
      <c r="AA29" s="8">
        <f t="shared" si="89"/>
        <v>0</v>
      </c>
      <c r="AB29" s="8">
        <f t="shared" ref="AB29:AC29" si="90">M29*(100%+$AG$29)</f>
        <v>0</v>
      </c>
      <c r="AC29" s="8">
        <f t="shared" si="90"/>
        <v>0</v>
      </c>
      <c r="AD29" s="10">
        <f t="shared" si="3"/>
        <v>1186.9209855696495</v>
      </c>
      <c r="AF29" s="66" t="s">
        <v>148</v>
      </c>
      <c r="AG29" s="70">
        <v>0.02</v>
      </c>
      <c r="AH29" s="70">
        <f>(AM29-O29)/O29</f>
        <v>0.23529411764705893</v>
      </c>
      <c r="AJ29">
        <v>100</v>
      </c>
      <c r="AK29" s="107">
        <v>8.5000000000000006E-2</v>
      </c>
      <c r="AL29">
        <f>AJ29*AK29</f>
        <v>8.5</v>
      </c>
      <c r="AM29" s="108">
        <f>O29/AK29*AK30</f>
        <v>1186.9209855696495</v>
      </c>
    </row>
    <row r="30" spans="2:39" ht="15.75" customHeight="1" outlineLevel="1">
      <c r="B30" s="89" t="s">
        <v>42</v>
      </c>
      <c r="C30" s="8">
        <v>22.039876599999999</v>
      </c>
      <c r="D30" s="8">
        <v>0</v>
      </c>
      <c r="E30" s="8">
        <v>21.787383410000004</v>
      </c>
      <c r="F30" s="8"/>
      <c r="G30" s="8"/>
      <c r="H30" s="8">
        <v>0</v>
      </c>
      <c r="I30" s="8"/>
      <c r="J30" s="8"/>
      <c r="K30" s="8"/>
      <c r="L30" s="8">
        <v>0</v>
      </c>
      <c r="M30" s="8"/>
      <c r="N30" s="8"/>
      <c r="O30" s="10">
        <f t="shared" si="1"/>
        <v>43.827260010000003</v>
      </c>
      <c r="Q30" s="89" t="s">
        <v>42</v>
      </c>
      <c r="R30" s="8">
        <f t="shared" si="88"/>
        <v>22.039876599999999</v>
      </c>
      <c r="S30" s="8">
        <f t="shared" si="77"/>
        <v>0</v>
      </c>
      <c r="T30" s="8">
        <f t="shared" si="78"/>
        <v>21.787383410000004</v>
      </c>
      <c r="U30" s="8">
        <f t="shared" si="79"/>
        <v>0</v>
      </c>
      <c r="V30" s="8">
        <f t="shared" si="80"/>
        <v>0</v>
      </c>
      <c r="W30" s="8">
        <f t="shared" si="81"/>
        <v>0</v>
      </c>
      <c r="X30" s="8">
        <f t="shared" si="82"/>
        <v>0</v>
      </c>
      <c r="Y30" s="8">
        <f t="shared" si="83"/>
        <v>0</v>
      </c>
      <c r="Z30" s="8">
        <f t="shared" si="84"/>
        <v>0</v>
      </c>
      <c r="AA30" s="8">
        <f t="shared" si="85"/>
        <v>0</v>
      </c>
      <c r="AB30" s="8">
        <f t="shared" si="86"/>
        <v>0</v>
      </c>
      <c r="AC30" s="8">
        <f t="shared" si="87"/>
        <v>0</v>
      </c>
      <c r="AD30" s="88">
        <f t="shared" si="3"/>
        <v>43.827260010000003</v>
      </c>
      <c r="AE30" s="4" t="b">
        <f t="shared" si="4"/>
        <v>1</v>
      </c>
      <c r="AJ30">
        <v>100</v>
      </c>
      <c r="AK30" s="109">
        <f>AK29+2%</f>
        <v>0.10500000000000001</v>
      </c>
      <c r="AL30">
        <f>AJ30*AK30</f>
        <v>10.500000000000002</v>
      </c>
      <c r="AM30" s="110">
        <f>AM29-O29</f>
        <v>226.08018772755236</v>
      </c>
    </row>
    <row r="31" spans="2:39" ht="15.75" customHeight="1" outlineLevel="1" thickBot="1">
      <c r="B31" s="89" t="s">
        <v>44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8.3689530000000012</v>
      </c>
      <c r="I31" s="8">
        <v>8.851267</v>
      </c>
      <c r="J31" s="8">
        <v>38.461860999999999</v>
      </c>
      <c r="K31" s="8">
        <v>0</v>
      </c>
      <c r="L31" s="8">
        <v>111.33291832200001</v>
      </c>
      <c r="M31" s="8"/>
      <c r="N31" s="8"/>
      <c r="O31" s="10">
        <f t="shared" si="1"/>
        <v>167.01499932199999</v>
      </c>
      <c r="Q31" s="89" t="s">
        <v>44</v>
      </c>
      <c r="R31" s="8">
        <f t="shared" si="88"/>
        <v>0</v>
      </c>
      <c r="S31" s="8">
        <f t="shared" si="77"/>
        <v>0</v>
      </c>
      <c r="T31" s="8">
        <f t="shared" si="78"/>
        <v>0</v>
      </c>
      <c r="U31" s="8">
        <f t="shared" si="79"/>
        <v>0</v>
      </c>
      <c r="V31" s="8">
        <f t="shared" si="80"/>
        <v>0</v>
      </c>
      <c r="W31" s="8">
        <f t="shared" si="81"/>
        <v>8.3689530000000012</v>
      </c>
      <c r="X31" s="8">
        <f t="shared" si="82"/>
        <v>8.851267</v>
      </c>
      <c r="Y31" s="8">
        <f t="shared" si="83"/>
        <v>38.461860999999999</v>
      </c>
      <c r="Z31" s="8">
        <f t="shared" si="84"/>
        <v>0</v>
      </c>
      <c r="AA31" s="8">
        <f t="shared" si="85"/>
        <v>111.33291832200001</v>
      </c>
      <c r="AB31" s="8">
        <f t="shared" si="86"/>
        <v>0</v>
      </c>
      <c r="AC31" s="8">
        <f t="shared" si="87"/>
        <v>0</v>
      </c>
      <c r="AD31" s="10">
        <f t="shared" si="3"/>
        <v>167.01499932199999</v>
      </c>
      <c r="AE31" s="4" t="b">
        <f t="shared" si="4"/>
        <v>1</v>
      </c>
      <c r="AF31" s="11"/>
      <c r="AM31" s="111">
        <f>AM30/AM29</f>
        <v>0.19047619047619055</v>
      </c>
    </row>
    <row r="32" spans="2:39" ht="21" customHeight="1">
      <c r="B32" s="7" t="s">
        <v>41</v>
      </c>
      <c r="C32" s="116">
        <f>SUM(C33:C36)</f>
        <v>1694.6296812559999</v>
      </c>
      <c r="D32" s="116">
        <f t="shared" ref="D32:L32" si="91">SUM(D33:D36)</f>
        <v>1703.6296812559999</v>
      </c>
      <c r="E32" s="116">
        <f t="shared" si="91"/>
        <v>1762.314840628</v>
      </c>
      <c r="F32" s="116">
        <f t="shared" si="91"/>
        <v>800.65678200000002</v>
      </c>
      <c r="G32" s="116">
        <f t="shared" si="91"/>
        <v>767</v>
      </c>
      <c r="H32" s="116">
        <f t="shared" si="91"/>
        <v>1411.2887519999999</v>
      </c>
      <c r="I32" s="116">
        <f t="shared" si="91"/>
        <v>1842</v>
      </c>
      <c r="J32" s="116">
        <f t="shared" si="91"/>
        <v>1059.2</v>
      </c>
      <c r="K32" s="116">
        <f t="shared" si="91"/>
        <v>0</v>
      </c>
      <c r="L32" s="116">
        <f t="shared" si="91"/>
        <v>5.5000000000000002E-5</v>
      </c>
      <c r="M32" s="117"/>
      <c r="N32" s="117"/>
      <c r="O32" s="118">
        <f t="shared" si="1"/>
        <v>11040.71979214</v>
      </c>
      <c r="Q32" s="7" t="s">
        <v>41</v>
      </c>
      <c r="R32" s="8">
        <f>SUM(R33:R36)</f>
        <v>1694.6296812559999</v>
      </c>
      <c r="S32" s="8">
        <f t="shared" ref="S32:AC32" si="92">SUM(S33:S36)</f>
        <v>1703.6296812559999</v>
      </c>
      <c r="T32" s="8">
        <f t="shared" si="92"/>
        <v>1762.314840628</v>
      </c>
      <c r="U32" s="8">
        <f t="shared" si="92"/>
        <v>800.65678200000002</v>
      </c>
      <c r="V32" s="8">
        <f t="shared" si="92"/>
        <v>767</v>
      </c>
      <c r="W32" s="8">
        <f t="shared" si="92"/>
        <v>1411.2887519999999</v>
      </c>
      <c r="X32" s="8">
        <f t="shared" si="92"/>
        <v>1842</v>
      </c>
      <c r="Y32" s="8">
        <f t="shared" si="92"/>
        <v>1059.2</v>
      </c>
      <c r="Z32" s="8">
        <f t="shared" si="92"/>
        <v>0</v>
      </c>
      <c r="AA32" s="8">
        <f t="shared" si="92"/>
        <v>5.5000000000000002E-5</v>
      </c>
      <c r="AB32" s="8">
        <f t="shared" si="92"/>
        <v>0</v>
      </c>
      <c r="AC32" s="8">
        <f t="shared" si="92"/>
        <v>0</v>
      </c>
      <c r="AD32" s="10">
        <f t="shared" si="3"/>
        <v>11040.71979214</v>
      </c>
      <c r="AE32" s="4" t="b">
        <f t="shared" si="4"/>
        <v>1</v>
      </c>
    </row>
    <row r="33" spans="2:31" ht="15.75" customHeight="1" outlineLevel="1">
      <c r="B33" s="86" t="s">
        <v>43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0">
        <f t="shared" si="1"/>
        <v>0</v>
      </c>
      <c r="Q33" s="86" t="s">
        <v>43</v>
      </c>
      <c r="R33" s="8">
        <f>C33</f>
        <v>0</v>
      </c>
      <c r="S33" s="8">
        <f t="shared" ref="S33:S37" si="93">D33</f>
        <v>0</v>
      </c>
      <c r="T33" s="8">
        <f t="shared" ref="T33:T37" si="94">E33</f>
        <v>0</v>
      </c>
      <c r="U33" s="8">
        <f t="shared" ref="U33:U37" si="95">F33</f>
        <v>0</v>
      </c>
      <c r="V33" s="8">
        <f t="shared" ref="V33:V37" si="96">G33</f>
        <v>0</v>
      </c>
      <c r="W33" s="8">
        <f t="shared" ref="W33:W37" si="97">H33</f>
        <v>0</v>
      </c>
      <c r="X33" s="8">
        <f t="shared" ref="X33:X37" si="98">I33</f>
        <v>0</v>
      </c>
      <c r="Y33" s="8">
        <f t="shared" ref="Y33:Y37" si="99">J33</f>
        <v>0</v>
      </c>
      <c r="Z33" s="8">
        <f t="shared" ref="Z33:Z37" si="100">K33</f>
        <v>0</v>
      </c>
      <c r="AA33" s="8">
        <f t="shared" ref="AA33:AA37" si="101">L33</f>
        <v>0</v>
      </c>
      <c r="AB33" s="8">
        <f t="shared" ref="AB33:AB37" si="102">M33</f>
        <v>0</v>
      </c>
      <c r="AC33" s="8">
        <f t="shared" ref="AC33:AC37" si="103">N33</f>
        <v>0</v>
      </c>
      <c r="AD33" s="10">
        <f t="shared" si="3"/>
        <v>0</v>
      </c>
      <c r="AE33" s="4" t="b">
        <f t="shared" si="4"/>
        <v>1</v>
      </c>
    </row>
    <row r="34" spans="2:31" ht="31.5" customHeight="1" outlineLevel="1">
      <c r="B34" s="86" t="s">
        <v>45</v>
      </c>
      <c r="C34" s="15">
        <v>1694.6296812559999</v>
      </c>
      <c r="D34" s="15">
        <v>1703.6296812559999</v>
      </c>
      <c r="E34" s="16">
        <v>1762.314840628</v>
      </c>
      <c r="F34" s="8">
        <v>800.65678200000002</v>
      </c>
      <c r="G34" s="8">
        <v>767</v>
      </c>
      <c r="H34" s="8">
        <v>1411.2887519999999</v>
      </c>
      <c r="I34" s="8">
        <v>1842</v>
      </c>
      <c r="J34" s="8">
        <v>1059.2</v>
      </c>
      <c r="K34" s="8">
        <v>0</v>
      </c>
      <c r="L34" s="8">
        <v>5.5000000000000002E-5</v>
      </c>
      <c r="M34" s="8"/>
      <c r="N34" s="8"/>
      <c r="O34" s="10">
        <f t="shared" si="1"/>
        <v>11040.71979214</v>
      </c>
      <c r="Q34" s="86" t="s">
        <v>45</v>
      </c>
      <c r="R34" s="15">
        <f t="shared" ref="R34:R37" si="104">C34</f>
        <v>1694.6296812559999</v>
      </c>
      <c r="S34" s="15">
        <f t="shared" si="93"/>
        <v>1703.6296812559999</v>
      </c>
      <c r="T34" s="16">
        <f t="shared" si="94"/>
        <v>1762.314840628</v>
      </c>
      <c r="U34" s="8">
        <f t="shared" si="95"/>
        <v>800.65678200000002</v>
      </c>
      <c r="V34" s="8">
        <f t="shared" si="96"/>
        <v>767</v>
      </c>
      <c r="W34" s="8">
        <f t="shared" si="97"/>
        <v>1411.2887519999999</v>
      </c>
      <c r="X34" s="8">
        <f t="shared" si="98"/>
        <v>1842</v>
      </c>
      <c r="Y34" s="8">
        <f t="shared" si="99"/>
        <v>1059.2</v>
      </c>
      <c r="Z34" s="8">
        <f t="shared" si="100"/>
        <v>0</v>
      </c>
      <c r="AA34" s="8">
        <f t="shared" si="101"/>
        <v>5.5000000000000002E-5</v>
      </c>
      <c r="AB34" s="8">
        <f t="shared" si="102"/>
        <v>0</v>
      </c>
      <c r="AC34" s="8">
        <f t="shared" si="103"/>
        <v>0</v>
      </c>
      <c r="AD34" s="10">
        <f t="shared" si="3"/>
        <v>11040.71979214</v>
      </c>
      <c r="AE34" s="4" t="b">
        <f t="shared" si="4"/>
        <v>1</v>
      </c>
    </row>
    <row r="35" spans="2:31" ht="31.5" customHeight="1" outlineLevel="1">
      <c r="B35" s="86" t="s">
        <v>46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10">
        <f t="shared" si="1"/>
        <v>0</v>
      </c>
      <c r="Q35" s="86" t="s">
        <v>46</v>
      </c>
      <c r="R35" s="8">
        <f t="shared" si="104"/>
        <v>0</v>
      </c>
      <c r="S35" s="8">
        <f t="shared" si="93"/>
        <v>0</v>
      </c>
      <c r="T35" s="8">
        <f t="shared" si="94"/>
        <v>0</v>
      </c>
      <c r="U35" s="8">
        <f t="shared" si="95"/>
        <v>0</v>
      </c>
      <c r="V35" s="8">
        <f t="shared" si="96"/>
        <v>0</v>
      </c>
      <c r="W35" s="8">
        <f t="shared" si="97"/>
        <v>0</v>
      </c>
      <c r="X35" s="8">
        <f t="shared" si="98"/>
        <v>0</v>
      </c>
      <c r="Y35" s="8">
        <f t="shared" si="99"/>
        <v>0</v>
      </c>
      <c r="Z35" s="8">
        <f t="shared" si="100"/>
        <v>0</v>
      </c>
      <c r="AA35" s="8">
        <f t="shared" si="101"/>
        <v>0</v>
      </c>
      <c r="AB35" s="8">
        <f t="shared" si="102"/>
        <v>0</v>
      </c>
      <c r="AC35" s="8">
        <f t="shared" si="103"/>
        <v>0</v>
      </c>
      <c r="AD35" s="10">
        <f t="shared" si="3"/>
        <v>0</v>
      </c>
      <c r="AE35" s="4" t="b">
        <f t="shared" si="4"/>
        <v>1</v>
      </c>
    </row>
    <row r="36" spans="2:31" ht="47.25" customHeight="1" outlineLevel="1">
      <c r="B36" s="86" t="s">
        <v>47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0">
        <f t="shared" si="1"/>
        <v>0</v>
      </c>
      <c r="Q36" s="86" t="s">
        <v>47</v>
      </c>
      <c r="R36" s="8">
        <f t="shared" si="104"/>
        <v>0</v>
      </c>
      <c r="S36" s="8">
        <f t="shared" si="93"/>
        <v>0</v>
      </c>
      <c r="T36" s="8">
        <f t="shared" si="94"/>
        <v>0</v>
      </c>
      <c r="U36" s="8">
        <f t="shared" si="95"/>
        <v>0</v>
      </c>
      <c r="V36" s="8">
        <f t="shared" si="96"/>
        <v>0</v>
      </c>
      <c r="W36" s="8">
        <f t="shared" si="97"/>
        <v>0</v>
      </c>
      <c r="X36" s="8">
        <f t="shared" si="98"/>
        <v>0</v>
      </c>
      <c r="Y36" s="8">
        <f t="shared" si="99"/>
        <v>0</v>
      </c>
      <c r="Z36" s="8">
        <f t="shared" si="100"/>
        <v>0</v>
      </c>
      <c r="AA36" s="8">
        <f t="shared" si="101"/>
        <v>0</v>
      </c>
      <c r="AB36" s="8">
        <f t="shared" si="102"/>
        <v>0</v>
      </c>
      <c r="AC36" s="8">
        <f t="shared" si="103"/>
        <v>0</v>
      </c>
      <c r="AD36" s="10">
        <f t="shared" si="3"/>
        <v>0</v>
      </c>
      <c r="AE36" s="4" t="b">
        <f t="shared" si="4"/>
        <v>1</v>
      </c>
    </row>
    <row r="37" spans="2:31" ht="21" customHeight="1">
      <c r="B37" s="7" t="s">
        <v>48</v>
      </c>
      <c r="C37" s="8">
        <v>0</v>
      </c>
      <c r="D37" s="8">
        <v>0</v>
      </c>
      <c r="E37" s="8">
        <v>7.5877022726590635</v>
      </c>
      <c r="F37" s="8">
        <v>7.546800318393946</v>
      </c>
      <c r="G37" s="8">
        <v>8.8228182714936736</v>
      </c>
      <c r="H37" s="8">
        <v>22.44844621195638</v>
      </c>
      <c r="I37" s="8">
        <v>54.78330281646943</v>
      </c>
      <c r="J37" s="8">
        <v>245.03538829048395</v>
      </c>
      <c r="K37" s="8">
        <v>113.55076304594523</v>
      </c>
      <c r="L37" s="8">
        <v>205.86295261259832</v>
      </c>
      <c r="M37" s="8"/>
      <c r="N37" s="8"/>
      <c r="O37" s="10">
        <f t="shared" si="1"/>
        <v>665.63817384000004</v>
      </c>
      <c r="Q37" s="7" t="s">
        <v>48</v>
      </c>
      <c r="R37" s="8">
        <f t="shared" si="104"/>
        <v>0</v>
      </c>
      <c r="S37" s="8">
        <f t="shared" si="93"/>
        <v>0</v>
      </c>
      <c r="T37" s="8">
        <f t="shared" si="94"/>
        <v>7.5877022726590635</v>
      </c>
      <c r="U37" s="8">
        <f t="shared" si="95"/>
        <v>7.546800318393946</v>
      </c>
      <c r="V37" s="8">
        <f t="shared" si="96"/>
        <v>8.8228182714936736</v>
      </c>
      <c r="W37" s="8">
        <f t="shared" si="97"/>
        <v>22.44844621195638</v>
      </c>
      <c r="X37" s="8">
        <f t="shared" si="98"/>
        <v>54.78330281646943</v>
      </c>
      <c r="Y37" s="8">
        <f t="shared" si="99"/>
        <v>245.03538829048395</v>
      </c>
      <c r="Z37" s="8">
        <f t="shared" si="100"/>
        <v>113.55076304594523</v>
      </c>
      <c r="AA37" s="8">
        <f t="shared" si="101"/>
        <v>205.86295261259832</v>
      </c>
      <c r="AB37" s="8">
        <f t="shared" si="102"/>
        <v>0</v>
      </c>
      <c r="AC37" s="8">
        <f t="shared" si="103"/>
        <v>0</v>
      </c>
      <c r="AD37" s="10">
        <f t="shared" si="3"/>
        <v>665.63817384000004</v>
      </c>
      <c r="AE37" s="4" t="b">
        <f t="shared" si="4"/>
        <v>1</v>
      </c>
    </row>
    <row r="38" spans="2:31" s="17" customFormat="1" ht="21" customHeight="1">
      <c r="B38" s="7" t="s">
        <v>49</v>
      </c>
      <c r="C38" s="117">
        <f>C4+C7+C17+C25+C32+C37</f>
        <v>5070.3837237713078</v>
      </c>
      <c r="D38" s="117">
        <f t="shared" ref="D38:L38" si="105">D4+D7+D17+D25+D32+D37</f>
        <v>4746.1579032671998</v>
      </c>
      <c r="E38" s="117">
        <f t="shared" si="105"/>
        <v>3722.5563334440758</v>
      </c>
      <c r="F38" s="117">
        <f t="shared" si="105"/>
        <v>2047.6450752160592</v>
      </c>
      <c r="G38" s="117">
        <f t="shared" si="105"/>
        <v>1918.5009271152639</v>
      </c>
      <c r="H38" s="117">
        <f t="shared" si="105"/>
        <v>3940.0200284893731</v>
      </c>
      <c r="I38" s="117">
        <f t="shared" si="105"/>
        <v>15304.173098113457</v>
      </c>
      <c r="J38" s="117">
        <f t="shared" si="105"/>
        <v>47817.078922971297</v>
      </c>
      <c r="K38" s="117">
        <f t="shared" si="105"/>
        <v>12552.641132712602</v>
      </c>
      <c r="L38" s="117">
        <f t="shared" si="105"/>
        <v>19520.295510438307</v>
      </c>
      <c r="M38" s="117"/>
      <c r="N38" s="117"/>
      <c r="O38" s="118">
        <f t="shared" si="1"/>
        <v>116639.45265553895</v>
      </c>
      <c r="Q38" s="7" t="s">
        <v>49</v>
      </c>
      <c r="R38" s="8">
        <f>R37+R32+R25+R17+R7+R4</f>
        <v>6589.0760330732592</v>
      </c>
      <c r="S38" s="8">
        <f t="shared" ref="S38:AD38" si="106">S37+S32+S25+S17+S7+S4</f>
        <v>6252.1357888952425</v>
      </c>
      <c r="T38" s="8">
        <f t="shared" si="106"/>
        <v>7171.3159641010852</v>
      </c>
      <c r="U38" s="8">
        <f t="shared" si="106"/>
        <v>2140.2609543546</v>
      </c>
      <c r="V38" s="8">
        <f t="shared" si="106"/>
        <v>1923.3861730169033</v>
      </c>
      <c r="W38" s="8">
        <f t="shared" si="106"/>
        <v>3765.2452099126967</v>
      </c>
      <c r="X38" s="8">
        <f t="shared" si="106"/>
        <v>14087.88546640628</v>
      </c>
      <c r="Y38" s="8">
        <f t="shared" si="106"/>
        <v>44672.686589167759</v>
      </c>
      <c r="Z38" s="8">
        <f t="shared" si="106"/>
        <v>11498.147188674846</v>
      </c>
      <c r="AA38" s="8">
        <f t="shared" si="106"/>
        <v>18765.393475663834</v>
      </c>
      <c r="AB38" s="8">
        <f t="shared" si="106"/>
        <v>0</v>
      </c>
      <c r="AC38" s="8">
        <f t="shared" si="106"/>
        <v>0</v>
      </c>
      <c r="AD38" s="10">
        <f t="shared" si="106"/>
        <v>116865.53284326651</v>
      </c>
      <c r="AE38" s="4"/>
    </row>
    <row r="39" spans="2:31" s="17" customFormat="1" ht="21" customHeight="1">
      <c r="B39" s="7" t="s">
        <v>50</v>
      </c>
      <c r="C39" s="119">
        <f>C38</f>
        <v>5070.3837237713078</v>
      </c>
      <c r="D39" s="119">
        <f>D38+C39</f>
        <v>9816.5416270385067</v>
      </c>
      <c r="E39" s="119">
        <f t="shared" ref="E39:L39" si="107">E38+D39</f>
        <v>13539.097960482582</v>
      </c>
      <c r="F39" s="119">
        <f t="shared" si="107"/>
        <v>15586.743035698642</v>
      </c>
      <c r="G39" s="119">
        <f t="shared" si="107"/>
        <v>17505.243962813907</v>
      </c>
      <c r="H39" s="119">
        <f t="shared" si="107"/>
        <v>21445.26399130328</v>
      </c>
      <c r="I39" s="119">
        <f t="shared" si="107"/>
        <v>36749.437089416737</v>
      </c>
      <c r="J39" s="119">
        <f t="shared" si="107"/>
        <v>84566.516012388034</v>
      </c>
      <c r="K39" s="119">
        <f t="shared" si="107"/>
        <v>97119.157145100631</v>
      </c>
      <c r="L39" s="119">
        <f t="shared" si="107"/>
        <v>116639.45265553895</v>
      </c>
      <c r="M39" s="119"/>
      <c r="N39" s="119"/>
      <c r="O39" s="118"/>
      <c r="Q39" s="7" t="s">
        <v>50</v>
      </c>
      <c r="R39" s="8">
        <f>R38</f>
        <v>6589.0760330732592</v>
      </c>
      <c r="S39" s="8">
        <f>S38+R39</f>
        <v>12841.211821968502</v>
      </c>
      <c r="T39" s="8">
        <f t="shared" ref="T39:AC39" si="108">T38+S39</f>
        <v>20012.527786069586</v>
      </c>
      <c r="U39" s="8">
        <f t="shared" si="108"/>
        <v>22152.788740424185</v>
      </c>
      <c r="V39" s="8">
        <f t="shared" si="108"/>
        <v>24076.174913441089</v>
      </c>
      <c r="W39" s="8">
        <f t="shared" si="108"/>
        <v>27841.420123353786</v>
      </c>
      <c r="X39" s="8">
        <f t="shared" si="108"/>
        <v>41929.305589760064</v>
      </c>
      <c r="Y39" s="8">
        <f t="shared" si="108"/>
        <v>86601.992178927816</v>
      </c>
      <c r="Z39" s="8">
        <f t="shared" si="108"/>
        <v>98100.139367602664</v>
      </c>
      <c r="AA39" s="8">
        <f t="shared" si="108"/>
        <v>116865.5328432665</v>
      </c>
      <c r="AB39" s="8">
        <f t="shared" si="108"/>
        <v>116865.5328432665</v>
      </c>
      <c r="AC39" s="8">
        <f t="shared" si="108"/>
        <v>116865.5328432665</v>
      </c>
      <c r="AD39" s="10"/>
    </row>
    <row r="40" spans="2:31" ht="8.25" customHeight="1">
      <c r="B40" s="19"/>
      <c r="C40" s="20"/>
      <c r="D40" s="20"/>
      <c r="E40" s="20"/>
      <c r="F40" s="20"/>
      <c r="G40" s="20"/>
      <c r="H40" s="20"/>
      <c r="I40" s="20"/>
      <c r="J40" s="21"/>
      <c r="K40" s="20"/>
      <c r="L40" s="20"/>
      <c r="M40" s="20"/>
      <c r="N40" s="20"/>
      <c r="O40" s="22"/>
      <c r="Q40" s="19"/>
      <c r="R40" s="20"/>
      <c r="S40" s="20"/>
      <c r="T40" s="20"/>
      <c r="U40" s="20"/>
      <c r="V40" s="20"/>
      <c r="W40" s="20"/>
      <c r="X40" s="20"/>
      <c r="Y40" s="21"/>
      <c r="Z40" s="20"/>
      <c r="AA40" s="20"/>
      <c r="AB40" s="20"/>
      <c r="AC40" s="20"/>
      <c r="AD40" s="22"/>
    </row>
    <row r="41" spans="2:31">
      <c r="B41" s="23" t="s">
        <v>51</v>
      </c>
      <c r="C41" s="24"/>
      <c r="D41" s="24"/>
      <c r="E41" s="24"/>
      <c r="F41" s="24"/>
      <c r="G41" s="24"/>
      <c r="H41" s="24"/>
      <c r="I41" s="24"/>
      <c r="J41" s="24">
        <v>50722.6680291296</v>
      </c>
      <c r="K41" s="24"/>
      <c r="L41" s="24"/>
      <c r="M41" s="24"/>
      <c r="N41" s="24"/>
      <c r="O41" s="25" t="s">
        <v>1</v>
      </c>
      <c r="Q41" s="23" t="s">
        <v>51</v>
      </c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5" t="s">
        <v>1</v>
      </c>
    </row>
    <row r="42" spans="2:31" s="6" customFormat="1" ht="43.5">
      <c r="B42" s="112" t="s">
        <v>2</v>
      </c>
      <c r="C42" s="113" t="s">
        <v>3</v>
      </c>
      <c r="D42" s="113" t="s">
        <v>4</v>
      </c>
      <c r="E42" s="113" t="s">
        <v>5</v>
      </c>
      <c r="F42" s="113" t="s">
        <v>6</v>
      </c>
      <c r="G42" s="113" t="s">
        <v>7</v>
      </c>
      <c r="H42" s="113" t="s">
        <v>8</v>
      </c>
      <c r="I42" s="113" t="s">
        <v>9</v>
      </c>
      <c r="J42" s="113" t="s">
        <v>10</v>
      </c>
      <c r="K42" s="113" t="s">
        <v>11</v>
      </c>
      <c r="L42" s="113" t="s">
        <v>12</v>
      </c>
      <c r="M42" s="113"/>
      <c r="N42" s="113"/>
      <c r="O42" s="113" t="s">
        <v>15</v>
      </c>
      <c r="Q42" s="112" t="s">
        <v>2</v>
      </c>
      <c r="R42" s="113" t="s">
        <v>3</v>
      </c>
      <c r="S42" s="113" t="s">
        <v>4</v>
      </c>
      <c r="T42" s="113" t="s">
        <v>5</v>
      </c>
      <c r="U42" s="113" t="s">
        <v>6</v>
      </c>
      <c r="V42" s="113" t="s">
        <v>7</v>
      </c>
      <c r="W42" s="113" t="s">
        <v>8</v>
      </c>
      <c r="X42" s="113" t="s">
        <v>9</v>
      </c>
      <c r="Y42" s="113" t="s">
        <v>10</v>
      </c>
      <c r="Z42" s="113" t="s">
        <v>11</v>
      </c>
      <c r="AA42" s="113" t="s">
        <v>12</v>
      </c>
      <c r="AB42" s="113" t="s">
        <v>13</v>
      </c>
      <c r="AC42" s="113" t="s">
        <v>14</v>
      </c>
      <c r="AD42" s="113" t="s">
        <v>15</v>
      </c>
    </row>
    <row r="43" spans="2:31" ht="20.149999999999999" hidden="1" customHeight="1">
      <c r="B43" s="26" t="s">
        <v>54</v>
      </c>
      <c r="C43" s="74">
        <v>0</v>
      </c>
      <c r="D43" s="74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/>
      <c r="N43" s="27"/>
      <c r="O43" s="75">
        <v>0</v>
      </c>
      <c r="Q43" s="26" t="s">
        <v>54</v>
      </c>
      <c r="R43" s="74">
        <v>0</v>
      </c>
      <c r="S43" s="74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75">
        <v>0</v>
      </c>
    </row>
    <row r="44" spans="2:31" hidden="1">
      <c r="B44" s="26" t="s">
        <v>56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8"/>
      <c r="N44" s="28"/>
      <c r="O44" s="76">
        <v>0</v>
      </c>
      <c r="Q44" s="26" t="s">
        <v>56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0</v>
      </c>
      <c r="Y44" s="28">
        <v>0</v>
      </c>
      <c r="Z44" s="28">
        <v>0</v>
      </c>
      <c r="AA44" s="28">
        <v>0</v>
      </c>
      <c r="AB44" s="28">
        <v>0</v>
      </c>
      <c r="AC44" s="28">
        <v>0</v>
      </c>
      <c r="AD44" s="76">
        <v>0</v>
      </c>
    </row>
    <row r="45" spans="2:31" ht="20.149999999999999" customHeight="1">
      <c r="B45" s="26" t="s">
        <v>52</v>
      </c>
      <c r="C45" s="28">
        <f>SUM(C46:C48)</f>
        <v>1975.8894591617809</v>
      </c>
      <c r="D45" s="28">
        <f t="shared" ref="D45:L45" si="109">SUM(D46:D48)</f>
        <v>561.46989698630148</v>
      </c>
      <c r="E45" s="28">
        <f t="shared" si="109"/>
        <v>829.77575075893424</v>
      </c>
      <c r="F45" s="28">
        <f t="shared" si="109"/>
        <v>0</v>
      </c>
      <c r="G45" s="28">
        <f t="shared" si="109"/>
        <v>0</v>
      </c>
      <c r="H45" s="28">
        <f t="shared" si="109"/>
        <v>0.45642901640968025</v>
      </c>
      <c r="I45" s="28">
        <f t="shared" si="109"/>
        <v>79.4688212577298</v>
      </c>
      <c r="J45" s="28">
        <f t="shared" si="109"/>
        <v>0</v>
      </c>
      <c r="K45" s="28">
        <f t="shared" si="109"/>
        <v>0</v>
      </c>
      <c r="L45" s="28">
        <f t="shared" si="109"/>
        <v>0</v>
      </c>
      <c r="M45" s="28"/>
      <c r="N45" s="28"/>
      <c r="O45" s="10">
        <f t="shared" ref="O45:O75" si="110">SUM(C45:N45)</f>
        <v>3447.0603571811566</v>
      </c>
      <c r="Q45" s="26" t="s">
        <v>52</v>
      </c>
      <c r="R45" s="28">
        <f>SUM(R46:R49)</f>
        <v>3447.0603571811562</v>
      </c>
      <c r="S45" s="28">
        <f t="shared" ref="S45:AC45" si="111">SUM(S46:S49)</f>
        <v>0</v>
      </c>
      <c r="T45" s="28">
        <f t="shared" si="111"/>
        <v>0</v>
      </c>
      <c r="U45" s="28">
        <f t="shared" si="111"/>
        <v>0</v>
      </c>
      <c r="V45" s="28">
        <f t="shared" si="111"/>
        <v>0</v>
      </c>
      <c r="W45" s="28">
        <f t="shared" si="111"/>
        <v>0</v>
      </c>
      <c r="X45" s="28">
        <f t="shared" si="111"/>
        <v>0</v>
      </c>
      <c r="Y45" s="28">
        <f t="shared" si="111"/>
        <v>0</v>
      </c>
      <c r="Z45" s="28">
        <f t="shared" si="111"/>
        <v>0</v>
      </c>
      <c r="AA45" s="28">
        <f t="shared" si="111"/>
        <v>0</v>
      </c>
      <c r="AB45" s="28">
        <f t="shared" si="111"/>
        <v>0</v>
      </c>
      <c r="AC45" s="28">
        <f t="shared" si="111"/>
        <v>0</v>
      </c>
      <c r="AD45" s="8">
        <f t="shared" ref="AD45:AD76" si="112">SUM(R45:AC45)</f>
        <v>3447.0603571811562</v>
      </c>
      <c r="AE45" s="4" t="b">
        <f t="shared" ref="AE45:AE74" si="113">AD45=O45</f>
        <v>1</v>
      </c>
    </row>
    <row r="46" spans="2:31" ht="20.149999999999999" customHeight="1">
      <c r="B46" s="26" t="s">
        <v>59</v>
      </c>
      <c r="C46" s="28">
        <v>5.4978800000000003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10">
        <f t="shared" si="110"/>
        <v>5.4978800000000003</v>
      </c>
      <c r="Q46" s="26" t="s">
        <v>59</v>
      </c>
      <c r="R46" s="28">
        <f>O46</f>
        <v>5.4978800000000003</v>
      </c>
      <c r="S46" s="28">
        <v>0</v>
      </c>
      <c r="T46" s="28">
        <v>0</v>
      </c>
      <c r="U46" s="28">
        <v>0</v>
      </c>
      <c r="V46" s="28">
        <v>0</v>
      </c>
      <c r="W46" s="28">
        <v>0</v>
      </c>
      <c r="X46" s="28">
        <v>0</v>
      </c>
      <c r="Y46" s="28">
        <v>0</v>
      </c>
      <c r="Z46" s="28">
        <v>0</v>
      </c>
      <c r="AA46" s="28">
        <v>0</v>
      </c>
      <c r="AB46" s="28">
        <v>0</v>
      </c>
      <c r="AC46" s="28">
        <v>0</v>
      </c>
      <c r="AD46" s="8">
        <f t="shared" si="112"/>
        <v>5.4978800000000003</v>
      </c>
      <c r="AE46" s="4" t="b">
        <f t="shared" si="113"/>
        <v>1</v>
      </c>
    </row>
    <row r="47" spans="2:31" ht="15.75" customHeight="1" outlineLevel="1">
      <c r="B47" s="77" t="s">
        <v>60</v>
      </c>
      <c r="C47" s="28">
        <v>909.48949697000012</v>
      </c>
      <c r="D47" s="28"/>
      <c r="E47" s="28">
        <v>0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28"/>
      <c r="N47" s="28"/>
      <c r="O47" s="10">
        <f t="shared" si="110"/>
        <v>909.48949697000012</v>
      </c>
      <c r="Q47" s="77" t="s">
        <v>60</v>
      </c>
      <c r="R47" s="28">
        <f>O47</f>
        <v>909.48949697000012</v>
      </c>
      <c r="S47" s="28">
        <v>0</v>
      </c>
      <c r="T47" s="28">
        <v>0</v>
      </c>
      <c r="U47" s="28">
        <v>0</v>
      </c>
      <c r="V47" s="28">
        <v>0</v>
      </c>
      <c r="W47" s="28">
        <v>0</v>
      </c>
      <c r="X47" s="28">
        <v>0</v>
      </c>
      <c r="Y47" s="28">
        <v>0</v>
      </c>
      <c r="Z47" s="28">
        <v>0</v>
      </c>
      <c r="AA47" s="28">
        <v>0</v>
      </c>
      <c r="AB47" s="28">
        <v>0</v>
      </c>
      <c r="AC47" s="28">
        <v>0</v>
      </c>
      <c r="AD47" s="8">
        <f t="shared" si="112"/>
        <v>909.48949697000012</v>
      </c>
      <c r="AE47" s="4" t="b">
        <f t="shared" si="113"/>
        <v>1</v>
      </c>
    </row>
    <row r="48" spans="2:31" ht="15.75" customHeight="1" outlineLevel="1">
      <c r="B48" s="77" t="s">
        <v>53</v>
      </c>
      <c r="C48" s="28">
        <v>1060.9020821917809</v>
      </c>
      <c r="D48" s="28">
        <v>561.46989698630148</v>
      </c>
      <c r="E48" s="28">
        <v>829.77575075893424</v>
      </c>
      <c r="F48" s="28">
        <v>0</v>
      </c>
      <c r="G48" s="28"/>
      <c r="H48" s="28">
        <v>0.45642901640968025</v>
      </c>
      <c r="I48" s="28">
        <v>79.4688212577298</v>
      </c>
      <c r="J48" s="28">
        <v>0</v>
      </c>
      <c r="K48" s="28">
        <v>0</v>
      </c>
      <c r="L48" s="28">
        <v>0</v>
      </c>
      <c r="M48" s="28"/>
      <c r="N48" s="28"/>
      <c r="O48" s="10">
        <f t="shared" si="110"/>
        <v>2532.0729802111559</v>
      </c>
      <c r="Q48" s="77" t="s">
        <v>53</v>
      </c>
      <c r="R48" s="78">
        <f>O48</f>
        <v>2532.0729802111559</v>
      </c>
      <c r="S48" s="78">
        <v>0</v>
      </c>
      <c r="T48" s="78">
        <v>0</v>
      </c>
      <c r="U48" s="78">
        <v>0</v>
      </c>
      <c r="V48" s="78">
        <v>0</v>
      </c>
      <c r="W48" s="78">
        <v>0</v>
      </c>
      <c r="X48" s="78">
        <v>0</v>
      </c>
      <c r="Y48" s="78">
        <v>0</v>
      </c>
      <c r="Z48" s="28">
        <v>0</v>
      </c>
      <c r="AA48" s="28">
        <v>0</v>
      </c>
      <c r="AB48" s="28">
        <v>0</v>
      </c>
      <c r="AC48" s="28">
        <v>0</v>
      </c>
      <c r="AD48" s="8">
        <f t="shared" si="112"/>
        <v>2532.0729802111559</v>
      </c>
      <c r="AE48" s="4" t="b">
        <f t="shared" si="113"/>
        <v>1</v>
      </c>
    </row>
    <row r="49" spans="2:32" ht="15.75" customHeight="1" outlineLevel="1" thickBot="1">
      <c r="B49" s="79" t="s">
        <v>55</v>
      </c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10">
        <f t="shared" si="110"/>
        <v>0</v>
      </c>
      <c r="Q49" s="79" t="s">
        <v>55</v>
      </c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8">
        <f t="shared" si="112"/>
        <v>0</v>
      </c>
      <c r="AE49" s="4" t="b">
        <f t="shared" si="113"/>
        <v>1</v>
      </c>
    </row>
    <row r="50" spans="2:32" ht="20.149999999999999" customHeight="1">
      <c r="B50" s="26" t="s">
        <v>57</v>
      </c>
      <c r="C50" s="116">
        <f>SUM(C51:C56)</f>
        <v>197.70945362711865</v>
      </c>
      <c r="D50" s="116">
        <f t="shared" ref="D50:L50" si="114">SUM(D51:D56)</f>
        <v>0</v>
      </c>
      <c r="E50" s="116">
        <f t="shared" si="114"/>
        <v>1880.8307556706625</v>
      </c>
      <c r="F50" s="116">
        <f t="shared" si="114"/>
        <v>495.40373843991443</v>
      </c>
      <c r="G50" s="116">
        <f t="shared" si="114"/>
        <v>0.33268419877111388</v>
      </c>
      <c r="H50" s="116">
        <f t="shared" si="114"/>
        <v>1.0229960218943863</v>
      </c>
      <c r="I50" s="116">
        <f t="shared" si="114"/>
        <v>2.1366835352653619</v>
      </c>
      <c r="J50" s="116">
        <f t="shared" si="114"/>
        <v>9.2297145487190466</v>
      </c>
      <c r="K50" s="116">
        <f t="shared" si="114"/>
        <v>10.411585584087081</v>
      </c>
      <c r="L50" s="116">
        <f t="shared" si="114"/>
        <v>21.913633082410634</v>
      </c>
      <c r="M50" s="120"/>
      <c r="N50" s="120"/>
      <c r="O50" s="118">
        <f t="shared" si="110"/>
        <v>2618.9912447088432</v>
      </c>
      <c r="Q50" s="26" t="s">
        <v>57</v>
      </c>
      <c r="R50" s="8">
        <f>SUM(R51:R56)</f>
        <v>2618.9912447088432</v>
      </c>
      <c r="S50" s="8">
        <f t="shared" ref="S50:AC50" si="115">SUM(S51:S56)</f>
        <v>0</v>
      </c>
      <c r="T50" s="28">
        <f t="shared" si="115"/>
        <v>0</v>
      </c>
      <c r="U50" s="28">
        <f t="shared" si="115"/>
        <v>0</v>
      </c>
      <c r="V50" s="28">
        <f t="shared" si="115"/>
        <v>0</v>
      </c>
      <c r="W50" s="28">
        <f t="shared" si="115"/>
        <v>0</v>
      </c>
      <c r="X50" s="28">
        <f t="shared" si="115"/>
        <v>0</v>
      </c>
      <c r="Y50" s="28">
        <f t="shared" si="115"/>
        <v>0</v>
      </c>
      <c r="Z50" s="28">
        <f t="shared" si="115"/>
        <v>0</v>
      </c>
      <c r="AA50" s="28">
        <f t="shared" si="115"/>
        <v>0</v>
      </c>
      <c r="AB50" s="28">
        <f t="shared" si="115"/>
        <v>0</v>
      </c>
      <c r="AC50" s="28">
        <f t="shared" si="115"/>
        <v>0</v>
      </c>
      <c r="AD50" s="8">
        <f t="shared" si="112"/>
        <v>2618.9912447088432</v>
      </c>
      <c r="AE50" s="4" t="b">
        <f t="shared" si="113"/>
        <v>1</v>
      </c>
      <c r="AF50" s="4" t="s">
        <v>101</v>
      </c>
    </row>
    <row r="51" spans="2:32" ht="15.75" customHeight="1" outlineLevel="1">
      <c r="B51" s="77" t="s">
        <v>58</v>
      </c>
      <c r="C51" s="28">
        <v>0</v>
      </c>
      <c r="D51" s="28">
        <v>0</v>
      </c>
      <c r="E51" s="28">
        <v>0</v>
      </c>
      <c r="F51" s="28"/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/>
      <c r="N51" s="28"/>
      <c r="O51" s="10">
        <f t="shared" si="110"/>
        <v>0</v>
      </c>
      <c r="Q51" s="77" t="s">
        <v>58</v>
      </c>
      <c r="R51" s="28">
        <f>O51</f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</v>
      </c>
      <c r="AD51" s="8">
        <f t="shared" si="112"/>
        <v>0</v>
      </c>
      <c r="AE51" s="4" t="b">
        <f t="shared" si="113"/>
        <v>1</v>
      </c>
    </row>
    <row r="52" spans="2:32" ht="15.75" customHeight="1" outlineLevel="1">
      <c r="B52" s="77" t="s">
        <v>61</v>
      </c>
      <c r="C52" s="28"/>
      <c r="D52" s="28">
        <v>0</v>
      </c>
      <c r="E52" s="28"/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8"/>
      <c r="N52" s="28"/>
      <c r="O52" s="10">
        <f t="shared" ref="O52" si="116">SUM(C52:N52)</f>
        <v>0</v>
      </c>
      <c r="Q52" s="77" t="s">
        <v>61</v>
      </c>
      <c r="R52" s="28">
        <f t="shared" ref="R52" si="117">O52</f>
        <v>0</v>
      </c>
      <c r="S52" s="28">
        <v>0</v>
      </c>
      <c r="T52" s="28">
        <v>0</v>
      </c>
      <c r="U52" s="28">
        <v>0</v>
      </c>
      <c r="V52" s="28">
        <v>0</v>
      </c>
      <c r="W52" s="28">
        <v>0</v>
      </c>
      <c r="X52" s="28">
        <v>0</v>
      </c>
      <c r="Y52" s="28">
        <v>0</v>
      </c>
      <c r="Z52" s="28">
        <v>0</v>
      </c>
      <c r="AA52" s="28">
        <v>0</v>
      </c>
      <c r="AB52" s="28">
        <v>0</v>
      </c>
      <c r="AC52" s="28">
        <v>0</v>
      </c>
      <c r="AD52" s="8">
        <f t="shared" ref="AD52" si="118">SUM(R52:AC52)</f>
        <v>0</v>
      </c>
      <c r="AE52" s="4" t="b">
        <f t="shared" ref="AE52" si="119">AD52=O52</f>
        <v>1</v>
      </c>
    </row>
    <row r="53" spans="2:32" ht="15.75" customHeight="1" outlineLevel="1">
      <c r="B53" s="77" t="s">
        <v>173</v>
      </c>
      <c r="C53" s="28">
        <v>0</v>
      </c>
      <c r="D53" s="28">
        <v>0</v>
      </c>
      <c r="E53" s="28">
        <v>0.32802288482599223</v>
      </c>
      <c r="F53" s="28">
        <v>0.3412845856576619</v>
      </c>
      <c r="G53" s="28">
        <v>0.33268419877111388</v>
      </c>
      <c r="H53" s="28">
        <v>1.0229960218943863</v>
      </c>
      <c r="I53" s="28">
        <v>2.1366835352653619</v>
      </c>
      <c r="J53" s="28">
        <v>9.2297145487190466</v>
      </c>
      <c r="K53" s="28">
        <v>10.411585584087081</v>
      </c>
      <c r="L53" s="28">
        <v>21.913633082410634</v>
      </c>
      <c r="M53" s="28"/>
      <c r="N53" s="28"/>
      <c r="O53" s="10">
        <f t="shared" si="110"/>
        <v>45.716604441631276</v>
      </c>
      <c r="Q53" s="77" t="s">
        <v>61</v>
      </c>
      <c r="R53" s="28">
        <f t="shared" ref="R53:R56" si="120">O53</f>
        <v>45.716604441631276</v>
      </c>
      <c r="S53" s="28">
        <v>0</v>
      </c>
      <c r="T53" s="28">
        <v>0</v>
      </c>
      <c r="U53" s="28">
        <v>0</v>
      </c>
      <c r="V53" s="28">
        <v>0</v>
      </c>
      <c r="W53" s="28">
        <v>0</v>
      </c>
      <c r="X53" s="28">
        <v>0</v>
      </c>
      <c r="Y53" s="28">
        <v>0</v>
      </c>
      <c r="Z53" s="28">
        <v>0</v>
      </c>
      <c r="AA53" s="28">
        <v>0</v>
      </c>
      <c r="AB53" s="28">
        <v>0</v>
      </c>
      <c r="AC53" s="28">
        <v>0</v>
      </c>
      <c r="AD53" s="8">
        <f t="shared" si="112"/>
        <v>45.716604441631276</v>
      </c>
      <c r="AE53" s="4" t="b">
        <f t="shared" si="113"/>
        <v>1</v>
      </c>
    </row>
    <row r="54" spans="2:32" ht="63" customHeight="1" outlineLevel="1">
      <c r="B54" s="77" t="s">
        <v>62</v>
      </c>
      <c r="C54" s="28">
        <v>197.70945362711865</v>
      </c>
      <c r="D54" s="28">
        <v>0</v>
      </c>
      <c r="E54" s="28">
        <v>1880.5027327858365</v>
      </c>
      <c r="F54" s="28">
        <v>495.06245385425677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/>
      <c r="N54" s="28"/>
      <c r="O54" s="10">
        <f t="shared" si="110"/>
        <v>2573.2746402672119</v>
      </c>
      <c r="Q54" s="77" t="s">
        <v>62</v>
      </c>
      <c r="R54" s="28">
        <f t="shared" si="120"/>
        <v>2573.2746402672119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8">
        <f t="shared" si="112"/>
        <v>2573.2746402672119</v>
      </c>
      <c r="AE54" s="4" t="b">
        <f t="shared" si="113"/>
        <v>1</v>
      </c>
    </row>
    <row r="55" spans="2:32" ht="15.75" customHeight="1" outlineLevel="1">
      <c r="B55" s="77" t="s">
        <v>63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/>
      <c r="N55" s="28"/>
      <c r="O55" s="10">
        <f t="shared" si="110"/>
        <v>0</v>
      </c>
      <c r="Q55" s="77" t="s">
        <v>63</v>
      </c>
      <c r="R55" s="28">
        <f t="shared" si="120"/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8">
        <f t="shared" si="112"/>
        <v>0</v>
      </c>
      <c r="AE55" s="4" t="b">
        <f t="shared" si="113"/>
        <v>1</v>
      </c>
    </row>
    <row r="56" spans="2:32" ht="47.25" customHeight="1" outlineLevel="1" thickBot="1">
      <c r="B56" s="77" t="s">
        <v>64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/>
      <c r="N56" s="28"/>
      <c r="O56" s="10">
        <f t="shared" si="110"/>
        <v>0</v>
      </c>
      <c r="Q56" s="77" t="s">
        <v>64</v>
      </c>
      <c r="R56" s="28">
        <f t="shared" si="120"/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28">
        <v>0</v>
      </c>
      <c r="AC56" s="28">
        <v>0</v>
      </c>
      <c r="AD56" s="8">
        <f t="shared" si="112"/>
        <v>0</v>
      </c>
      <c r="AE56" s="4" t="b">
        <f t="shared" si="113"/>
        <v>1</v>
      </c>
    </row>
    <row r="57" spans="2:32" ht="20.149999999999999" customHeight="1">
      <c r="B57" s="26" t="s">
        <v>65</v>
      </c>
      <c r="C57" s="121">
        <f>SUM(C58:C60)</f>
        <v>114.59870697394771</v>
      </c>
      <c r="D57" s="121">
        <f t="shared" ref="D57:L57" si="121">SUM(D58:D60)</f>
        <v>0</v>
      </c>
      <c r="E57" s="121">
        <f t="shared" si="121"/>
        <v>0</v>
      </c>
      <c r="F57" s="121">
        <f t="shared" si="121"/>
        <v>132.76236908874355</v>
      </c>
      <c r="G57" s="121">
        <f t="shared" si="121"/>
        <v>133.91697061750384</v>
      </c>
      <c r="H57" s="121">
        <f t="shared" si="121"/>
        <v>410.8294769539998</v>
      </c>
      <c r="I57" s="121">
        <f t="shared" si="121"/>
        <v>914.00686221399212</v>
      </c>
      <c r="J57" s="121">
        <f t="shared" si="121"/>
        <v>8628.85791117189</v>
      </c>
      <c r="K57" s="121">
        <f t="shared" si="121"/>
        <v>5756.1333705286779</v>
      </c>
      <c r="L57" s="121">
        <f t="shared" si="121"/>
        <v>36754.01350594918</v>
      </c>
      <c r="M57" s="120"/>
      <c r="N57" s="120"/>
      <c r="O57" s="118">
        <f t="shared" si="110"/>
        <v>52845.119173497937</v>
      </c>
      <c r="Q57" s="26" t="s">
        <v>65</v>
      </c>
      <c r="R57" s="28">
        <f>SUM(R58:R60)</f>
        <v>85.949030230460778</v>
      </c>
      <c r="S57" s="28">
        <f t="shared" ref="S57:AC57" si="122">SUM(S58:S60)</f>
        <v>0</v>
      </c>
      <c r="T57" s="28">
        <f t="shared" si="122"/>
        <v>0</v>
      </c>
      <c r="U57" s="28">
        <f t="shared" si="122"/>
        <v>99.571776816557673</v>
      </c>
      <c r="V57" s="28">
        <f t="shared" si="122"/>
        <v>100.43772796312788</v>
      </c>
      <c r="W57" s="28">
        <f t="shared" si="122"/>
        <v>410.8294769539998</v>
      </c>
      <c r="X57" s="28">
        <f t="shared" si="122"/>
        <v>914.00686221399212</v>
      </c>
      <c r="Y57" s="28">
        <f t="shared" si="122"/>
        <v>8628.85791117189</v>
      </c>
      <c r="Z57" s="28">
        <f t="shared" si="122"/>
        <v>5756.1333705286779</v>
      </c>
      <c r="AA57" s="28">
        <f t="shared" si="122"/>
        <v>36754.01350594918</v>
      </c>
      <c r="AB57" s="28">
        <f t="shared" si="122"/>
        <v>0</v>
      </c>
      <c r="AC57" s="28">
        <f t="shared" si="122"/>
        <v>0</v>
      </c>
      <c r="AD57" s="8">
        <f>SUM(R57:AC57)</f>
        <v>52749.799661827885</v>
      </c>
      <c r="AE57" s="4" t="b">
        <f t="shared" si="113"/>
        <v>0</v>
      </c>
      <c r="AF57" s="4" t="s">
        <v>175</v>
      </c>
    </row>
    <row r="58" spans="2:32" ht="31.5" customHeight="1" outlineLevel="1">
      <c r="B58" s="77" t="s">
        <v>66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8"/>
      <c r="N58" s="28"/>
      <c r="O58" s="10">
        <f t="shared" si="110"/>
        <v>0</v>
      </c>
      <c r="Q58" s="77" t="s">
        <v>66</v>
      </c>
      <c r="R58" s="28">
        <f>C58*(100%-$AF$58)</f>
        <v>0</v>
      </c>
      <c r="S58" s="28">
        <f t="shared" ref="S58:S61" si="123">D58*(100%-$AF$58)</f>
        <v>0</v>
      </c>
      <c r="T58" s="28">
        <f t="shared" ref="T58:T61" si="124">E58*(100%-$AF$58)</f>
        <v>0</v>
      </c>
      <c r="U58" s="28">
        <f t="shared" ref="U58:U61" si="125">F58*(100%-$AF$58)</f>
        <v>0</v>
      </c>
      <c r="V58" s="28">
        <f t="shared" ref="V58:V61" si="126">G58*(100%-$AF$58)</f>
        <v>0</v>
      </c>
      <c r="W58" s="28">
        <f>H58</f>
        <v>0</v>
      </c>
      <c r="X58" s="28">
        <f t="shared" ref="X58:AC58" si="127">I58</f>
        <v>0</v>
      </c>
      <c r="Y58" s="28">
        <f t="shared" si="127"/>
        <v>0</v>
      </c>
      <c r="Z58" s="28">
        <f t="shared" si="127"/>
        <v>0</v>
      </c>
      <c r="AA58" s="28">
        <f t="shared" si="127"/>
        <v>0</v>
      </c>
      <c r="AB58" s="28">
        <f t="shared" si="127"/>
        <v>0</v>
      </c>
      <c r="AC58" s="28">
        <f t="shared" si="127"/>
        <v>0</v>
      </c>
      <c r="AD58" s="8">
        <f t="shared" si="112"/>
        <v>0</v>
      </c>
      <c r="AF58" s="33">
        <v>0.25</v>
      </c>
    </row>
    <row r="59" spans="2:32" ht="15.75" customHeight="1" outlineLevel="1">
      <c r="B59" s="77" t="s">
        <v>67</v>
      </c>
      <c r="C59" s="28">
        <v>114.59870697394771</v>
      </c>
      <c r="D59" s="28">
        <v>0</v>
      </c>
      <c r="E59" s="28">
        <v>0</v>
      </c>
      <c r="F59" s="28">
        <v>132.76236908874355</v>
      </c>
      <c r="G59" s="28">
        <v>133.91697061750384</v>
      </c>
      <c r="H59" s="28">
        <v>410.8294769539998</v>
      </c>
      <c r="I59" s="28">
        <v>914.00686221399212</v>
      </c>
      <c r="J59" s="28">
        <v>8628.85791117189</v>
      </c>
      <c r="K59" s="28">
        <v>5756.1333705286779</v>
      </c>
      <c r="L59" s="28">
        <v>36754.01350594918</v>
      </c>
      <c r="M59" s="28"/>
      <c r="N59" s="28"/>
      <c r="O59" s="10">
        <f t="shared" si="110"/>
        <v>52845.119173497937</v>
      </c>
      <c r="Q59" s="77" t="s">
        <v>67</v>
      </c>
      <c r="R59" s="28">
        <f t="shared" ref="R59:R61" si="128">C59*(100%-$AF$58)</f>
        <v>85.949030230460778</v>
      </c>
      <c r="S59" s="28">
        <f t="shared" si="123"/>
        <v>0</v>
      </c>
      <c r="T59" s="28">
        <f t="shared" si="124"/>
        <v>0</v>
      </c>
      <c r="U59" s="28">
        <f t="shared" si="125"/>
        <v>99.571776816557673</v>
      </c>
      <c r="V59" s="28">
        <f t="shared" si="126"/>
        <v>100.43772796312788</v>
      </c>
      <c r="W59" s="28">
        <f>H59</f>
        <v>410.8294769539998</v>
      </c>
      <c r="X59" s="28">
        <f>I59</f>
        <v>914.00686221399212</v>
      </c>
      <c r="Y59" s="28">
        <f>J59</f>
        <v>8628.85791117189</v>
      </c>
      <c r="Z59" s="28">
        <f t="shared" ref="Z59:AC60" si="129">K59</f>
        <v>5756.1333705286779</v>
      </c>
      <c r="AA59" s="28">
        <f t="shared" si="129"/>
        <v>36754.01350594918</v>
      </c>
      <c r="AB59" s="28">
        <f t="shared" si="129"/>
        <v>0</v>
      </c>
      <c r="AC59" s="28">
        <f t="shared" si="129"/>
        <v>0</v>
      </c>
      <c r="AD59" s="8">
        <f t="shared" si="112"/>
        <v>52749.799661827885</v>
      </c>
      <c r="AE59" s="4" t="b">
        <f t="shared" si="113"/>
        <v>0</v>
      </c>
      <c r="AF59" s="114"/>
    </row>
    <row r="60" spans="2:32" ht="15.75" customHeight="1" outlineLevel="1">
      <c r="B60" s="77" t="s">
        <v>68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/>
      <c r="N60" s="28"/>
      <c r="O60" s="10">
        <f t="shared" si="110"/>
        <v>0</v>
      </c>
      <c r="Q60" s="77" t="s">
        <v>68</v>
      </c>
      <c r="R60" s="28">
        <f t="shared" si="128"/>
        <v>0</v>
      </c>
      <c r="S60" s="28">
        <f t="shared" si="123"/>
        <v>0</v>
      </c>
      <c r="T60" s="28">
        <f t="shared" si="124"/>
        <v>0</v>
      </c>
      <c r="U60" s="28">
        <f t="shared" si="125"/>
        <v>0</v>
      </c>
      <c r="V60" s="28">
        <f t="shared" si="126"/>
        <v>0</v>
      </c>
      <c r="W60" s="28">
        <f>H60</f>
        <v>0</v>
      </c>
      <c r="X60" s="28">
        <f t="shared" ref="X60:Y60" si="130">I60</f>
        <v>0</v>
      </c>
      <c r="Y60" s="28">
        <f t="shared" si="130"/>
        <v>0</v>
      </c>
      <c r="Z60" s="28">
        <f t="shared" si="129"/>
        <v>0</v>
      </c>
      <c r="AA60" s="28">
        <f t="shared" si="129"/>
        <v>0</v>
      </c>
      <c r="AB60" s="28">
        <f t="shared" si="129"/>
        <v>0</v>
      </c>
      <c r="AC60" s="28">
        <f t="shared" si="129"/>
        <v>0</v>
      </c>
      <c r="AD60" s="8">
        <f t="shared" si="112"/>
        <v>0</v>
      </c>
      <c r="AF60" s="114"/>
    </row>
    <row r="61" spans="2:32" ht="15.75" customHeight="1">
      <c r="B61" s="26" t="s">
        <v>69</v>
      </c>
      <c r="C61" s="28">
        <v>173.37774848120597</v>
      </c>
      <c r="D61" s="28">
        <v>173.37774848120597</v>
      </c>
      <c r="E61" s="28">
        <v>396.29199652847092</v>
      </c>
      <c r="F61" s="28">
        <v>785.8704990598502</v>
      </c>
      <c r="G61" s="28">
        <v>827.99851153114037</v>
      </c>
      <c r="H61" s="28">
        <v>2686.3335490523473</v>
      </c>
      <c r="I61" s="28">
        <v>4189.2402588445811</v>
      </c>
      <c r="J61" s="28">
        <v>7694.9192791262076</v>
      </c>
      <c r="K61" s="28">
        <v>3880.1720825708148</v>
      </c>
      <c r="L61" s="28">
        <v>2402.4641910762457</v>
      </c>
      <c r="M61" s="28"/>
      <c r="N61" s="28"/>
      <c r="O61" s="10">
        <f t="shared" si="110"/>
        <v>23210.045864752072</v>
      </c>
      <c r="P61" s="92"/>
      <c r="Q61" s="26" t="s">
        <v>69</v>
      </c>
      <c r="R61" s="28">
        <f t="shared" si="128"/>
        <v>130.03331136090446</v>
      </c>
      <c r="S61" s="28">
        <f t="shared" si="123"/>
        <v>130.03331136090446</v>
      </c>
      <c r="T61" s="28">
        <f t="shared" si="124"/>
        <v>297.21899739635319</v>
      </c>
      <c r="U61" s="28">
        <f t="shared" si="125"/>
        <v>589.40287429488762</v>
      </c>
      <c r="V61" s="28">
        <f t="shared" si="126"/>
        <v>620.99888364835533</v>
      </c>
      <c r="W61" s="28">
        <f>H61</f>
        <v>2686.3335490523473</v>
      </c>
      <c r="X61" s="28">
        <f t="shared" ref="X61:AC61" si="131">I61</f>
        <v>4189.2402588445811</v>
      </c>
      <c r="Y61" s="28">
        <f t="shared" si="131"/>
        <v>7694.9192791262076</v>
      </c>
      <c r="Z61" s="28">
        <f t="shared" si="131"/>
        <v>3880.1720825708148</v>
      </c>
      <c r="AA61" s="28">
        <f t="shared" si="131"/>
        <v>2402.4641910762457</v>
      </c>
      <c r="AB61" s="28">
        <f t="shared" si="131"/>
        <v>0</v>
      </c>
      <c r="AC61" s="28">
        <f t="shared" si="131"/>
        <v>0</v>
      </c>
      <c r="AD61" s="8">
        <f t="shared" si="112"/>
        <v>22620.816738731599</v>
      </c>
      <c r="AE61" s="4" t="b">
        <f t="shared" si="113"/>
        <v>0</v>
      </c>
      <c r="AF61" s="114"/>
    </row>
    <row r="62" spans="2:32" ht="20.149999999999999" customHeight="1">
      <c r="B62" s="80" t="s">
        <v>70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37.679144189521836</v>
      </c>
      <c r="L62" s="28">
        <v>1090.1784236304782</v>
      </c>
      <c r="M62" s="28"/>
      <c r="N62" s="28"/>
      <c r="O62" s="10">
        <f t="shared" si="110"/>
        <v>1127.85756782</v>
      </c>
      <c r="Q62" s="80" t="s">
        <v>70</v>
      </c>
      <c r="R62" s="28">
        <f>SUM(R63:R64)</f>
        <v>0</v>
      </c>
      <c r="S62" s="28">
        <f t="shared" ref="S62:AC62" si="132">SUM(S63:S64)</f>
        <v>0</v>
      </c>
      <c r="T62" s="28">
        <f t="shared" si="132"/>
        <v>0</v>
      </c>
      <c r="U62" s="28">
        <f t="shared" si="132"/>
        <v>0</v>
      </c>
      <c r="V62" s="28">
        <f t="shared" si="132"/>
        <v>0</v>
      </c>
      <c r="W62" s="28">
        <f t="shared" si="132"/>
        <v>0</v>
      </c>
      <c r="X62" s="28">
        <f t="shared" si="132"/>
        <v>0</v>
      </c>
      <c r="Y62" s="28">
        <f t="shared" si="132"/>
        <v>0</v>
      </c>
      <c r="Z62" s="28">
        <f t="shared" si="132"/>
        <v>37.679144189521836</v>
      </c>
      <c r="AA62" s="28">
        <f t="shared" si="132"/>
        <v>1774.7270613209953</v>
      </c>
      <c r="AB62" s="28">
        <f t="shared" si="132"/>
        <v>0</v>
      </c>
      <c r="AC62" s="28">
        <f t="shared" si="132"/>
        <v>0</v>
      </c>
      <c r="AD62" s="8">
        <f t="shared" si="112"/>
        <v>1812.4062055105171</v>
      </c>
      <c r="AE62" s="4" t="b">
        <f t="shared" si="113"/>
        <v>0</v>
      </c>
      <c r="AF62" s="11"/>
    </row>
    <row r="63" spans="2:32" ht="18.75" customHeight="1" outlineLevel="1">
      <c r="B63" s="77" t="s">
        <v>71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37.679144189521836</v>
      </c>
      <c r="L63" s="28">
        <v>562.1884040429419</v>
      </c>
      <c r="M63" s="28"/>
      <c r="N63" s="28"/>
      <c r="O63" s="10">
        <f t="shared" si="110"/>
        <v>599.86754823246372</v>
      </c>
      <c r="Q63" s="77" t="s">
        <v>71</v>
      </c>
      <c r="R63" s="28">
        <v>0</v>
      </c>
      <c r="S63" s="28">
        <v>0</v>
      </c>
      <c r="T63" s="28">
        <v>0</v>
      </c>
      <c r="U63" s="28">
        <v>0</v>
      </c>
      <c r="V63" s="28">
        <v>0</v>
      </c>
      <c r="W63" s="28">
        <v>0</v>
      </c>
      <c r="X63" s="28">
        <v>0</v>
      </c>
      <c r="Y63" s="28">
        <v>0</v>
      </c>
      <c r="Z63" s="28">
        <f>K63</f>
        <v>37.679144189521836</v>
      </c>
      <c r="AA63" s="28">
        <f>L63</f>
        <v>562.1884040429419</v>
      </c>
      <c r="AB63" s="28">
        <v>0</v>
      </c>
      <c r="AC63" s="28">
        <v>0</v>
      </c>
      <c r="AD63" s="8">
        <f t="shared" si="112"/>
        <v>599.86754823246372</v>
      </c>
    </row>
    <row r="64" spans="2:32" ht="15.75" customHeight="1" outlineLevel="1">
      <c r="B64" s="77" t="s">
        <v>72</v>
      </c>
      <c r="C64" s="28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527.99001958753627</v>
      </c>
      <c r="M64" s="28"/>
      <c r="N64" s="28"/>
      <c r="O64" s="10">
        <f t="shared" si="110"/>
        <v>527.99001958753627</v>
      </c>
      <c r="Q64" s="77" t="s">
        <v>72</v>
      </c>
      <c r="R64" s="28">
        <v>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  <c r="X64" s="28">
        <v>0</v>
      </c>
      <c r="Y64" s="28">
        <v>0</v>
      </c>
      <c r="Z64" s="28">
        <f>K64</f>
        <v>0</v>
      </c>
      <c r="AA64" s="81">
        <f>L64+((SUM(C57:G57)+SUM(C61:G61))*AF58)</f>
        <v>1212.5386572780535</v>
      </c>
      <c r="AB64" s="28">
        <f t="shared" ref="AB64:AC64" si="133">M64</f>
        <v>0</v>
      </c>
      <c r="AC64" s="28">
        <f t="shared" si="133"/>
        <v>0</v>
      </c>
      <c r="AD64" s="8">
        <f t="shared" si="112"/>
        <v>1212.5386572780535</v>
      </c>
      <c r="AE64" s="4" t="b">
        <f t="shared" si="113"/>
        <v>0</v>
      </c>
      <c r="AF64" s="115"/>
    </row>
    <row r="65" spans="2:32" ht="20.149999999999999" customHeight="1" outlineLevel="1">
      <c r="B65" s="26" t="s">
        <v>73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596.80754461999993</v>
      </c>
      <c r="M65" s="28"/>
      <c r="N65" s="28"/>
      <c r="O65" s="10">
        <f t="shared" si="110"/>
        <v>596.80754461999993</v>
      </c>
      <c r="Q65" s="26" t="s">
        <v>73</v>
      </c>
      <c r="R65" s="28">
        <f t="shared" ref="R65:Y65" si="134">C65</f>
        <v>0</v>
      </c>
      <c r="S65" s="28">
        <f t="shared" si="134"/>
        <v>0</v>
      </c>
      <c r="T65" s="28">
        <f t="shared" si="134"/>
        <v>0</v>
      </c>
      <c r="U65" s="28">
        <f t="shared" si="134"/>
        <v>0</v>
      </c>
      <c r="V65" s="28">
        <f t="shared" si="134"/>
        <v>0</v>
      </c>
      <c r="W65" s="28">
        <f t="shared" si="134"/>
        <v>0</v>
      </c>
      <c r="X65" s="28">
        <f t="shared" si="134"/>
        <v>0</v>
      </c>
      <c r="Y65" s="28">
        <f t="shared" si="134"/>
        <v>0</v>
      </c>
      <c r="Z65" s="28">
        <f>K65</f>
        <v>0</v>
      </c>
      <c r="AA65" s="28">
        <f>L65</f>
        <v>596.80754461999993</v>
      </c>
      <c r="AB65" s="28">
        <v>0</v>
      </c>
      <c r="AC65" s="28">
        <v>0</v>
      </c>
      <c r="AD65" s="8">
        <f t="shared" si="112"/>
        <v>596.80754461999993</v>
      </c>
      <c r="AE65" s="4" t="b">
        <f t="shared" si="113"/>
        <v>1</v>
      </c>
    </row>
    <row r="66" spans="2:32" ht="20.149999999999999" customHeight="1">
      <c r="B66" s="26" t="s">
        <v>74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175.81731894000001</v>
      </c>
      <c r="M66" s="28"/>
      <c r="N66" s="28"/>
      <c r="O66" s="10">
        <f t="shared" si="110"/>
        <v>175.81731894000001</v>
      </c>
      <c r="Q66" s="26" t="s">
        <v>74</v>
      </c>
      <c r="R66" s="28">
        <f>C66</f>
        <v>0</v>
      </c>
      <c r="S66" s="28">
        <f t="shared" ref="S66:AC66" si="135">D66</f>
        <v>0</v>
      </c>
      <c r="T66" s="28">
        <f t="shared" si="135"/>
        <v>0</v>
      </c>
      <c r="U66" s="28">
        <f t="shared" si="135"/>
        <v>0</v>
      </c>
      <c r="V66" s="28">
        <f t="shared" si="135"/>
        <v>0</v>
      </c>
      <c r="W66" s="28">
        <f t="shared" si="135"/>
        <v>0</v>
      </c>
      <c r="X66" s="28">
        <f t="shared" si="135"/>
        <v>0</v>
      </c>
      <c r="Y66" s="28">
        <f t="shared" si="135"/>
        <v>0</v>
      </c>
      <c r="Z66" s="28">
        <f t="shared" si="135"/>
        <v>0</v>
      </c>
      <c r="AA66" s="28">
        <f t="shared" si="135"/>
        <v>175.81731894000001</v>
      </c>
      <c r="AB66" s="28">
        <f t="shared" si="135"/>
        <v>0</v>
      </c>
      <c r="AC66" s="28">
        <f t="shared" si="135"/>
        <v>0</v>
      </c>
      <c r="AD66" s="8">
        <f t="shared" si="112"/>
        <v>175.81731894000001</v>
      </c>
      <c r="AE66" s="4" t="b">
        <f t="shared" si="113"/>
        <v>1</v>
      </c>
    </row>
    <row r="67" spans="2:32" ht="20.149999999999999" customHeight="1">
      <c r="B67" s="26" t="s">
        <v>75</v>
      </c>
      <c r="C67" s="28">
        <v>556.28155453531747</v>
      </c>
      <c r="D67" s="28">
        <v>71.271133039196215</v>
      </c>
      <c r="E67" s="28">
        <v>79.154293616162761</v>
      </c>
      <c r="F67" s="28">
        <v>49.742489298917029</v>
      </c>
      <c r="G67" s="28">
        <v>19.062552568527309</v>
      </c>
      <c r="H67" s="28">
        <v>52.321752434781999</v>
      </c>
      <c r="I67" s="28">
        <v>195.86178782698221</v>
      </c>
      <c r="J67" s="28">
        <v>262.95626628785936</v>
      </c>
      <c r="K67" s="28">
        <v>164.40046419671964</v>
      </c>
      <c r="L67" s="28">
        <v>1342.9811280745246</v>
      </c>
      <c r="M67" s="28"/>
      <c r="N67" s="28"/>
      <c r="O67" s="10">
        <f t="shared" si="110"/>
        <v>2794.0334218789885</v>
      </c>
      <c r="Q67" s="26" t="s">
        <v>75</v>
      </c>
      <c r="R67" s="28">
        <f>SUM(R68:R70)</f>
        <v>556.28155453531747</v>
      </c>
      <c r="S67" s="28">
        <f t="shared" ref="S67:AC67" si="136">SUM(S68:S70)</f>
        <v>71.271133039196215</v>
      </c>
      <c r="T67" s="28">
        <f t="shared" si="136"/>
        <v>79.154293616162761</v>
      </c>
      <c r="U67" s="28">
        <f t="shared" si="136"/>
        <v>49.742489298917029</v>
      </c>
      <c r="V67" s="28">
        <f t="shared" si="136"/>
        <v>19.062552568527309</v>
      </c>
      <c r="W67" s="28">
        <f t="shared" si="136"/>
        <v>52.321752434781999</v>
      </c>
      <c r="X67" s="28">
        <f t="shared" si="136"/>
        <v>195.86178782698221</v>
      </c>
      <c r="Y67" s="28">
        <f t="shared" si="136"/>
        <v>262.95626628785936</v>
      </c>
      <c r="Z67" s="28">
        <f t="shared" si="136"/>
        <v>164.40046419671964</v>
      </c>
      <c r="AA67" s="28">
        <f t="shared" si="136"/>
        <v>1342.9811280745246</v>
      </c>
      <c r="AB67" s="28">
        <f t="shared" si="136"/>
        <v>0</v>
      </c>
      <c r="AC67" s="28">
        <f t="shared" si="136"/>
        <v>0</v>
      </c>
      <c r="AD67" s="8">
        <f t="shared" si="112"/>
        <v>2794.0334218789885</v>
      </c>
      <c r="AE67" s="4" t="b">
        <f t="shared" si="113"/>
        <v>1</v>
      </c>
    </row>
    <row r="68" spans="2:32" ht="31.5" customHeight="1" outlineLevel="1">
      <c r="B68" s="77" t="s">
        <v>76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38.558372900000009</v>
      </c>
      <c r="M68" s="28"/>
      <c r="N68" s="28"/>
      <c r="O68" s="10">
        <f t="shared" si="110"/>
        <v>38.558372900000009</v>
      </c>
      <c r="Q68" s="77" t="s">
        <v>76</v>
      </c>
      <c r="R68" s="28">
        <f>C68</f>
        <v>0</v>
      </c>
      <c r="S68" s="28">
        <f t="shared" ref="S68:S71" si="137">D68</f>
        <v>0</v>
      </c>
      <c r="T68" s="28">
        <f t="shared" ref="T68:T70" si="138">E68</f>
        <v>0</v>
      </c>
      <c r="U68" s="28">
        <f t="shared" ref="U68:U71" si="139">F68</f>
        <v>0</v>
      </c>
      <c r="V68" s="28">
        <f t="shared" ref="V68:V70" si="140">G68</f>
        <v>0</v>
      </c>
      <c r="W68" s="28">
        <f t="shared" ref="W68:W70" si="141">H68</f>
        <v>0</v>
      </c>
      <c r="X68" s="28">
        <f t="shared" ref="X68:X70" si="142">I68</f>
        <v>0</v>
      </c>
      <c r="Y68" s="28">
        <f t="shared" ref="Y68:Y70" si="143">J68</f>
        <v>0</v>
      </c>
      <c r="Z68" s="28">
        <f t="shared" ref="Z68:Z71" si="144">K68</f>
        <v>0</v>
      </c>
      <c r="AA68" s="28">
        <f t="shared" ref="AA68:AA71" si="145">L68</f>
        <v>38.558372900000009</v>
      </c>
      <c r="AB68" s="28">
        <f t="shared" ref="AB68:AB71" si="146">M68</f>
        <v>0</v>
      </c>
      <c r="AC68" s="28">
        <f t="shared" ref="AC68:AC71" si="147">N68</f>
        <v>0</v>
      </c>
      <c r="AD68" s="8">
        <f t="shared" si="112"/>
        <v>38.558372900000009</v>
      </c>
      <c r="AE68" s="4" t="b">
        <f t="shared" si="113"/>
        <v>1</v>
      </c>
    </row>
    <row r="69" spans="2:32" ht="15.75" customHeight="1" outlineLevel="1">
      <c r="B69" s="77" t="s">
        <v>77</v>
      </c>
      <c r="C69" s="28">
        <v>552.64269179200005</v>
      </c>
      <c r="D69" s="28">
        <v>69.080336474000006</v>
      </c>
      <c r="E69" s="28">
        <v>69.080336474000006</v>
      </c>
      <c r="F69" s="28">
        <v>0</v>
      </c>
      <c r="G69" s="28">
        <v>0</v>
      </c>
      <c r="H69" s="28">
        <v>12.41991376526471</v>
      </c>
      <c r="I69" s="28">
        <v>44.951653854735284</v>
      </c>
      <c r="J69" s="28">
        <v>0</v>
      </c>
      <c r="K69" s="82">
        <v>3.3185558697050661</v>
      </c>
      <c r="L69" s="28">
        <v>138.65882950029496</v>
      </c>
      <c r="M69" s="28"/>
      <c r="N69" s="28"/>
      <c r="O69" s="10">
        <f t="shared" si="110"/>
        <v>890.15231772999994</v>
      </c>
      <c r="Q69" s="77" t="s">
        <v>77</v>
      </c>
      <c r="R69" s="28">
        <f t="shared" ref="R69:R70" si="148">C69</f>
        <v>552.64269179200005</v>
      </c>
      <c r="S69" s="28">
        <f t="shared" si="137"/>
        <v>69.080336474000006</v>
      </c>
      <c r="T69" s="28">
        <f t="shared" si="138"/>
        <v>69.080336474000006</v>
      </c>
      <c r="U69" s="28">
        <f t="shared" si="139"/>
        <v>0</v>
      </c>
      <c r="V69" s="28">
        <f t="shared" si="140"/>
        <v>0</v>
      </c>
      <c r="W69" s="28">
        <f t="shared" si="141"/>
        <v>12.41991376526471</v>
      </c>
      <c r="X69" s="28">
        <f t="shared" si="142"/>
        <v>44.951653854735284</v>
      </c>
      <c r="Y69" s="28">
        <f t="shared" si="143"/>
        <v>0</v>
      </c>
      <c r="Z69" s="82">
        <f t="shared" si="144"/>
        <v>3.3185558697050661</v>
      </c>
      <c r="AA69" s="28">
        <f t="shared" si="145"/>
        <v>138.65882950029496</v>
      </c>
      <c r="AB69" s="28">
        <f t="shared" si="146"/>
        <v>0</v>
      </c>
      <c r="AC69" s="28">
        <f t="shared" si="147"/>
        <v>0</v>
      </c>
      <c r="AD69" s="29">
        <f t="shared" si="112"/>
        <v>890.15231772999994</v>
      </c>
      <c r="AE69" s="4" t="b">
        <f t="shared" si="113"/>
        <v>1</v>
      </c>
    </row>
    <row r="70" spans="2:32" ht="15.75" customHeight="1" outlineLevel="1">
      <c r="B70" s="77" t="s">
        <v>78</v>
      </c>
      <c r="C70" s="28">
        <v>3.6388627433174716</v>
      </c>
      <c r="D70" s="28">
        <v>2.190796565196202</v>
      </c>
      <c r="E70" s="28">
        <v>10.073957142162749</v>
      </c>
      <c r="F70" s="28">
        <v>49.742489298917029</v>
      </c>
      <c r="G70" s="28">
        <v>19.062552568527309</v>
      </c>
      <c r="H70" s="28">
        <v>39.901838669517289</v>
      </c>
      <c r="I70" s="28">
        <v>150.91013397224691</v>
      </c>
      <c r="J70" s="28">
        <v>262.95626628785936</v>
      </c>
      <c r="K70" s="28">
        <v>161.08190832701456</v>
      </c>
      <c r="L70" s="28">
        <v>1165.7639256742295</v>
      </c>
      <c r="M70" s="28"/>
      <c r="N70" s="28"/>
      <c r="O70" s="10">
        <f t="shared" si="110"/>
        <v>1865.3227312489885</v>
      </c>
      <c r="Q70" s="77" t="s">
        <v>78</v>
      </c>
      <c r="R70" s="28">
        <f t="shared" si="148"/>
        <v>3.6388627433174716</v>
      </c>
      <c r="S70" s="28">
        <f t="shared" si="137"/>
        <v>2.190796565196202</v>
      </c>
      <c r="T70" s="28">
        <f t="shared" si="138"/>
        <v>10.073957142162749</v>
      </c>
      <c r="U70" s="28">
        <f t="shared" si="139"/>
        <v>49.742489298917029</v>
      </c>
      <c r="V70" s="28">
        <f t="shared" si="140"/>
        <v>19.062552568527309</v>
      </c>
      <c r="W70" s="28">
        <f t="shared" si="141"/>
        <v>39.901838669517289</v>
      </c>
      <c r="X70" s="28">
        <f t="shared" si="142"/>
        <v>150.91013397224691</v>
      </c>
      <c r="Y70" s="28">
        <f t="shared" si="143"/>
        <v>262.95626628785936</v>
      </c>
      <c r="Z70" s="28">
        <f t="shared" si="144"/>
        <v>161.08190832701456</v>
      </c>
      <c r="AA70" s="28">
        <f t="shared" si="145"/>
        <v>1165.7639256742295</v>
      </c>
      <c r="AB70" s="28">
        <f t="shared" si="146"/>
        <v>0</v>
      </c>
      <c r="AC70" s="28">
        <f t="shared" si="147"/>
        <v>0</v>
      </c>
      <c r="AD70" s="8">
        <f t="shared" si="112"/>
        <v>1865.3227312489885</v>
      </c>
      <c r="AE70" s="4" t="b">
        <f t="shared" si="113"/>
        <v>1</v>
      </c>
    </row>
    <row r="71" spans="2:32" ht="31">
      <c r="B71" s="26" t="s">
        <v>79</v>
      </c>
      <c r="C71" s="8">
        <v>3600</v>
      </c>
      <c r="D71" s="8">
        <v>3900</v>
      </c>
      <c r="E71" s="8">
        <v>3000</v>
      </c>
      <c r="F71" s="8"/>
      <c r="G71" s="8">
        <v>2500</v>
      </c>
      <c r="H71" s="8">
        <v>1000</v>
      </c>
      <c r="I71" s="8">
        <v>4783</v>
      </c>
      <c r="J71" s="8"/>
      <c r="K71" s="8"/>
      <c r="L71" s="8"/>
      <c r="M71" s="8"/>
      <c r="N71" s="28"/>
      <c r="O71" s="10">
        <f t="shared" si="110"/>
        <v>18783</v>
      </c>
      <c r="Q71" s="26" t="s">
        <v>79</v>
      </c>
      <c r="R71" s="8">
        <f>C71</f>
        <v>3600</v>
      </c>
      <c r="S71" s="8">
        <f t="shared" si="137"/>
        <v>3900</v>
      </c>
      <c r="T71" s="8">
        <f>O71-S71-R71</f>
        <v>11283</v>
      </c>
      <c r="U71" s="8">
        <f t="shared" si="139"/>
        <v>0</v>
      </c>
      <c r="V71" s="8">
        <v>0</v>
      </c>
      <c r="W71" s="8">
        <v>0</v>
      </c>
      <c r="X71" s="8">
        <v>0</v>
      </c>
      <c r="Y71" s="8">
        <f>J71-J71</f>
        <v>0</v>
      </c>
      <c r="Z71" s="8">
        <f t="shared" si="144"/>
        <v>0</v>
      </c>
      <c r="AA71" s="8">
        <f t="shared" si="145"/>
        <v>0</v>
      </c>
      <c r="AB71" s="8">
        <f t="shared" si="146"/>
        <v>0</v>
      </c>
      <c r="AC71" s="8">
        <f t="shared" si="147"/>
        <v>0</v>
      </c>
      <c r="AD71" s="8">
        <f t="shared" si="112"/>
        <v>18783</v>
      </c>
      <c r="AE71" s="4" t="b">
        <f t="shared" si="113"/>
        <v>1</v>
      </c>
      <c r="AF71" s="53" t="s">
        <v>171</v>
      </c>
    </row>
    <row r="72" spans="2:32">
      <c r="B72" s="26" t="s">
        <v>80</v>
      </c>
      <c r="C72" s="31">
        <v>0</v>
      </c>
      <c r="D72" s="31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>
        <v>0</v>
      </c>
      <c r="M72" s="32"/>
      <c r="N72" s="28"/>
      <c r="O72" s="10">
        <f t="shared" si="110"/>
        <v>0</v>
      </c>
      <c r="Q72" s="26" t="s">
        <v>80</v>
      </c>
      <c r="R72" s="31">
        <f t="shared" ref="R72:R74" si="149">C72</f>
        <v>0</v>
      </c>
      <c r="S72" s="31">
        <f t="shared" ref="S72:S74" si="150">D72</f>
        <v>0</v>
      </c>
      <c r="T72" s="32">
        <f t="shared" ref="T72:T74" si="151">E72</f>
        <v>0</v>
      </c>
      <c r="U72" s="32">
        <f t="shared" ref="U72:U74" si="152">F72</f>
        <v>0</v>
      </c>
      <c r="V72" s="32">
        <f t="shared" ref="V72:V74" si="153">G72</f>
        <v>0</v>
      </c>
      <c r="W72" s="32">
        <f t="shared" ref="W72:W74" si="154">H72</f>
        <v>0</v>
      </c>
      <c r="X72" s="32">
        <f t="shared" ref="X72:X74" si="155">I72</f>
        <v>0</v>
      </c>
      <c r="Y72" s="32">
        <f t="shared" ref="Y72:Y74" si="156">J72</f>
        <v>0</v>
      </c>
      <c r="Z72" s="32">
        <f t="shared" ref="Z72:Z74" si="157">K72</f>
        <v>0</v>
      </c>
      <c r="AA72" s="32">
        <f t="shared" ref="AA72:AA74" si="158">L72</f>
        <v>0</v>
      </c>
      <c r="AB72" s="32">
        <f t="shared" ref="AB72:AB74" si="159">M72</f>
        <v>0</v>
      </c>
      <c r="AC72" s="28">
        <f t="shared" ref="AC72:AC74" si="160">N72</f>
        <v>0</v>
      </c>
      <c r="AD72" s="10">
        <f t="shared" si="112"/>
        <v>0</v>
      </c>
      <c r="AE72" s="4" t="b">
        <f t="shared" si="113"/>
        <v>1</v>
      </c>
    </row>
    <row r="73" spans="2:32" ht="31">
      <c r="B73" s="26" t="s">
        <v>81</v>
      </c>
      <c r="C73" s="31">
        <v>0</v>
      </c>
      <c r="D73" s="31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  <c r="M73" s="32"/>
      <c r="N73" s="28"/>
      <c r="O73" s="10">
        <f t="shared" si="110"/>
        <v>0</v>
      </c>
      <c r="Q73" s="26" t="s">
        <v>81</v>
      </c>
      <c r="R73" s="31">
        <f t="shared" si="149"/>
        <v>0</v>
      </c>
      <c r="S73" s="31">
        <f t="shared" si="150"/>
        <v>0</v>
      </c>
      <c r="T73" s="32">
        <f t="shared" si="151"/>
        <v>0</v>
      </c>
      <c r="U73" s="32">
        <f t="shared" si="152"/>
        <v>0</v>
      </c>
      <c r="V73" s="32">
        <f t="shared" si="153"/>
        <v>0</v>
      </c>
      <c r="W73" s="32">
        <f t="shared" si="154"/>
        <v>0</v>
      </c>
      <c r="X73" s="32">
        <f t="shared" si="155"/>
        <v>0</v>
      </c>
      <c r="Y73" s="32">
        <f t="shared" si="156"/>
        <v>0</v>
      </c>
      <c r="Z73" s="32">
        <f t="shared" si="157"/>
        <v>0</v>
      </c>
      <c r="AA73" s="32">
        <f t="shared" si="158"/>
        <v>0</v>
      </c>
      <c r="AB73" s="32">
        <f t="shared" si="159"/>
        <v>0</v>
      </c>
      <c r="AC73" s="28">
        <f t="shared" si="160"/>
        <v>0</v>
      </c>
      <c r="AD73" s="10">
        <f t="shared" si="112"/>
        <v>0</v>
      </c>
      <c r="AE73" s="4" t="b">
        <f t="shared" si="113"/>
        <v>1</v>
      </c>
    </row>
    <row r="74" spans="2:32" ht="31">
      <c r="B74" s="26" t="s">
        <v>82</v>
      </c>
      <c r="C74" s="32">
        <v>0</v>
      </c>
      <c r="D74" s="32">
        <v>0</v>
      </c>
      <c r="E74" s="32">
        <v>0</v>
      </c>
      <c r="F74" s="32">
        <v>22.506871676150606</v>
      </c>
      <c r="G74" s="32">
        <v>37.112720971485679</v>
      </c>
      <c r="H74" s="32">
        <v>155.67865468294013</v>
      </c>
      <c r="I74" s="32">
        <v>461.62265729398405</v>
      </c>
      <c r="J74" s="32">
        <v>3226.1143358687696</v>
      </c>
      <c r="K74" s="32">
        <v>2813.0350804916347</v>
      </c>
      <c r="L74" s="32">
        <v>4324.649471155034</v>
      </c>
      <c r="M74" s="32"/>
      <c r="N74" s="28"/>
      <c r="O74" s="10">
        <f t="shared" si="110"/>
        <v>11040.71979214</v>
      </c>
      <c r="Q74" s="26" t="s">
        <v>82</v>
      </c>
      <c r="R74" s="32">
        <f t="shared" si="149"/>
        <v>0</v>
      </c>
      <c r="S74" s="32">
        <f t="shared" si="150"/>
        <v>0</v>
      </c>
      <c r="T74" s="32">
        <f t="shared" si="151"/>
        <v>0</v>
      </c>
      <c r="U74" s="32">
        <f t="shared" si="152"/>
        <v>22.506871676150606</v>
      </c>
      <c r="V74" s="32">
        <f t="shared" si="153"/>
        <v>37.112720971485679</v>
      </c>
      <c r="W74" s="32">
        <f t="shared" si="154"/>
        <v>155.67865468294013</v>
      </c>
      <c r="X74" s="32">
        <f t="shared" si="155"/>
        <v>461.62265729398405</v>
      </c>
      <c r="Y74" s="32">
        <f t="shared" si="156"/>
        <v>3226.1143358687696</v>
      </c>
      <c r="Z74" s="32">
        <f t="shared" si="157"/>
        <v>2813.0350804916347</v>
      </c>
      <c r="AA74" s="32">
        <f t="shared" si="158"/>
        <v>4324.649471155034</v>
      </c>
      <c r="AB74" s="32">
        <f t="shared" si="159"/>
        <v>0</v>
      </c>
      <c r="AC74" s="28">
        <f t="shared" si="160"/>
        <v>0</v>
      </c>
      <c r="AD74" s="10">
        <f t="shared" si="112"/>
        <v>11040.71979214</v>
      </c>
      <c r="AE74" s="4" t="b">
        <f t="shared" si="113"/>
        <v>1</v>
      </c>
    </row>
    <row r="75" spans="2:32" ht="20.149999999999999" customHeight="1">
      <c r="B75" s="26" t="s">
        <v>83</v>
      </c>
      <c r="C75" s="122">
        <f t="shared" ref="C75:L75" si="161">C43+C44+C45+C50+C57+C62+C66+C67+C71+C74+C61+C65</f>
        <v>6617.8569227793714</v>
      </c>
      <c r="D75" s="122">
        <f t="shared" si="161"/>
        <v>4706.1187785067041</v>
      </c>
      <c r="E75" s="122">
        <f t="shared" si="161"/>
        <v>6186.0527965742303</v>
      </c>
      <c r="F75" s="122">
        <f t="shared" si="161"/>
        <v>1486.2859675635759</v>
      </c>
      <c r="G75" s="122">
        <f t="shared" si="161"/>
        <v>3518.4234398874278</v>
      </c>
      <c r="H75" s="122">
        <f t="shared" si="161"/>
        <v>4306.6428581623732</v>
      </c>
      <c r="I75" s="122">
        <f t="shared" si="161"/>
        <v>10625.337070972535</v>
      </c>
      <c r="J75" s="122">
        <f t="shared" si="161"/>
        <v>19822.077507003447</v>
      </c>
      <c r="K75" s="122">
        <f t="shared" si="161"/>
        <v>12661.831727561455</v>
      </c>
      <c r="L75" s="122">
        <f t="shared" si="161"/>
        <v>46708.825216527875</v>
      </c>
      <c r="M75" s="122"/>
      <c r="N75" s="122"/>
      <c r="O75" s="118">
        <f t="shared" si="110"/>
        <v>116639.45228553898</v>
      </c>
      <c r="Q75" s="26" t="s">
        <v>83</v>
      </c>
      <c r="R75" s="27">
        <f>R74+R73+R72+R71+R67+R66+R65+R62+R61+R57+R50+R45</f>
        <v>10438.315498016684</v>
      </c>
      <c r="S75" s="27">
        <f t="shared" ref="S75:AC75" si="162">S74+S73+S72+S71+S67+S66+S65+S62+S61+S57+S50+S45</f>
        <v>4101.3044444001007</v>
      </c>
      <c r="T75" s="27">
        <f t="shared" si="162"/>
        <v>11659.373291012515</v>
      </c>
      <c r="U75" s="27">
        <f t="shared" si="162"/>
        <v>761.22401208651286</v>
      </c>
      <c r="V75" s="27">
        <f t="shared" si="162"/>
        <v>777.61188515149615</v>
      </c>
      <c r="W75" s="27">
        <f t="shared" si="162"/>
        <v>3305.1634331240693</v>
      </c>
      <c r="X75" s="27">
        <f t="shared" si="162"/>
        <v>5760.7315661795401</v>
      </c>
      <c r="Y75" s="27">
        <f t="shared" si="162"/>
        <v>19812.847792454726</v>
      </c>
      <c r="Z75" s="27">
        <f t="shared" si="162"/>
        <v>12651.420141977369</v>
      </c>
      <c r="AA75" s="27">
        <f t="shared" si="162"/>
        <v>47371.460221135982</v>
      </c>
      <c r="AB75" s="27">
        <f t="shared" si="162"/>
        <v>0</v>
      </c>
      <c r="AC75" s="27">
        <f t="shared" si="162"/>
        <v>0</v>
      </c>
      <c r="AD75" s="10">
        <f t="shared" si="112"/>
        <v>116639.45228553898</v>
      </c>
    </row>
    <row r="76" spans="2:32" ht="21" customHeight="1">
      <c r="B76" s="83" t="s">
        <v>84</v>
      </c>
      <c r="C76" s="103">
        <f t="shared" ref="C76:L76" si="163">C75-C38</f>
        <v>1547.4731990080636</v>
      </c>
      <c r="D76" s="103">
        <f t="shared" si="163"/>
        <v>-40.039124760495724</v>
      </c>
      <c r="E76" s="103">
        <f t="shared" si="163"/>
        <v>2463.4964631301546</v>
      </c>
      <c r="F76" s="103">
        <f t="shared" si="163"/>
        <v>-561.35910765248332</v>
      </c>
      <c r="G76" s="103">
        <f t="shared" si="163"/>
        <v>1599.9225127721638</v>
      </c>
      <c r="H76" s="103">
        <f t="shared" si="163"/>
        <v>366.62282967300007</v>
      </c>
      <c r="I76" s="103">
        <f t="shared" si="163"/>
        <v>-4678.8360271409219</v>
      </c>
      <c r="J76" s="103">
        <f t="shared" si="163"/>
        <v>-27995.00141596785</v>
      </c>
      <c r="K76" s="103">
        <f t="shared" si="163"/>
        <v>109.19059484885292</v>
      </c>
      <c r="L76" s="103">
        <f t="shared" si="163"/>
        <v>27188.529706089568</v>
      </c>
      <c r="M76" s="103"/>
      <c r="N76" s="103"/>
      <c r="O76" s="35">
        <v>-0.16890078810683917</v>
      </c>
      <c r="Q76" s="83" t="s">
        <v>84</v>
      </c>
      <c r="R76" s="34">
        <f>R75-R38</f>
        <v>3849.2394649434245</v>
      </c>
      <c r="S76" s="34">
        <f t="shared" ref="S76:AC76" si="164">S75-S38</f>
        <v>-2150.8313444951418</v>
      </c>
      <c r="T76" s="34">
        <f t="shared" si="164"/>
        <v>4488.0573269114293</v>
      </c>
      <c r="U76" s="34">
        <f t="shared" si="164"/>
        <v>-1379.0369422680872</v>
      </c>
      <c r="V76" s="34">
        <f t="shared" si="164"/>
        <v>-1145.7742878654071</v>
      </c>
      <c r="W76" s="34">
        <f t="shared" si="164"/>
        <v>-460.08177678862739</v>
      </c>
      <c r="X76" s="34">
        <f t="shared" si="164"/>
        <v>-8327.15390022674</v>
      </c>
      <c r="Y76" s="34">
        <f t="shared" si="164"/>
        <v>-24859.838796713033</v>
      </c>
      <c r="Z76" s="34">
        <f t="shared" si="164"/>
        <v>1153.2729533025231</v>
      </c>
      <c r="AA76" s="34">
        <f t="shared" si="164"/>
        <v>28606.066745472148</v>
      </c>
      <c r="AB76" s="34">
        <f t="shared" si="164"/>
        <v>0</v>
      </c>
      <c r="AC76" s="34">
        <f t="shared" si="164"/>
        <v>0</v>
      </c>
      <c r="AD76" s="37">
        <f t="shared" si="112"/>
        <v>-226.08055772751322</v>
      </c>
    </row>
    <row r="77" spans="2:32" ht="20.149999999999999" customHeight="1">
      <c r="B77" s="83" t="s">
        <v>85</v>
      </c>
      <c r="C77" s="104">
        <f t="shared" ref="C77:L77" si="165">IFERROR(C76/C38,0)</f>
        <v>0.30519843927257373</v>
      </c>
      <c r="D77" s="104">
        <f t="shared" si="165"/>
        <v>-8.4361130785246853E-3</v>
      </c>
      <c r="E77" s="104">
        <f t="shared" si="165"/>
        <v>0.66177546891572481</v>
      </c>
      <c r="F77" s="104">
        <f t="shared" si="165"/>
        <v>-0.27414863759689945</v>
      </c>
      <c r="G77" s="104">
        <f t="shared" si="165"/>
        <v>0.83394409153498428</v>
      </c>
      <c r="H77" s="104">
        <f t="shared" si="165"/>
        <v>9.3051006599467828E-2</v>
      </c>
      <c r="I77" s="104">
        <f t="shared" si="165"/>
        <v>-0.30572288990364865</v>
      </c>
      <c r="J77" s="104">
        <f t="shared" si="165"/>
        <v>-0.58546030093275037</v>
      </c>
      <c r="K77" s="104">
        <f t="shared" si="165"/>
        <v>8.6986151913718453E-3</v>
      </c>
      <c r="L77" s="104">
        <f t="shared" si="165"/>
        <v>1.3928339195249755</v>
      </c>
      <c r="M77" s="104"/>
      <c r="N77" s="104"/>
      <c r="O77" s="37"/>
      <c r="Q77" s="83" t="s">
        <v>85</v>
      </c>
      <c r="R77" s="36">
        <f>R76/R38</f>
        <v>0.58418501253021249</v>
      </c>
      <c r="S77" s="36">
        <f t="shared" ref="S77:AC77" si="166">S76/S38</f>
        <v>-0.3440154560167023</v>
      </c>
      <c r="T77" s="36">
        <f t="shared" si="166"/>
        <v>0.62583455385011766</v>
      </c>
      <c r="U77" s="36">
        <f t="shared" si="166"/>
        <v>-0.64433121552878048</v>
      </c>
      <c r="V77" s="36">
        <f t="shared" si="166"/>
        <v>-0.59570683409261349</v>
      </c>
      <c r="W77" s="36">
        <f t="shared" si="166"/>
        <v>-0.12219171691059534</v>
      </c>
      <c r="X77" s="36">
        <f t="shared" si="166"/>
        <v>-0.59108614419697847</v>
      </c>
      <c r="Y77" s="36">
        <f t="shared" si="166"/>
        <v>-0.55648855474792625</v>
      </c>
      <c r="Z77" s="36">
        <f t="shared" si="166"/>
        <v>0.10030076449520882</v>
      </c>
      <c r="AA77" s="36">
        <f t="shared" si="166"/>
        <v>1.5244053785800085</v>
      </c>
      <c r="AB77" s="36" t="e">
        <f t="shared" si="166"/>
        <v>#DIV/0!</v>
      </c>
      <c r="AC77" s="36" t="e">
        <f t="shared" si="166"/>
        <v>#DIV/0!</v>
      </c>
      <c r="AD77" s="37"/>
      <c r="AF77" s="53" t="s">
        <v>150</v>
      </c>
    </row>
    <row r="78" spans="2:32" ht="20.149999999999999" customHeight="1">
      <c r="B78" s="83" t="s">
        <v>86</v>
      </c>
      <c r="C78" s="103">
        <f>C76</f>
        <v>1547.4731990080636</v>
      </c>
      <c r="D78" s="105">
        <f>C78+D76</f>
        <v>1507.4340742475679</v>
      </c>
      <c r="E78" s="105">
        <f t="shared" ref="E78:L78" si="167">D78+E76</f>
        <v>3970.9305373777224</v>
      </c>
      <c r="F78" s="105">
        <f t="shared" si="167"/>
        <v>3409.5714297252389</v>
      </c>
      <c r="G78" s="105">
        <f t="shared" si="167"/>
        <v>5009.4939424974027</v>
      </c>
      <c r="H78" s="105">
        <f t="shared" si="167"/>
        <v>5376.1167721704023</v>
      </c>
      <c r="I78" s="105">
        <f t="shared" si="167"/>
        <v>697.28074502948039</v>
      </c>
      <c r="J78" s="105">
        <f t="shared" si="167"/>
        <v>-27297.720670938368</v>
      </c>
      <c r="K78" s="105">
        <f t="shared" si="167"/>
        <v>-27188.530076089515</v>
      </c>
      <c r="L78" s="105">
        <f t="shared" si="167"/>
        <v>-3.6999994699726813E-4</v>
      </c>
      <c r="M78" s="105"/>
      <c r="N78" s="105"/>
      <c r="O78" s="37">
        <v>-0.16890078810320119</v>
      </c>
      <c r="Q78" s="83" t="s">
        <v>86</v>
      </c>
      <c r="R78" s="34">
        <f>R76</f>
        <v>3849.2394649434245</v>
      </c>
      <c r="S78" s="34">
        <f>S76+R78</f>
        <v>1698.4081204482827</v>
      </c>
      <c r="T78" s="34">
        <f t="shared" ref="T78:AC78" si="168">T76+S78</f>
        <v>6186.465447359712</v>
      </c>
      <c r="U78" s="34">
        <f t="shared" si="168"/>
        <v>4807.4285050916251</v>
      </c>
      <c r="V78" s="34">
        <f t="shared" si="168"/>
        <v>3661.654217226218</v>
      </c>
      <c r="W78" s="34">
        <f t="shared" si="168"/>
        <v>3201.5724404375906</v>
      </c>
      <c r="X78" s="34">
        <f t="shared" si="168"/>
        <v>-5125.5814597891494</v>
      </c>
      <c r="Y78" s="34">
        <f t="shared" si="168"/>
        <v>-29985.420256502184</v>
      </c>
      <c r="Z78" s="34">
        <f t="shared" si="168"/>
        <v>-28832.147303199661</v>
      </c>
      <c r="AA78" s="34">
        <f t="shared" si="168"/>
        <v>-226.08055772751322</v>
      </c>
      <c r="AB78" s="34">
        <f t="shared" si="168"/>
        <v>-226.08055772751322</v>
      </c>
      <c r="AC78" s="37">
        <f t="shared" si="168"/>
        <v>-226.08055772751322</v>
      </c>
      <c r="AD78" s="37">
        <f>AC78</f>
        <v>-226.08055772751322</v>
      </c>
      <c r="AF78" s="123" t="s">
        <v>151</v>
      </c>
    </row>
    <row r="79" spans="2:32" ht="31">
      <c r="B79" s="84" t="s">
        <v>87</v>
      </c>
      <c r="C79" s="106">
        <f t="shared" ref="C79:K79" si="169">IFERROR(C78/C39,0)</f>
        <v>0.30519843927257373</v>
      </c>
      <c r="D79" s="106">
        <f t="shared" si="169"/>
        <v>0.15356060530477642</v>
      </c>
      <c r="E79" s="106">
        <f t="shared" si="169"/>
        <v>0.29329358196298805</v>
      </c>
      <c r="F79" s="106">
        <f t="shared" si="169"/>
        <v>0.21874816450853307</v>
      </c>
      <c r="G79" s="106">
        <f t="shared" si="169"/>
        <v>0.2861710441247769</v>
      </c>
      <c r="H79" s="106">
        <f t="shared" si="169"/>
        <v>0.2506901651735593</v>
      </c>
      <c r="I79" s="106">
        <f t="shared" si="169"/>
        <v>1.8973916344157727E-2</v>
      </c>
      <c r="J79" s="106">
        <f t="shared" si="169"/>
        <v>-0.3227958529938677</v>
      </c>
      <c r="K79" s="106">
        <f t="shared" si="169"/>
        <v>-0.27995022686892307</v>
      </c>
      <c r="L79" s="106">
        <f>IFERROR(L78/L39,0)</f>
        <v>-3.1721680664085118E-9</v>
      </c>
      <c r="M79" s="106"/>
      <c r="N79" s="106"/>
      <c r="O79" s="93"/>
      <c r="Q79" s="84" t="s">
        <v>87</v>
      </c>
      <c r="R79" s="36">
        <f>R78/R39</f>
        <v>0.58418501253021249</v>
      </c>
      <c r="S79" s="36">
        <f t="shared" ref="S79:AC79" si="170">S78/S39</f>
        <v>0.13226229299813264</v>
      </c>
      <c r="T79" s="85">
        <f t="shared" si="170"/>
        <v>0.30912963687006173</v>
      </c>
      <c r="U79" s="36">
        <f t="shared" si="170"/>
        <v>0.21701233923289659</v>
      </c>
      <c r="V79" s="36">
        <f t="shared" si="170"/>
        <v>0.15208621096958444</v>
      </c>
      <c r="W79" s="36">
        <f t="shared" si="170"/>
        <v>0.11499314425243938</v>
      </c>
      <c r="X79" s="36">
        <f t="shared" si="170"/>
        <v>-0.12224341394866588</v>
      </c>
      <c r="Y79" s="36">
        <f t="shared" si="170"/>
        <v>-0.34624400088336882</v>
      </c>
      <c r="Z79" s="36">
        <f t="shared" si="170"/>
        <v>-0.29390526342841677</v>
      </c>
      <c r="AA79" s="36">
        <f t="shared" si="170"/>
        <v>-1.9345358056144732E-3</v>
      </c>
      <c r="AB79" s="36">
        <f t="shared" si="170"/>
        <v>-1.9345358056144732E-3</v>
      </c>
      <c r="AC79" s="36">
        <f t="shared" si="170"/>
        <v>-1.9345358056144732E-3</v>
      </c>
      <c r="AD79" s="34"/>
    </row>
    <row r="80" spans="2:32" s="39" customFormat="1" ht="3.75" customHeight="1">
      <c r="B80" s="71"/>
      <c r="C80" s="72"/>
      <c r="D80" s="72"/>
      <c r="E80" s="72"/>
      <c r="F80" s="72"/>
      <c r="G80" s="72"/>
      <c r="H80" s="72"/>
      <c r="I80" s="38"/>
      <c r="J80" s="72"/>
      <c r="K80" s="72"/>
      <c r="L80" s="72"/>
      <c r="M80" s="72"/>
      <c r="N80" s="72"/>
      <c r="O80" s="73"/>
      <c r="Q80" s="71"/>
      <c r="R80" s="72"/>
      <c r="S80" s="72"/>
      <c r="T80" s="72"/>
      <c r="U80" s="72"/>
      <c r="V80" s="72"/>
      <c r="W80" s="72"/>
      <c r="X80" s="38"/>
      <c r="Y80" s="72"/>
      <c r="Z80" s="72"/>
      <c r="AA80" s="72"/>
      <c r="AB80" s="72"/>
      <c r="AC80" s="72"/>
      <c r="AD80" s="73"/>
    </row>
    <row r="82" spans="2:30" hidden="1">
      <c r="B82" s="40" t="s">
        <v>88</v>
      </c>
      <c r="C82" s="33">
        <v>-0.1</v>
      </c>
      <c r="D82" s="33">
        <v>-0.1</v>
      </c>
      <c r="E82" s="33">
        <v>-0.2</v>
      </c>
      <c r="Q82" s="40" t="s">
        <v>88</v>
      </c>
      <c r="R82" s="33">
        <v>-0.1</v>
      </c>
      <c r="S82" s="33">
        <v>-0.1</v>
      </c>
      <c r="T82" s="33">
        <v>-0.2</v>
      </c>
    </row>
    <row r="83" spans="2:30" hidden="1"/>
    <row r="84" spans="2:30" hidden="1">
      <c r="G84" s="30"/>
      <c r="V84" s="30"/>
    </row>
    <row r="85" spans="2:30" hidden="1"/>
    <row r="86" spans="2:30" ht="43.5" hidden="1">
      <c r="C86" s="5" t="s">
        <v>3</v>
      </c>
      <c r="D86" s="5" t="s">
        <v>4</v>
      </c>
      <c r="E86" s="5" t="s">
        <v>5</v>
      </c>
      <c r="F86" s="5" t="s">
        <v>6</v>
      </c>
      <c r="G86" s="5" t="s">
        <v>7</v>
      </c>
      <c r="H86" s="5" t="s">
        <v>8</v>
      </c>
      <c r="I86" s="5" t="s">
        <v>9</v>
      </c>
      <c r="J86" s="5" t="s">
        <v>10</v>
      </c>
      <c r="K86" s="5" t="s">
        <v>11</v>
      </c>
      <c r="L86" s="5" t="s">
        <v>12</v>
      </c>
      <c r="M86" s="5"/>
      <c r="N86" s="5"/>
      <c r="O86" s="5" t="s">
        <v>15</v>
      </c>
      <c r="R86" s="5" t="s">
        <v>3</v>
      </c>
      <c r="S86" s="5" t="s">
        <v>4</v>
      </c>
      <c r="T86" s="5" t="s">
        <v>5</v>
      </c>
      <c r="U86" s="5" t="s">
        <v>6</v>
      </c>
      <c r="V86" s="5" t="s">
        <v>7</v>
      </c>
      <c r="W86" s="5" t="s">
        <v>8</v>
      </c>
      <c r="X86" s="5" t="s">
        <v>9</v>
      </c>
      <c r="Y86" s="5" t="s">
        <v>10</v>
      </c>
      <c r="Z86" s="5" t="s">
        <v>11</v>
      </c>
      <c r="AA86" s="5" t="s">
        <v>12</v>
      </c>
      <c r="AB86" s="5" t="s">
        <v>13</v>
      </c>
      <c r="AC86" s="5" t="s">
        <v>14</v>
      </c>
      <c r="AD86" s="5" t="s">
        <v>15</v>
      </c>
    </row>
    <row r="87" spans="2:30" hidden="1"/>
    <row r="88" spans="2:30" hidden="1">
      <c r="B88" s="41" t="s">
        <v>89</v>
      </c>
      <c r="C88" s="42">
        <v>58.244601515295223</v>
      </c>
      <c r="D88" s="42">
        <v>7.2805751894119028</v>
      </c>
      <c r="E88" s="42">
        <v>7.2805751894119028</v>
      </c>
      <c r="F88" s="42">
        <v>86.103842950293426</v>
      </c>
      <c r="G88" s="42">
        <v>92.125007578250774</v>
      </c>
      <c r="H88" s="42">
        <v>304.51074297848055</v>
      </c>
      <c r="I88" s="42">
        <v>649.15049984237123</v>
      </c>
      <c r="J88" s="42">
        <v>4266.9402876849426</v>
      </c>
      <c r="K88" s="42">
        <v>4026.2145948396574</v>
      </c>
      <c r="L88" s="42">
        <v>2929.4399756479133</v>
      </c>
      <c r="M88" s="42"/>
      <c r="N88" s="42"/>
      <c r="O88" s="43">
        <v>56226.736388170022</v>
      </c>
      <c r="Q88" s="41" t="s">
        <v>89</v>
      </c>
      <c r="R88" s="42">
        <v>70.790518290664963</v>
      </c>
      <c r="S88" s="42">
        <v>8.8488147863331204</v>
      </c>
      <c r="T88" s="42">
        <v>8.8488147863331204</v>
      </c>
      <c r="U88" s="42">
        <v>92.807995044341908</v>
      </c>
      <c r="V88" s="42">
        <v>93.744505553251244</v>
      </c>
      <c r="W88" s="42">
        <v>291.21149055694974</v>
      </c>
      <c r="X88" s="42">
        <v>616.49800613384264</v>
      </c>
      <c r="Y88" s="42">
        <v>2698.6560201559246</v>
      </c>
      <c r="Z88" s="42">
        <v>3167.8364633730007</v>
      </c>
      <c r="AA88" s="42">
        <v>3705.1198010344615</v>
      </c>
      <c r="AB88" s="42">
        <v>6289.3547028947596</v>
      </c>
      <c r="AC88" s="42">
        <v>25957.887392570316</v>
      </c>
      <c r="AD88" s="43">
        <v>43001.604525180177</v>
      </c>
    </row>
    <row r="89" spans="2:30" hidden="1">
      <c r="B89" s="41"/>
      <c r="C89" s="41"/>
      <c r="D89" s="41"/>
      <c r="E89" s="41"/>
      <c r="F89" s="41"/>
      <c r="G89" s="41"/>
      <c r="H89" s="41"/>
      <c r="I89" s="41"/>
      <c r="J89" s="42"/>
      <c r="K89" s="41"/>
      <c r="L89" s="41"/>
      <c r="M89" s="41"/>
      <c r="N89" s="41"/>
      <c r="O89" s="41"/>
      <c r="Q89" s="41"/>
      <c r="R89" s="41"/>
      <c r="S89" s="41"/>
      <c r="T89" s="41"/>
      <c r="U89" s="41"/>
      <c r="V89" s="41"/>
      <c r="W89" s="41"/>
      <c r="X89" s="41"/>
      <c r="Y89" s="42"/>
      <c r="Z89" s="41"/>
      <c r="AA89" s="41"/>
      <c r="AB89" s="41"/>
      <c r="AC89" s="41"/>
      <c r="AD89" s="41"/>
    </row>
    <row r="90" spans="2:30" hidden="1">
      <c r="B90" s="44"/>
      <c r="C90" s="42"/>
      <c r="D90" s="42"/>
      <c r="E90" s="42"/>
      <c r="F90" s="42"/>
      <c r="G90" s="42"/>
      <c r="H90" s="42"/>
      <c r="I90" s="42"/>
      <c r="J90" s="42"/>
      <c r="K90" s="45"/>
      <c r="L90" s="42"/>
      <c r="M90" s="42"/>
      <c r="N90" s="43"/>
      <c r="O90" s="41"/>
      <c r="Q90" s="44"/>
      <c r="R90" s="42"/>
      <c r="S90" s="42"/>
      <c r="T90" s="42"/>
      <c r="U90" s="42"/>
      <c r="V90" s="42"/>
      <c r="W90" s="42"/>
      <c r="X90" s="42"/>
      <c r="Y90" s="42"/>
      <c r="Z90" s="45"/>
      <c r="AA90" s="42"/>
      <c r="AB90" s="42"/>
      <c r="AC90" s="43"/>
      <c r="AD90" s="41"/>
    </row>
    <row r="91" spans="2:30" hidden="1">
      <c r="B91" s="44"/>
      <c r="C91" s="42"/>
      <c r="D91" s="42"/>
      <c r="E91" s="42"/>
      <c r="F91" s="42"/>
      <c r="G91" s="42"/>
      <c r="H91" s="42"/>
      <c r="I91" s="42"/>
      <c r="J91" s="42"/>
      <c r="K91" s="45"/>
      <c r="L91" s="42"/>
      <c r="M91" s="42"/>
      <c r="N91" s="41"/>
      <c r="O91" s="41"/>
      <c r="Q91" s="44"/>
      <c r="R91" s="42"/>
      <c r="S91" s="42"/>
      <c r="T91" s="42"/>
      <c r="U91" s="42"/>
      <c r="V91" s="42"/>
      <c r="W91" s="42"/>
      <c r="X91" s="42"/>
      <c r="Y91" s="42"/>
      <c r="Z91" s="45"/>
      <c r="AA91" s="42"/>
      <c r="AB91" s="42"/>
      <c r="AC91" s="41"/>
      <c r="AD91" s="41"/>
    </row>
    <row r="92" spans="2:30" hidden="1">
      <c r="B92" s="44" t="s">
        <v>90</v>
      </c>
      <c r="C92" s="42">
        <v>58.127854456348913</v>
      </c>
      <c r="D92" s="42">
        <v>7.2659818070436142</v>
      </c>
      <c r="E92" s="42">
        <v>7.2472188868558138</v>
      </c>
      <c r="F92" s="42">
        <v>85.353777213664102</v>
      </c>
      <c r="G92" s="42">
        <v>91.314813476913216</v>
      </c>
      <c r="H92" s="42">
        <v>296.1860058173533</v>
      </c>
      <c r="I92" s="42">
        <v>616.9774459854458</v>
      </c>
      <c r="J92" s="42">
        <v>3767.6256502793308</v>
      </c>
      <c r="K92" s="42">
        <v>3823.1611831411924</v>
      </c>
      <c r="L92" s="42">
        <v>2836.7930140030426</v>
      </c>
      <c r="M92" s="42"/>
      <c r="N92" s="42"/>
      <c r="O92" s="41"/>
      <c r="Q92" s="44" t="s">
        <v>90</v>
      </c>
      <c r="R92" s="42">
        <v>70.672036649259368</v>
      </c>
      <c r="S92" s="42">
        <v>8.834004581157421</v>
      </c>
      <c r="T92" s="42">
        <v>8.8149628887886671</v>
      </c>
      <c r="U92" s="42">
        <v>92.132926483961143</v>
      </c>
      <c r="V92" s="42">
        <v>93.05610206416614</v>
      </c>
      <c r="W92" s="42">
        <v>284.56393281534298</v>
      </c>
      <c r="X92" s="42">
        <v>590.98484533857413</v>
      </c>
      <c r="Y92" s="42">
        <v>2434.9676575698932</v>
      </c>
      <c r="Z92" s="42">
        <v>3034.4346217084849</v>
      </c>
      <c r="AA92" s="42">
        <v>3624.0760571236888</v>
      </c>
      <c r="AB92" s="42">
        <v>6273.4633938361267</v>
      </c>
      <c r="AC92" s="42"/>
      <c r="AD92" s="41"/>
    </row>
    <row r="93" spans="2:30" hidden="1">
      <c r="B93" s="44" t="s">
        <v>91</v>
      </c>
      <c r="C93" s="42">
        <v>114.07305846392754</v>
      </c>
      <c r="D93" s="42">
        <v>114.07305846392754</v>
      </c>
      <c r="E93" s="42">
        <v>260.73841934612017</v>
      </c>
      <c r="F93" s="42">
        <v>495.75785872989763</v>
      </c>
      <c r="G93" s="42">
        <v>500.50031565097521</v>
      </c>
      <c r="H93" s="42">
        <v>1555.8249319747661</v>
      </c>
      <c r="I93" s="42">
        <v>2820.5883349938576</v>
      </c>
      <c r="J93" s="42">
        <v>6659.6368482556991</v>
      </c>
      <c r="K93" s="42">
        <v>2870.1605276327914</v>
      </c>
      <c r="L93" s="42">
        <v>1799.8627663788284</v>
      </c>
      <c r="M93" s="42"/>
      <c r="N93" s="42"/>
      <c r="Q93" s="44" t="s">
        <v>91</v>
      </c>
      <c r="R93" s="42">
        <v>74.637385335074839</v>
      </c>
      <c r="S93" s="42">
        <v>74.637385335074839</v>
      </c>
      <c r="T93" s="42">
        <v>170.59973790874244</v>
      </c>
      <c r="U93" s="42">
        <v>324.37168629625069</v>
      </c>
      <c r="V93" s="42">
        <v>327.47465021621417</v>
      </c>
      <c r="W93" s="42">
        <v>1017.9678403068137</v>
      </c>
      <c r="X93" s="42">
        <v>1845.4956960510121</v>
      </c>
      <c r="Y93" s="42">
        <v>4357.3643797067543</v>
      </c>
      <c r="Z93" s="42">
        <v>1877.9305136470227</v>
      </c>
      <c r="AA93" s="42">
        <v>975.43354639205256</v>
      </c>
      <c r="AB93" s="42">
        <v>187.31406282665765</v>
      </c>
      <c r="AC93" s="42">
        <v>33361.185626208498</v>
      </c>
    </row>
    <row r="94" spans="2:30" hidden="1"/>
    <row r="95" spans="2:30" hidden="1">
      <c r="B95" s="46">
        <v>0.2</v>
      </c>
      <c r="Q95" s="46">
        <v>0.2</v>
      </c>
    </row>
    <row r="96" spans="2:30" hidden="1">
      <c r="B96" s="44" t="s">
        <v>92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/>
      <c r="N96" s="43"/>
      <c r="Q96" s="44" t="s">
        <v>92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43">
        <v>43001.604525180177</v>
      </c>
    </row>
    <row r="97" spans="2:29" s="49" customFormat="1" hidden="1">
      <c r="B97" s="47" t="s">
        <v>93</v>
      </c>
      <c r="C97" s="48">
        <v>0</v>
      </c>
      <c r="D97" s="48">
        <v>0</v>
      </c>
      <c r="E97" s="48">
        <v>0</v>
      </c>
      <c r="F97" s="48">
        <v>0</v>
      </c>
      <c r="G97" s="48">
        <v>0</v>
      </c>
      <c r="H97" s="48">
        <v>0</v>
      </c>
      <c r="I97" s="48">
        <v>0</v>
      </c>
      <c r="J97" s="48">
        <v>0</v>
      </c>
      <c r="K97" s="48">
        <v>0</v>
      </c>
      <c r="L97" s="48">
        <v>0</v>
      </c>
      <c r="M97" s="48"/>
      <c r="N97" s="48"/>
      <c r="Q97" s="47" t="s">
        <v>93</v>
      </c>
      <c r="R97" s="48">
        <v>0</v>
      </c>
      <c r="S97" s="48">
        <v>0</v>
      </c>
      <c r="T97" s="48">
        <v>0</v>
      </c>
      <c r="U97" s="48">
        <v>0</v>
      </c>
      <c r="V97" s="48">
        <v>0</v>
      </c>
      <c r="W97" s="48">
        <v>0</v>
      </c>
      <c r="X97" s="48">
        <v>0</v>
      </c>
      <c r="Y97" s="48">
        <v>0</v>
      </c>
      <c r="Z97" s="48">
        <v>0</v>
      </c>
      <c r="AA97" s="48">
        <v>0</v>
      </c>
      <c r="AB97" s="48">
        <v>0</v>
      </c>
      <c r="AC97" s="48">
        <v>0</v>
      </c>
    </row>
    <row r="98" spans="2:29" hidden="1"/>
    <row r="99" spans="2:29" hidden="1"/>
    <row r="100" spans="2:29" hidden="1">
      <c r="B100" s="50" t="s">
        <v>92</v>
      </c>
      <c r="C100" s="18">
        <v>46.502283565079132</v>
      </c>
      <c r="D100" s="18">
        <v>5.8127854456348915</v>
      </c>
      <c r="E100" s="18">
        <v>5.7977751094846512</v>
      </c>
      <c r="F100" s="18">
        <v>68.283021770931285</v>
      </c>
      <c r="G100" s="18">
        <v>73.051850781530575</v>
      </c>
      <c r="H100" s="18">
        <v>236.94880465388266</v>
      </c>
      <c r="I100" s="18">
        <v>493.58195678835665</v>
      </c>
      <c r="J100" s="18">
        <v>3014.1005202234646</v>
      </c>
      <c r="K100" s="18">
        <v>3058.528946512954</v>
      </c>
      <c r="L100" s="18">
        <v>2269.4344112024341</v>
      </c>
      <c r="M100" s="18"/>
      <c r="N100" s="51"/>
      <c r="Q100" s="50" t="s">
        <v>92</v>
      </c>
      <c r="R100" s="18">
        <v>56.5376293194075</v>
      </c>
      <c r="S100" s="18">
        <v>7.0672036649259375</v>
      </c>
      <c r="T100" s="18">
        <v>7.0519703110309342</v>
      </c>
      <c r="U100" s="18">
        <v>73.706341187168917</v>
      </c>
      <c r="V100" s="18">
        <v>74.444881651332921</v>
      </c>
      <c r="W100" s="18">
        <v>227.6511462522744</v>
      </c>
      <c r="X100" s="18">
        <v>472.78787627085933</v>
      </c>
      <c r="Y100" s="18">
        <v>1947.9741260559147</v>
      </c>
      <c r="Z100" s="18">
        <v>2427.5476973667878</v>
      </c>
      <c r="AA100" s="18">
        <v>2899.260845698951</v>
      </c>
      <c r="AB100" s="18">
        <v>5018.7707150689021</v>
      </c>
      <c r="AC100" s="51">
        <v>18398.373047790956</v>
      </c>
    </row>
    <row r="101" spans="2:29" hidden="1">
      <c r="B101" s="50" t="s">
        <v>94</v>
      </c>
      <c r="C101" s="18">
        <v>114.07305846392754</v>
      </c>
      <c r="D101" s="18">
        <v>114.07305846392754</v>
      </c>
      <c r="E101" s="18">
        <v>260.73841934612017</v>
      </c>
      <c r="F101" s="18">
        <v>495.75785872989763</v>
      </c>
      <c r="G101" s="18">
        <v>500.50031565097521</v>
      </c>
      <c r="H101" s="18">
        <v>1555.8249319747661</v>
      </c>
      <c r="I101" s="18">
        <v>2820.5883349938576</v>
      </c>
      <c r="J101" s="18">
        <v>6659.6368482556991</v>
      </c>
      <c r="K101" s="18">
        <v>2870.1605276327914</v>
      </c>
      <c r="L101" s="18">
        <v>1799.8627663788284</v>
      </c>
      <c r="M101" s="18"/>
      <c r="N101" s="17"/>
      <c r="Q101" s="50" t="s">
        <v>94</v>
      </c>
      <c r="R101" s="18">
        <v>74.637385335074839</v>
      </c>
      <c r="S101" s="18">
        <v>74.637385335074839</v>
      </c>
      <c r="T101" s="18">
        <v>170.59973790874244</v>
      </c>
      <c r="U101" s="18">
        <v>324.37168629625069</v>
      </c>
      <c r="V101" s="18">
        <v>327.47465021621417</v>
      </c>
      <c r="W101" s="18">
        <v>1017.9678403068137</v>
      </c>
      <c r="X101" s="18">
        <v>1845.4956960510121</v>
      </c>
      <c r="Y101" s="18">
        <v>4357.3643797067543</v>
      </c>
      <c r="Z101" s="18">
        <v>1877.9305136470227</v>
      </c>
      <c r="AA101" s="18">
        <v>975.43354639205256</v>
      </c>
      <c r="AB101" s="18">
        <v>187.31406282665765</v>
      </c>
      <c r="AC101" s="17"/>
    </row>
    <row r="102" spans="2:29" hidden="1"/>
    <row r="103" spans="2:29" hidden="1">
      <c r="B103" s="40">
        <v>8757.3027013800001</v>
      </c>
      <c r="C103" s="4">
        <v>25.086553837691596</v>
      </c>
      <c r="D103" s="4">
        <v>18.729666956406319</v>
      </c>
      <c r="E103" s="4">
        <v>41.64073080844571</v>
      </c>
      <c r="F103" s="4">
        <v>88.119643629885331</v>
      </c>
      <c r="G103" s="4">
        <v>89.60558402132844</v>
      </c>
      <c r="H103" s="4">
        <v>280.08356883717448</v>
      </c>
      <c r="I103" s="4">
        <v>517.77010343875713</v>
      </c>
      <c r="J103" s="4">
        <v>1511.3200460267631</v>
      </c>
      <c r="K103" s="4">
        <v>926.23428853258019</v>
      </c>
      <c r="L103" s="4">
        <v>635.74295677675104</v>
      </c>
      <c r="O103" s="4">
        <v>8757.3027013800001</v>
      </c>
    </row>
    <row r="104" spans="2:29" hidden="1">
      <c r="B104" s="40" t="s">
        <v>152</v>
      </c>
      <c r="C104" s="4">
        <v>0</v>
      </c>
      <c r="D104" s="4">
        <v>0</v>
      </c>
      <c r="E104" s="4">
        <v>0</v>
      </c>
      <c r="F104" s="4">
        <v>49.058093788198889</v>
      </c>
      <c r="G104" s="4">
        <v>49.629479984829608</v>
      </c>
      <c r="H104" s="4">
        <v>152.38369571263172</v>
      </c>
      <c r="I104" s="4">
        <v>321.11808080757157</v>
      </c>
      <c r="J104" s="4">
        <v>1532.7452894766395</v>
      </c>
      <c r="K104" s="4">
        <v>2023.7987495133077</v>
      </c>
      <c r="L104" s="4">
        <v>2672.1735220143073</v>
      </c>
      <c r="O104" s="4">
        <v>8757.302701380002</v>
      </c>
    </row>
    <row r="105" spans="2:29" hidden="1"/>
    <row r="106" spans="2:29" hidden="1"/>
    <row r="107" spans="2:29" s="40" customFormat="1" ht="31" hidden="1">
      <c r="C107" s="52" t="s">
        <v>95</v>
      </c>
      <c r="D107" s="52" t="s">
        <v>95</v>
      </c>
      <c r="E107" s="52" t="s">
        <v>96</v>
      </c>
      <c r="F107" s="52" t="s">
        <v>97</v>
      </c>
      <c r="G107" s="52" t="s">
        <v>98</v>
      </c>
      <c r="R107" s="52" t="s">
        <v>95</v>
      </c>
      <c r="S107" s="52" t="s">
        <v>95</v>
      </c>
      <c r="T107" s="52" t="s">
        <v>96</v>
      </c>
      <c r="U107" s="52" t="s">
        <v>97</v>
      </c>
      <c r="V107" s="52" t="s">
        <v>98</v>
      </c>
    </row>
    <row r="108" spans="2:29" hidden="1"/>
    <row r="109" spans="2:29" hidden="1">
      <c r="B109" s="40" t="s">
        <v>99</v>
      </c>
      <c r="C109" s="11">
        <v>0</v>
      </c>
      <c r="D109" s="11">
        <v>0</v>
      </c>
      <c r="E109" s="11">
        <v>0</v>
      </c>
      <c r="Q109" s="40" t="s">
        <v>99</v>
      </c>
      <c r="R109" s="11">
        <v>0</v>
      </c>
      <c r="S109" s="11">
        <v>0</v>
      </c>
      <c r="T109" s="11">
        <v>0</v>
      </c>
    </row>
    <row r="110" spans="2:29" hidden="1">
      <c r="B110" s="40" t="s">
        <v>5</v>
      </c>
      <c r="C110" s="11">
        <v>0</v>
      </c>
      <c r="D110" s="11">
        <v>0</v>
      </c>
      <c r="E110" s="11">
        <v>0</v>
      </c>
      <c r="Q110" s="40" t="s">
        <v>5</v>
      </c>
      <c r="R110" s="11">
        <v>0</v>
      </c>
      <c r="S110" s="11">
        <v>0</v>
      </c>
      <c r="T110" s="11">
        <v>0</v>
      </c>
    </row>
    <row r="111" spans="2:29" hidden="1">
      <c r="B111" s="40" t="s">
        <v>6</v>
      </c>
      <c r="C111" s="11">
        <v>0</v>
      </c>
      <c r="D111" s="11">
        <v>0</v>
      </c>
      <c r="E111" s="11">
        <v>0</v>
      </c>
      <c r="Q111" s="40" t="s">
        <v>6</v>
      </c>
      <c r="R111" s="11">
        <v>0</v>
      </c>
      <c r="S111" s="11">
        <v>0</v>
      </c>
      <c r="T111" s="11">
        <v>0</v>
      </c>
    </row>
    <row r="112" spans="2:29" hidden="1">
      <c r="B112" s="40" t="s">
        <v>7</v>
      </c>
      <c r="C112" s="11">
        <v>0</v>
      </c>
      <c r="D112" s="11">
        <v>0</v>
      </c>
      <c r="E112" s="11">
        <v>0</v>
      </c>
      <c r="Q112" s="40" t="s">
        <v>7</v>
      </c>
      <c r="R112" s="11">
        <v>0</v>
      </c>
      <c r="S112" s="11">
        <v>0</v>
      </c>
      <c r="T112" s="11">
        <v>0</v>
      </c>
    </row>
    <row r="113" spans="2:22" hidden="1">
      <c r="B113" s="40" t="s">
        <v>8</v>
      </c>
      <c r="C113" s="11">
        <v>0</v>
      </c>
      <c r="D113" s="11">
        <v>0</v>
      </c>
      <c r="E113" s="11">
        <v>0</v>
      </c>
      <c r="Q113" s="40" t="s">
        <v>8</v>
      </c>
      <c r="R113" s="11">
        <v>0</v>
      </c>
      <c r="S113" s="11">
        <v>0</v>
      </c>
      <c r="T113" s="11">
        <v>0</v>
      </c>
    </row>
    <row r="114" spans="2:22" hidden="1">
      <c r="B114" s="40" t="s">
        <v>9</v>
      </c>
      <c r="C114" s="11">
        <v>0</v>
      </c>
      <c r="D114" s="11">
        <v>0</v>
      </c>
      <c r="E114" s="11">
        <v>0</v>
      </c>
      <c r="Q114" s="40" t="s">
        <v>9</v>
      </c>
      <c r="R114" s="11">
        <v>0</v>
      </c>
      <c r="S114" s="11">
        <v>0</v>
      </c>
      <c r="T114" s="11">
        <v>0</v>
      </c>
    </row>
    <row r="115" spans="2:22" hidden="1">
      <c r="B115" s="40" t="s">
        <v>10</v>
      </c>
      <c r="C115" s="11">
        <v>0</v>
      </c>
      <c r="D115" s="11">
        <v>0</v>
      </c>
      <c r="E115" s="14">
        <v>4498.138911053602</v>
      </c>
      <c r="F115" s="14">
        <v>4138.2877981693136</v>
      </c>
      <c r="Q115" s="40" t="s">
        <v>10</v>
      </c>
      <c r="R115" s="11">
        <v>0</v>
      </c>
      <c r="S115" s="11">
        <v>0</v>
      </c>
      <c r="T115" s="14">
        <v>3440.1283620144141</v>
      </c>
      <c r="U115" s="14">
        <v>3164.9180930532607</v>
      </c>
    </row>
    <row r="116" spans="2:22" hidden="1">
      <c r="B116" s="40" t="s">
        <v>11</v>
      </c>
      <c r="C116" s="11">
        <v>0</v>
      </c>
      <c r="D116" s="11">
        <v>0</v>
      </c>
      <c r="E116" s="14">
        <v>3807.2247743157682</v>
      </c>
      <c r="F116" s="14">
        <v>3502.6467923705072</v>
      </c>
      <c r="Q116" s="40" t="s">
        <v>11</v>
      </c>
      <c r="R116" s="11">
        <v>0</v>
      </c>
      <c r="S116" s="11">
        <v>0</v>
      </c>
      <c r="T116" s="14">
        <v>2911.7246456090002</v>
      </c>
      <c r="U116" s="14">
        <v>2678.78667396028</v>
      </c>
    </row>
    <row r="117" spans="2:22" hidden="1">
      <c r="B117" s="40" t="s">
        <v>12</v>
      </c>
      <c r="C117" s="11">
        <v>0</v>
      </c>
      <c r="D117" s="11">
        <v>0</v>
      </c>
      <c r="E117" s="14">
        <v>3222.4350489808667</v>
      </c>
      <c r="F117" s="14">
        <v>2964.6402450623968</v>
      </c>
      <c r="Q117" s="40" t="s">
        <v>12</v>
      </c>
      <c r="R117" s="11">
        <v>0</v>
      </c>
      <c r="S117" s="11">
        <v>0</v>
      </c>
      <c r="T117" s="14">
        <v>2464.4837400434576</v>
      </c>
      <c r="U117" s="14">
        <v>2267.3250408399813</v>
      </c>
    </row>
    <row r="118" spans="2:22" hidden="1">
      <c r="B118" s="40" t="s">
        <v>13</v>
      </c>
      <c r="C118" s="11">
        <v>0</v>
      </c>
      <c r="D118" s="11">
        <v>0</v>
      </c>
      <c r="E118" s="14">
        <v>2727.4690254574052</v>
      </c>
      <c r="F118" s="14">
        <v>2509.2715034208136</v>
      </c>
      <c r="G118" s="14">
        <v>2308.5297831471485</v>
      </c>
      <c r="Q118" s="40" t="s">
        <v>13</v>
      </c>
      <c r="R118" s="11">
        <v>0</v>
      </c>
      <c r="S118" s="11">
        <v>0</v>
      </c>
      <c r="T118" s="14">
        <v>2085.939037572783</v>
      </c>
      <c r="U118" s="14">
        <v>1919.0639145669604</v>
      </c>
      <c r="V118" s="14">
        <v>1765.5388014016037</v>
      </c>
    </row>
    <row r="119" spans="2:22" hidden="1">
      <c r="B119" s="40" t="s">
        <v>14</v>
      </c>
      <c r="C119" s="11">
        <v>-27370.114098830672</v>
      </c>
      <c r="D119" s="11">
        <v>26548.092506192203</v>
      </c>
      <c r="Q119" s="40" t="s">
        <v>14</v>
      </c>
      <c r="R119" s="11">
        <v>-20932.369507660133</v>
      </c>
      <c r="S119" s="11">
        <v>20303.696216118442</v>
      </c>
    </row>
    <row r="120" spans="2:22" hidden="1"/>
    <row r="121" spans="2:22" hidden="1"/>
    <row r="122" spans="2:22" hidden="1"/>
    <row r="123" spans="2:22" hidden="1"/>
    <row r="124" spans="2:22" hidden="1"/>
    <row r="125" spans="2:22" hidden="1"/>
    <row r="126" spans="2:22" hidden="1"/>
    <row r="127" spans="2:22" hidden="1"/>
    <row r="130" spans="17:30" ht="16" thickBot="1">
      <c r="Q130" s="101" t="s">
        <v>170</v>
      </c>
      <c r="R130" s="94" t="s">
        <v>153</v>
      </c>
      <c r="S130" s="94" t="s">
        <v>154</v>
      </c>
      <c r="T130" s="94" t="s">
        <v>155</v>
      </c>
      <c r="U130" s="94" t="s">
        <v>156</v>
      </c>
      <c r="V130" s="94" t="s">
        <v>157</v>
      </c>
      <c r="W130" s="94" t="s">
        <v>158</v>
      </c>
      <c r="X130" s="94" t="s">
        <v>159</v>
      </c>
      <c r="Y130" s="94" t="s">
        <v>160</v>
      </c>
      <c r="Z130" s="94" t="s">
        <v>161</v>
      </c>
      <c r="AA130" s="94" t="s">
        <v>162</v>
      </c>
    </row>
    <row r="131" spans="17:30" ht="16" thickBot="1">
      <c r="Q131" s="95" t="s">
        <v>163</v>
      </c>
      <c r="R131" s="96">
        <f>R38</f>
        <v>6589.0760330732592</v>
      </c>
      <c r="S131" s="96">
        <f t="shared" ref="S131:Z131" si="171">S38</f>
        <v>6252.1357888952425</v>
      </c>
      <c r="T131" s="96">
        <f t="shared" si="171"/>
        <v>7171.3159641010852</v>
      </c>
      <c r="U131" s="96">
        <f t="shared" si="171"/>
        <v>2140.2609543546</v>
      </c>
      <c r="V131" s="96">
        <f t="shared" si="171"/>
        <v>1923.3861730169033</v>
      </c>
      <c r="W131" s="96">
        <f t="shared" si="171"/>
        <v>3765.2452099126967</v>
      </c>
      <c r="X131" s="96">
        <f t="shared" si="171"/>
        <v>14087.88546640628</v>
      </c>
      <c r="Y131" s="96">
        <f t="shared" si="171"/>
        <v>44672.686589167759</v>
      </c>
      <c r="Z131" s="96">
        <f t="shared" si="171"/>
        <v>11498.147188674846</v>
      </c>
      <c r="AA131" s="96">
        <f>AA38+AB38+AC38</f>
        <v>18765.393475663834</v>
      </c>
      <c r="AB131" s="12">
        <f>SUM(R131:AA131)</f>
        <v>116865.5328432665</v>
      </c>
      <c r="AC131" s="11">
        <f>AB131-AD38</f>
        <v>0</v>
      </c>
    </row>
    <row r="132" spans="17:30" ht="16" thickBot="1">
      <c r="Q132" s="95" t="s">
        <v>164</v>
      </c>
      <c r="R132" s="96">
        <f>R39</f>
        <v>6589.0760330732592</v>
      </c>
      <c r="S132" s="96">
        <f t="shared" ref="S132:Z132" si="172">S39</f>
        <v>12841.211821968502</v>
      </c>
      <c r="T132" s="96">
        <f t="shared" si="172"/>
        <v>20012.527786069586</v>
      </c>
      <c r="U132" s="96">
        <f t="shared" si="172"/>
        <v>22152.788740424185</v>
      </c>
      <c r="V132" s="96">
        <f t="shared" si="172"/>
        <v>24076.174913441089</v>
      </c>
      <c r="W132" s="96">
        <f t="shared" si="172"/>
        <v>27841.420123353786</v>
      </c>
      <c r="X132" s="96">
        <f t="shared" si="172"/>
        <v>41929.305589760064</v>
      </c>
      <c r="Y132" s="96">
        <f t="shared" si="172"/>
        <v>86601.992178927816</v>
      </c>
      <c r="Z132" s="96">
        <f t="shared" si="172"/>
        <v>98100.139367602664</v>
      </c>
      <c r="AA132" s="96">
        <f>AC39</f>
        <v>116865.5328432665</v>
      </c>
    </row>
    <row r="133" spans="17:30" ht="16" thickBot="1">
      <c r="Q133" s="124" t="s">
        <v>165</v>
      </c>
      <c r="R133" s="125"/>
      <c r="S133" s="125"/>
      <c r="T133" s="125"/>
      <c r="U133" s="125"/>
      <c r="V133" s="125"/>
      <c r="W133" s="125"/>
      <c r="X133" s="125"/>
      <c r="Y133" s="125"/>
      <c r="Z133" s="125"/>
      <c r="AA133" s="126"/>
    </row>
    <row r="134" spans="17:30" ht="16" thickBot="1">
      <c r="Q134" s="97" t="s">
        <v>166</v>
      </c>
      <c r="R134" s="98">
        <f>R75</f>
        <v>10438.315498016684</v>
      </c>
      <c r="S134" s="98">
        <f t="shared" ref="S134:Z134" si="173">S75</f>
        <v>4101.3044444001007</v>
      </c>
      <c r="T134" s="98">
        <f t="shared" si="173"/>
        <v>11659.373291012515</v>
      </c>
      <c r="U134" s="98">
        <f t="shared" si="173"/>
        <v>761.22401208651286</v>
      </c>
      <c r="V134" s="98">
        <f t="shared" si="173"/>
        <v>777.61188515149615</v>
      </c>
      <c r="W134" s="98">
        <f t="shared" si="173"/>
        <v>3305.1634331240693</v>
      </c>
      <c r="X134" s="98">
        <f t="shared" si="173"/>
        <v>5760.7315661795401</v>
      </c>
      <c r="Y134" s="98">
        <f t="shared" si="173"/>
        <v>19812.847792454726</v>
      </c>
      <c r="Z134" s="98">
        <f t="shared" si="173"/>
        <v>12651.420141977369</v>
      </c>
      <c r="AA134" s="98">
        <f>AA75+AB75+AC75</f>
        <v>47371.460221135982</v>
      </c>
      <c r="AB134" s="12">
        <f>SUM(R134:AA134)</f>
        <v>116639.45228553898</v>
      </c>
    </row>
    <row r="135" spans="17:30" ht="16" thickBot="1">
      <c r="Q135" s="97" t="s">
        <v>164</v>
      </c>
      <c r="R135" s="98">
        <f>R134</f>
        <v>10438.315498016684</v>
      </c>
      <c r="S135" s="98">
        <f>S134+R135</f>
        <v>14539.619942416784</v>
      </c>
      <c r="T135" s="98">
        <f t="shared" ref="T135:Z135" si="174">T134+S135</f>
        <v>26198.993233429297</v>
      </c>
      <c r="U135" s="98">
        <f t="shared" si="174"/>
        <v>26960.217245515811</v>
      </c>
      <c r="V135" s="98">
        <f t="shared" si="174"/>
        <v>27737.829130667305</v>
      </c>
      <c r="W135" s="98">
        <f t="shared" si="174"/>
        <v>31042.992563791377</v>
      </c>
      <c r="X135" s="98">
        <f t="shared" si="174"/>
        <v>36803.724129970913</v>
      </c>
      <c r="Y135" s="98">
        <f t="shared" si="174"/>
        <v>56616.571922425639</v>
      </c>
      <c r="Z135" s="98">
        <f t="shared" si="174"/>
        <v>69267.992064403006</v>
      </c>
      <c r="AA135" s="98">
        <f>AC78</f>
        <v>-226.08055772751322</v>
      </c>
      <c r="AB135" s="12">
        <f>SUM(R135:AA135)</f>
        <v>299380.17517290934</v>
      </c>
    </row>
    <row r="136" spans="17:30" ht="16" thickBot="1">
      <c r="Q136" s="97" t="s">
        <v>167</v>
      </c>
      <c r="R136" s="102">
        <f>R76</f>
        <v>3849.2394649434245</v>
      </c>
      <c r="S136" s="102">
        <f t="shared" ref="S136:Z136" si="175">S76</f>
        <v>-2150.8313444951418</v>
      </c>
      <c r="T136" s="102">
        <f t="shared" si="175"/>
        <v>4488.0573269114293</v>
      </c>
      <c r="U136" s="102">
        <f t="shared" si="175"/>
        <v>-1379.0369422680872</v>
      </c>
      <c r="V136" s="102">
        <f t="shared" si="175"/>
        <v>-1145.7742878654071</v>
      </c>
      <c r="W136" s="102">
        <f t="shared" si="175"/>
        <v>-460.08177678862739</v>
      </c>
      <c r="X136" s="102">
        <f t="shared" si="175"/>
        <v>-8327.15390022674</v>
      </c>
      <c r="Y136" s="102">
        <f t="shared" si="175"/>
        <v>-24859.838796713033</v>
      </c>
      <c r="Z136" s="102">
        <f t="shared" si="175"/>
        <v>1153.2729533025231</v>
      </c>
      <c r="AA136" s="102">
        <f>AA76+AB76+AC76</f>
        <v>28606.066745472148</v>
      </c>
      <c r="AD136" s="12">
        <f>AA134+Z135</f>
        <v>116639.45228553898</v>
      </c>
    </row>
    <row r="137" spans="17:30" ht="16" thickBot="1">
      <c r="Q137" s="99" t="s">
        <v>168</v>
      </c>
      <c r="R137" s="102">
        <f>R78</f>
        <v>3849.2394649434245</v>
      </c>
      <c r="S137" s="102">
        <f>S78</f>
        <v>1698.4081204482827</v>
      </c>
      <c r="T137" s="102">
        <f t="shared" ref="T137:Z137" si="176">T78</f>
        <v>6186.465447359712</v>
      </c>
      <c r="U137" s="102">
        <f t="shared" si="176"/>
        <v>4807.4285050916251</v>
      </c>
      <c r="V137" s="102">
        <f t="shared" si="176"/>
        <v>3661.654217226218</v>
      </c>
      <c r="W137" s="102">
        <f t="shared" si="176"/>
        <v>3201.5724404375906</v>
      </c>
      <c r="X137" s="102">
        <f t="shared" si="176"/>
        <v>-5125.5814597891494</v>
      </c>
      <c r="Y137" s="102">
        <f t="shared" si="176"/>
        <v>-29985.420256502184</v>
      </c>
      <c r="Z137" s="102">
        <f t="shared" si="176"/>
        <v>-28832.147303199661</v>
      </c>
      <c r="AA137" s="102">
        <f>AC78</f>
        <v>-226.08055772751322</v>
      </c>
      <c r="AD137" s="12">
        <f>AA132</f>
        <v>116865.5328432665</v>
      </c>
    </row>
    <row r="138" spans="17:30" ht="16" thickBot="1">
      <c r="Q138" s="97" t="s">
        <v>167</v>
      </c>
      <c r="R138" s="100">
        <f>R77</f>
        <v>0.58418501253021249</v>
      </c>
      <c r="S138" s="100">
        <f t="shared" ref="S138:Z138" si="177">S77</f>
        <v>-0.3440154560167023</v>
      </c>
      <c r="T138" s="100">
        <f t="shared" si="177"/>
        <v>0.62583455385011766</v>
      </c>
      <c r="U138" s="100">
        <f t="shared" si="177"/>
        <v>-0.64433121552878048</v>
      </c>
      <c r="V138" s="100">
        <f t="shared" si="177"/>
        <v>-0.59570683409261349</v>
      </c>
      <c r="W138" s="100">
        <f t="shared" si="177"/>
        <v>-0.12219171691059534</v>
      </c>
      <c r="X138" s="100">
        <f t="shared" si="177"/>
        <v>-0.59108614419697847</v>
      </c>
      <c r="Y138" s="100">
        <f t="shared" si="177"/>
        <v>-0.55648855474792625</v>
      </c>
      <c r="Z138" s="100">
        <f t="shared" si="177"/>
        <v>0.10030076449520882</v>
      </c>
      <c r="AA138" s="100">
        <f>AA136/AA131</f>
        <v>1.5244053785800085</v>
      </c>
      <c r="AD138" s="12">
        <f>AD137-AD136</f>
        <v>226.08055772751686</v>
      </c>
    </row>
    <row r="139" spans="17:30" ht="16" thickBot="1">
      <c r="Q139" s="99" t="s">
        <v>168</v>
      </c>
      <c r="R139" s="100">
        <f>R79</f>
        <v>0.58418501253021249</v>
      </c>
      <c r="S139" s="100">
        <f t="shared" ref="S139:Z139" si="178">S79</f>
        <v>0.13226229299813264</v>
      </c>
      <c r="T139" s="100">
        <f t="shared" si="178"/>
        <v>0.30912963687006173</v>
      </c>
      <c r="U139" s="100">
        <f t="shared" si="178"/>
        <v>0.21701233923289659</v>
      </c>
      <c r="V139" s="100">
        <f t="shared" si="178"/>
        <v>0.15208621096958444</v>
      </c>
      <c r="W139" s="100">
        <f t="shared" si="178"/>
        <v>0.11499314425243938</v>
      </c>
      <c r="X139" s="100">
        <f t="shared" si="178"/>
        <v>-0.12224341394866588</v>
      </c>
      <c r="Y139" s="100">
        <f t="shared" si="178"/>
        <v>-0.34624400088336882</v>
      </c>
      <c r="Z139" s="100">
        <f t="shared" si="178"/>
        <v>-0.29390526342841677</v>
      </c>
      <c r="AA139" s="100">
        <f>AC79</f>
        <v>-1.9345358056144732E-3</v>
      </c>
    </row>
    <row r="140" spans="17:30" ht="16" thickBot="1">
      <c r="Q140" s="99" t="s">
        <v>169</v>
      </c>
      <c r="R140" s="100">
        <v>-0.1</v>
      </c>
      <c r="S140" s="100">
        <v>-0.1</v>
      </c>
      <c r="T140" s="100">
        <v>-0.2</v>
      </c>
      <c r="U140" s="100">
        <v>-0.15</v>
      </c>
      <c r="V140" s="100">
        <v>-0.15</v>
      </c>
      <c r="W140" s="100">
        <v>-0.15</v>
      </c>
      <c r="X140" s="100">
        <v>-0.15</v>
      </c>
      <c r="Y140" s="100">
        <v>-0.45</v>
      </c>
      <c r="Z140" s="100">
        <v>-0.45</v>
      </c>
      <c r="AA140" s="100">
        <v>-0.35</v>
      </c>
      <c r="AB140" s="100"/>
      <c r="AC140" s="100"/>
    </row>
    <row r="142" spans="17:30">
      <c r="R142" s="12">
        <f>R134-R131</f>
        <v>3849.2394649434245</v>
      </c>
      <c r="S142" s="12">
        <f t="shared" ref="S142:AA142" si="179">S134-S131</f>
        <v>-2150.8313444951418</v>
      </c>
      <c r="T142" s="12">
        <f t="shared" si="179"/>
        <v>4488.0573269114293</v>
      </c>
      <c r="U142" s="12">
        <f t="shared" si="179"/>
        <v>-1379.0369422680872</v>
      </c>
      <c r="V142" s="12">
        <f t="shared" si="179"/>
        <v>-1145.7742878654071</v>
      </c>
      <c r="W142" s="12">
        <f t="shared" si="179"/>
        <v>-460.08177678862739</v>
      </c>
      <c r="X142" s="12">
        <f t="shared" si="179"/>
        <v>-8327.15390022674</v>
      </c>
      <c r="Y142" s="12">
        <f t="shared" si="179"/>
        <v>-24859.838796713033</v>
      </c>
      <c r="Z142" s="12">
        <f t="shared" si="179"/>
        <v>1153.2729533025231</v>
      </c>
      <c r="AA142" s="12">
        <f t="shared" si="179"/>
        <v>28606.066745472148</v>
      </c>
    </row>
    <row r="143" spans="17:30">
      <c r="R143" s="12">
        <f>R142</f>
        <v>3849.2394649434245</v>
      </c>
      <c r="S143" s="12">
        <f>S142+R143</f>
        <v>1698.4081204482827</v>
      </c>
      <c r="T143" s="12">
        <f t="shared" ref="T143:AA143" si="180">T142+S143</f>
        <v>6186.465447359712</v>
      </c>
      <c r="U143" s="12">
        <f t="shared" si="180"/>
        <v>4807.4285050916251</v>
      </c>
      <c r="V143" s="12">
        <f t="shared" si="180"/>
        <v>3661.654217226218</v>
      </c>
      <c r="W143" s="12">
        <f t="shared" si="180"/>
        <v>3201.5724404375906</v>
      </c>
      <c r="X143" s="12">
        <f t="shared" si="180"/>
        <v>-5125.5814597891494</v>
      </c>
      <c r="Y143" s="12">
        <f t="shared" si="180"/>
        <v>-29985.420256502184</v>
      </c>
      <c r="Z143" s="12">
        <f t="shared" si="180"/>
        <v>-28832.147303199661</v>
      </c>
      <c r="AA143" s="12">
        <f t="shared" si="180"/>
        <v>-226.08055772751322</v>
      </c>
    </row>
    <row r="144" spans="17:30">
      <c r="R144" s="111">
        <f>R143/R39</f>
        <v>0.58418501253021249</v>
      </c>
      <c r="S144" s="111">
        <f t="shared" ref="S144:AA144" si="181">S143/S39</f>
        <v>0.13226229299813264</v>
      </c>
      <c r="T144" s="111">
        <f t="shared" si="181"/>
        <v>0.30912963687006173</v>
      </c>
      <c r="U144" s="111">
        <f t="shared" si="181"/>
        <v>0.21701233923289659</v>
      </c>
      <c r="V144" s="111">
        <f t="shared" si="181"/>
        <v>0.15208621096958444</v>
      </c>
      <c r="W144" s="111">
        <f t="shared" si="181"/>
        <v>0.11499314425243938</v>
      </c>
      <c r="X144" s="111">
        <f t="shared" si="181"/>
        <v>-0.12224341394866588</v>
      </c>
      <c r="Y144" s="111">
        <f t="shared" si="181"/>
        <v>-0.34624400088336882</v>
      </c>
      <c r="Z144" s="111">
        <f t="shared" si="181"/>
        <v>-0.29390526342841677</v>
      </c>
      <c r="AA144" s="111">
        <f t="shared" si="181"/>
        <v>-1.9345358056144732E-3</v>
      </c>
    </row>
  </sheetData>
  <mergeCells count="1">
    <mergeCell ref="Q133:AA133"/>
  </mergeCells>
  <conditionalFormatting sqref="I80">
    <cfRule type="cellIs" dxfId="3" priority="5" operator="lessThan">
      <formula>-15%</formula>
    </cfRule>
  </conditionalFormatting>
  <conditionalFormatting sqref="E80">
    <cfRule type="cellIs" dxfId="2" priority="4" operator="lessThan">
      <formula>-0.15</formula>
    </cfRule>
  </conditionalFormatting>
  <conditionalFormatting sqref="X80">
    <cfRule type="cellIs" dxfId="1" priority="2" operator="lessThan">
      <formula>-15%</formula>
    </cfRule>
  </conditionalFormatting>
  <conditionalFormatting sqref="T79:T80">
    <cfRule type="cellIs" dxfId="0" priority="1" operator="lessThan">
      <formula>-0.15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"/>
  <sheetViews>
    <sheetView zoomScale="80" zoomScaleNormal="80" workbookViewId="0"/>
  </sheetViews>
  <sheetFormatPr defaultRowHeight="14.5"/>
  <cols>
    <col min="1" max="1" width="13.54296875" customWidth="1"/>
    <col min="2" max="2" width="22.1796875" customWidth="1"/>
    <col min="3" max="3" width="31.1796875" customWidth="1"/>
    <col min="9" max="9" width="18.54296875" customWidth="1"/>
    <col min="14" max="14" width="14.26953125" bestFit="1" customWidth="1"/>
    <col min="16" max="16" width="30.81640625" bestFit="1" customWidth="1"/>
    <col min="17" max="17" width="8.1796875" customWidth="1"/>
  </cols>
  <sheetData>
    <row r="1" spans="1:17" ht="58">
      <c r="A1" s="54" t="s">
        <v>102</v>
      </c>
      <c r="B1" s="55" t="s">
        <v>103</v>
      </c>
      <c r="C1" s="55" t="s">
        <v>104</v>
      </c>
      <c r="D1" s="55" t="s">
        <v>105</v>
      </c>
      <c r="E1" s="55" t="s">
        <v>106</v>
      </c>
      <c r="F1" s="55" t="s">
        <v>107</v>
      </c>
      <c r="G1" s="55" t="s">
        <v>108</v>
      </c>
      <c r="H1" s="55" t="s">
        <v>109</v>
      </c>
      <c r="I1" s="55" t="s">
        <v>110</v>
      </c>
      <c r="J1" s="55" t="s">
        <v>111</v>
      </c>
      <c r="K1" s="56" t="s">
        <v>112</v>
      </c>
    </row>
    <row r="2" spans="1:17" ht="29">
      <c r="A2" s="141" t="s">
        <v>113</v>
      </c>
      <c r="B2" s="57" t="s">
        <v>114</v>
      </c>
      <c r="C2" s="57" t="s">
        <v>115</v>
      </c>
      <c r="D2" s="58"/>
      <c r="E2" s="57">
        <v>6.3</v>
      </c>
      <c r="F2" s="57">
        <v>6.6</v>
      </c>
      <c r="G2" s="57">
        <v>7.2</v>
      </c>
      <c r="H2" s="57">
        <v>5.0999999999999996</v>
      </c>
      <c r="I2" s="57" t="s">
        <v>116</v>
      </c>
      <c r="J2" s="57">
        <v>2.8</v>
      </c>
      <c r="K2" s="59"/>
      <c r="P2" s="53" t="s">
        <v>147</v>
      </c>
      <c r="Q2" s="65">
        <v>0</v>
      </c>
    </row>
    <row r="3" spans="1:17">
      <c r="A3" s="142"/>
      <c r="B3" s="57" t="s">
        <v>117</v>
      </c>
      <c r="C3" s="57" t="s">
        <v>118</v>
      </c>
      <c r="D3" s="58"/>
      <c r="E3" s="57">
        <v>7.3</v>
      </c>
      <c r="F3" s="57">
        <v>7.7</v>
      </c>
      <c r="G3" s="57">
        <v>8.3000000000000007</v>
      </c>
      <c r="H3" s="57">
        <v>6</v>
      </c>
      <c r="I3" s="57" t="s">
        <v>119</v>
      </c>
      <c r="J3" s="57">
        <v>0.6</v>
      </c>
      <c r="K3" s="59"/>
      <c r="P3" t="s">
        <v>146</v>
      </c>
      <c r="Q3" s="65">
        <f>38040.01317519/1000</f>
        <v>38.040013175189998</v>
      </c>
    </row>
    <row r="4" spans="1:17" ht="29">
      <c r="A4" s="142"/>
      <c r="B4" s="57" t="s">
        <v>120</v>
      </c>
      <c r="C4" s="57" t="s">
        <v>121</v>
      </c>
      <c r="D4" s="58"/>
      <c r="E4" s="57">
        <v>5.8</v>
      </c>
      <c r="F4" s="57">
        <v>6.2</v>
      </c>
      <c r="G4" s="57">
        <v>6.3</v>
      </c>
      <c r="H4" s="57">
        <v>4.5</v>
      </c>
      <c r="I4" s="57" t="s">
        <v>116</v>
      </c>
      <c r="J4" s="57">
        <v>0.6</v>
      </c>
      <c r="K4" s="59"/>
      <c r="Q4" s="66">
        <f>Q2/Q3</f>
        <v>0</v>
      </c>
    </row>
    <row r="5" spans="1:17" ht="29">
      <c r="A5" s="148"/>
      <c r="B5" s="57" t="s">
        <v>122</v>
      </c>
      <c r="C5" s="57" t="s">
        <v>123</v>
      </c>
      <c r="D5" s="58"/>
      <c r="E5" s="57">
        <v>6.3</v>
      </c>
      <c r="F5" s="57">
        <v>6.6</v>
      </c>
      <c r="G5" s="57">
        <v>7.2</v>
      </c>
      <c r="H5" s="57">
        <v>5.0999999999999996</v>
      </c>
      <c r="I5" s="57" t="s">
        <v>116</v>
      </c>
      <c r="J5" s="57">
        <v>2.2999999999999998</v>
      </c>
      <c r="K5" s="59"/>
    </row>
    <row r="6" spans="1:17" ht="29">
      <c r="A6" s="141" t="s">
        <v>124</v>
      </c>
      <c r="B6" s="57" t="s">
        <v>125</v>
      </c>
      <c r="C6" s="57" t="s">
        <v>126</v>
      </c>
      <c r="D6" s="58"/>
      <c r="E6" s="60">
        <v>0.217</v>
      </c>
      <c r="F6" s="60">
        <v>0.20899999999999999</v>
      </c>
      <c r="G6" s="60">
        <v>0.26600000000000001</v>
      </c>
      <c r="H6" s="60">
        <v>0.25900000000000001</v>
      </c>
      <c r="I6" s="57" t="s">
        <v>127</v>
      </c>
      <c r="J6" s="57">
        <v>0.6</v>
      </c>
      <c r="K6" s="59"/>
    </row>
    <row r="7" spans="1:17" ht="29">
      <c r="A7" s="148"/>
      <c r="B7" s="57" t="s">
        <v>128</v>
      </c>
      <c r="C7" s="57" t="s">
        <v>129</v>
      </c>
      <c r="D7" s="58"/>
      <c r="E7" s="60">
        <v>0.217</v>
      </c>
      <c r="F7" s="60">
        <v>0.20899999999999999</v>
      </c>
      <c r="G7" s="60">
        <v>0.26600000000000001</v>
      </c>
      <c r="H7" s="60">
        <v>0.25900000000000001</v>
      </c>
      <c r="I7" s="57" t="s">
        <v>127</v>
      </c>
      <c r="J7" s="57">
        <v>2.2000000000000002</v>
      </c>
      <c r="K7" s="59"/>
      <c r="N7" s="68"/>
    </row>
    <row r="8" spans="1:17" ht="29">
      <c r="A8" s="141" t="s">
        <v>130</v>
      </c>
      <c r="B8" s="57" t="s">
        <v>131</v>
      </c>
      <c r="C8" s="57" t="s">
        <v>132</v>
      </c>
      <c r="D8" s="58"/>
      <c r="E8" s="149" t="s">
        <v>133</v>
      </c>
      <c r="F8" s="150"/>
      <c r="G8" s="150"/>
      <c r="H8" s="150"/>
      <c r="I8" s="61" t="s">
        <v>116</v>
      </c>
      <c r="J8" s="57">
        <v>3.9</v>
      </c>
      <c r="K8" s="127" t="s">
        <v>134</v>
      </c>
      <c r="N8" s="68"/>
    </row>
    <row r="9" spans="1:17" ht="29">
      <c r="A9" s="142"/>
      <c r="B9" s="57" t="s">
        <v>135</v>
      </c>
      <c r="C9" s="57" t="s">
        <v>136</v>
      </c>
      <c r="D9" s="58"/>
      <c r="E9" s="149" t="s">
        <v>133</v>
      </c>
      <c r="F9" s="150"/>
      <c r="G9" s="150"/>
      <c r="H9" s="150"/>
      <c r="I9" s="61" t="s">
        <v>116</v>
      </c>
      <c r="J9" s="57">
        <v>2.2999999999999998</v>
      </c>
      <c r="K9" s="151"/>
      <c r="N9" s="68"/>
    </row>
    <row r="10" spans="1:17" ht="29">
      <c r="A10" s="148"/>
      <c r="B10" s="57" t="s">
        <v>137</v>
      </c>
      <c r="C10" s="57" t="s">
        <v>138</v>
      </c>
      <c r="D10" s="58"/>
      <c r="E10" s="149" t="s">
        <v>133</v>
      </c>
      <c r="F10" s="150"/>
      <c r="G10" s="150"/>
      <c r="H10" s="150"/>
      <c r="I10" s="61" t="s">
        <v>139</v>
      </c>
      <c r="J10" s="57">
        <v>4.5999999999999996</v>
      </c>
      <c r="K10" s="128"/>
      <c r="N10" s="69"/>
      <c r="O10" s="67"/>
    </row>
    <row r="11" spans="1:17">
      <c r="A11" s="141" t="s">
        <v>140</v>
      </c>
      <c r="B11" s="129" t="s">
        <v>141</v>
      </c>
      <c r="C11" s="62" t="s">
        <v>138</v>
      </c>
      <c r="D11" s="131"/>
      <c r="E11" s="133" t="s">
        <v>143</v>
      </c>
      <c r="F11" s="134"/>
      <c r="G11" s="134"/>
      <c r="H11" s="134"/>
      <c r="I11" s="137" t="s">
        <v>139</v>
      </c>
      <c r="J11" s="129">
        <v>6.6</v>
      </c>
      <c r="K11" s="127"/>
    </row>
    <row r="12" spans="1:17">
      <c r="A12" s="142"/>
      <c r="B12" s="140"/>
      <c r="C12" s="63" t="s">
        <v>142</v>
      </c>
      <c r="D12" s="144"/>
      <c r="E12" s="145"/>
      <c r="F12" s="146"/>
      <c r="G12" s="146"/>
      <c r="H12" s="146"/>
      <c r="I12" s="147"/>
      <c r="J12" s="140"/>
      <c r="K12" s="128"/>
    </row>
    <row r="13" spans="1:17">
      <c r="A13" s="142"/>
      <c r="B13" s="129" t="s">
        <v>141</v>
      </c>
      <c r="C13" s="62" t="s">
        <v>138</v>
      </c>
      <c r="D13" s="131"/>
      <c r="E13" s="133" t="s">
        <v>143</v>
      </c>
      <c r="F13" s="134"/>
      <c r="G13" s="134"/>
      <c r="H13" s="134"/>
      <c r="I13" s="137" t="s">
        <v>145</v>
      </c>
      <c r="J13" s="129">
        <v>13.4</v>
      </c>
      <c r="K13" s="127"/>
    </row>
    <row r="14" spans="1:17" ht="29.5" thickBot="1">
      <c r="A14" s="143"/>
      <c r="B14" s="130"/>
      <c r="C14" s="64" t="s">
        <v>144</v>
      </c>
      <c r="D14" s="132"/>
      <c r="E14" s="135"/>
      <c r="F14" s="136"/>
      <c r="G14" s="136"/>
      <c r="H14" s="136"/>
      <c r="I14" s="138"/>
      <c r="J14" s="130"/>
      <c r="K14" s="139"/>
    </row>
  </sheetData>
  <mergeCells count="20">
    <mergeCell ref="A2:A5"/>
    <mergeCell ref="A6:A7"/>
    <mergeCell ref="A8:A10"/>
    <mergeCell ref="E8:H8"/>
    <mergeCell ref="K8:K10"/>
    <mergeCell ref="E9:H9"/>
    <mergeCell ref="E10:H10"/>
    <mergeCell ref="A11:A14"/>
    <mergeCell ref="B11:B12"/>
    <mergeCell ref="D11:D12"/>
    <mergeCell ref="E11:H12"/>
    <mergeCell ref="I11:I12"/>
    <mergeCell ref="K11:K12"/>
    <mergeCell ref="B13:B14"/>
    <mergeCell ref="D13:D14"/>
    <mergeCell ref="E13:H14"/>
    <mergeCell ref="I13:I14"/>
    <mergeCell ref="J13:J14"/>
    <mergeCell ref="K13:K14"/>
    <mergeCell ref="J11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SLR-Mar 24</vt:lpstr>
      <vt:lpstr>Covenants Tracker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Sharma1</dc:creator>
  <cp:lastModifiedBy>Ankit Mittal</cp:lastModifiedBy>
  <dcterms:created xsi:type="dcterms:W3CDTF">2022-09-12T09:43:32Z</dcterms:created>
  <dcterms:modified xsi:type="dcterms:W3CDTF">2024-06-06T11:40:19Z</dcterms:modified>
</cp:coreProperties>
</file>