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qfa\PycharmProjects\Paper2Complexity\Excel\"/>
    </mc:Choice>
  </mc:AlternateContent>
  <xr:revisionPtr revIDLastSave="0" documentId="13_ncr:1_{8D8B02D2-ACFB-4FA9-A361-C9B8E2F2AA93}" xr6:coauthVersionLast="47" xr6:coauthVersionMax="47" xr10:uidLastSave="{00000000-0000-0000-0000-000000000000}"/>
  <bookViews>
    <workbookView xWindow="-98" yWindow="-98" windowWidth="19396" windowHeight="10276" tabRatio="541" xr2:uid="{4D4F7126-7CD8-49E4-A4C6-32DBF4DA3859}"/>
  </bookViews>
  <sheets>
    <sheet name="MainTable" sheetId="1" r:id="rId1"/>
    <sheet name="Accuracy SD" sheetId="20" r:id="rId2"/>
    <sheet name="Complexity Scores" sheetId="14" r:id="rId3"/>
    <sheet name="ComplexLvChosen" sheetId="7" r:id="rId4"/>
    <sheet name="Survey Graphs" sheetId="4" r:id="rId5"/>
    <sheet name="ComplexityLvChosenParticipant" sheetId="3" r:id="rId6"/>
    <sheet name="ProbabilityGraph" sheetId="2" r:id="rId7"/>
    <sheet name="SurveyTable" sheetId="6" r:id="rId8"/>
    <sheet name="Complex Perception per Lv" sheetId="9" r:id="rId9"/>
    <sheet name="Complex Perception per Pattern" sheetId="8" r:id="rId10"/>
  </sheets>
  <definedNames>
    <definedName name="Table1_results" localSheetId="8">Table1[]</definedName>
    <definedName name="Table1_results" localSheetId="9">Table1[]</definedName>
    <definedName name="Table1_results" localSheetId="3">Table1[]</definedName>
    <definedName name="Table1_results">Table1[]</definedName>
    <definedName name="Table1Results" localSheetId="8">Table1[]</definedName>
    <definedName name="Table1Results" localSheetId="9">Table1[]</definedName>
    <definedName name="Table1Results" localSheetId="3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6" i="1" l="1"/>
  <c r="I37" i="1"/>
  <c r="I38" i="1"/>
  <c r="I30" i="1"/>
  <c r="I31" i="1"/>
  <c r="I32" i="1"/>
  <c r="I33" i="1"/>
  <c r="I34" i="1"/>
  <c r="I35" i="1"/>
  <c r="AN38" i="1" a="1"/>
  <c r="AN38" i="1" s="1"/>
  <c r="AO38" i="1"/>
  <c r="AN37" i="1" a="1"/>
  <c r="AN37" i="1" s="1"/>
  <c r="AO37" i="1"/>
  <c r="AN36" i="1" a="1"/>
  <c r="AN36" i="1" s="1"/>
  <c r="AO36" i="1"/>
  <c r="AN35" i="1" a="1"/>
  <c r="AN35" i="1" s="1"/>
  <c r="AO35" i="1"/>
  <c r="AN34" i="1" a="1"/>
  <c r="AN34" i="1" s="1"/>
  <c r="AO34" i="1"/>
  <c r="AN33" i="1" a="1"/>
  <c r="AN33" i="1" s="1"/>
  <c r="AO33" i="1"/>
  <c r="AN32" i="1" a="1"/>
  <c r="AN32" i="1" s="1"/>
  <c r="AO32" i="1"/>
  <c r="AN31" i="1" a="1"/>
  <c r="AN31" i="1" s="1"/>
  <c r="AO31" i="1"/>
  <c r="AN30" i="1" a="1"/>
  <c r="AN30" i="1" s="1"/>
  <c r="AO30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" i="1"/>
  <c r="G41" i="14"/>
  <c r="G42" i="14"/>
  <c r="G43" i="14"/>
  <c r="G44" i="14"/>
  <c r="G45" i="14"/>
  <c r="G46" i="14"/>
  <c r="G47" i="14"/>
  <c r="G48" i="14"/>
  <c r="G49" i="14"/>
  <c r="G40" i="14"/>
  <c r="G31" i="14"/>
  <c r="G32" i="14"/>
  <c r="G33" i="14"/>
  <c r="G34" i="14"/>
  <c r="G35" i="14"/>
  <c r="G36" i="14"/>
  <c r="G37" i="14"/>
  <c r="G38" i="14"/>
  <c r="G39" i="14"/>
  <c r="G30" i="14"/>
  <c r="G21" i="14"/>
  <c r="G22" i="14"/>
  <c r="G23" i="14"/>
  <c r="G24" i="14"/>
  <c r="G25" i="14"/>
  <c r="G26" i="14"/>
  <c r="G27" i="14"/>
  <c r="G28" i="14"/>
  <c r="G29" i="14"/>
  <c r="G20" i="14"/>
  <c r="F41" i="14"/>
  <c r="F42" i="14"/>
  <c r="F43" i="14"/>
  <c r="F44" i="14"/>
  <c r="F45" i="14"/>
  <c r="F46" i="14"/>
  <c r="F47" i="14"/>
  <c r="F48" i="14"/>
  <c r="F49" i="14"/>
  <c r="F40" i="14"/>
  <c r="F31" i="14"/>
  <c r="F32" i="14"/>
  <c r="F33" i="14"/>
  <c r="F34" i="14"/>
  <c r="F35" i="14"/>
  <c r="F36" i="14"/>
  <c r="F37" i="14"/>
  <c r="F38" i="14"/>
  <c r="F39" i="14"/>
  <c r="H39" i="14" s="1"/>
  <c r="F30" i="14"/>
  <c r="F21" i="14"/>
  <c r="F22" i="14"/>
  <c r="F23" i="14"/>
  <c r="F24" i="14"/>
  <c r="F25" i="14"/>
  <c r="F26" i="14"/>
  <c r="F27" i="14"/>
  <c r="F28" i="14"/>
  <c r="F29" i="14"/>
  <c r="F20" i="14"/>
  <c r="E5" i="6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AO3" i="1"/>
  <c r="U37" i="1" l="1"/>
  <c r="U38" i="1"/>
  <c r="T38" i="1"/>
  <c r="T36" i="1"/>
  <c r="T37" i="1"/>
  <c r="V37" i="1" s="1"/>
  <c r="W37" i="1" s="1"/>
  <c r="U36" i="1"/>
  <c r="T34" i="1"/>
  <c r="U35" i="1"/>
  <c r="T35" i="1"/>
  <c r="U34" i="1"/>
  <c r="T32" i="1"/>
  <c r="U33" i="1"/>
  <c r="T33" i="1"/>
  <c r="U32" i="1"/>
  <c r="T30" i="1"/>
  <c r="U31" i="1"/>
  <c r="T31" i="1"/>
  <c r="U30" i="1"/>
  <c r="H29" i="14"/>
  <c r="H28" i="14"/>
  <c r="H32" i="14"/>
  <c r="H31" i="14"/>
  <c r="H42" i="14"/>
  <c r="H37" i="14"/>
  <c r="H36" i="14"/>
  <c r="H35" i="14"/>
  <c r="H33" i="14"/>
  <c r="H34" i="14"/>
  <c r="H38" i="14"/>
  <c r="H41" i="14"/>
  <c r="H49" i="14"/>
  <c r="H48" i="14"/>
  <c r="H46" i="14"/>
  <c r="H30" i="14"/>
  <c r="H45" i="14"/>
  <c r="H44" i="14"/>
  <c r="H43" i="14"/>
  <c r="H27" i="14"/>
  <c r="H26" i="14"/>
  <c r="H47" i="14"/>
  <c r="H25" i="14"/>
  <c r="H40" i="14"/>
  <c r="H24" i="14"/>
  <c r="H23" i="14"/>
  <c r="H22" i="14"/>
  <c r="H21" i="14"/>
  <c r="H20" i="14"/>
  <c r="AN2" i="1" a="1"/>
  <c r="AN2" i="1" s="1"/>
  <c r="AO2" i="1"/>
  <c r="V32" i="1" l="1"/>
  <c r="W32" i="1" s="1"/>
  <c r="V33" i="1"/>
  <c r="W33" i="1" s="1"/>
  <c r="V34" i="1"/>
  <c r="W34" i="1" s="1"/>
  <c r="V38" i="1"/>
  <c r="W38" i="1" s="1"/>
  <c r="V30" i="1"/>
  <c r="W30" i="1" s="1"/>
  <c r="V36" i="1"/>
  <c r="W36" i="1" s="1"/>
  <c r="V31" i="1"/>
  <c r="W31" i="1" s="1"/>
  <c r="V35" i="1"/>
  <c r="W35" i="1" s="1"/>
  <c r="B13" i="14"/>
  <c r="B15" i="14"/>
  <c r="B12" i="14"/>
  <c r="B14" i="14"/>
  <c r="I20" i="14"/>
  <c r="I36" i="14"/>
  <c r="I47" i="14"/>
  <c r="I48" i="14"/>
  <c r="I21" i="14"/>
  <c r="I37" i="14"/>
  <c r="I30" i="14"/>
  <c r="I22" i="14"/>
  <c r="I38" i="14"/>
  <c r="I24" i="14"/>
  <c r="I26" i="14"/>
  <c r="I42" i="14"/>
  <c r="I27" i="14"/>
  <c r="I28" i="14"/>
  <c r="I44" i="14"/>
  <c r="I29" i="14"/>
  <c r="I45" i="14"/>
  <c r="I46" i="14"/>
  <c r="I31" i="14"/>
  <c r="I32" i="14"/>
  <c r="I23" i="14"/>
  <c r="I39" i="14"/>
  <c r="I40" i="14"/>
  <c r="I25" i="14"/>
  <c r="I41" i="14"/>
  <c r="I43" i="14"/>
  <c r="I33" i="14"/>
  <c r="I49" i="14"/>
  <c r="I34" i="14"/>
  <c r="I35" i="14"/>
  <c r="U17" i="1"/>
  <c r="U24" i="1"/>
  <c r="U26" i="1"/>
  <c r="U19" i="1"/>
  <c r="U8" i="1"/>
  <c r="U21" i="1"/>
  <c r="U9" i="1"/>
  <c r="U18" i="1"/>
  <c r="U4" i="1"/>
  <c r="U20" i="1"/>
  <c r="U14" i="1"/>
  <c r="U25" i="1"/>
  <c r="U2" i="1"/>
  <c r="U10" i="1"/>
  <c r="U3" i="1"/>
  <c r="U11" i="1"/>
  <c r="U27" i="1"/>
  <c r="U28" i="1"/>
  <c r="U12" i="1"/>
  <c r="U5" i="1"/>
  <c r="U13" i="1"/>
  <c r="U29" i="1"/>
  <c r="U6" i="1"/>
  <c r="U15" i="1"/>
  <c r="U22" i="1"/>
  <c r="U16" i="1"/>
  <c r="U7" i="1"/>
  <c r="U23" i="1"/>
  <c r="T2" i="1"/>
  <c r="T28" i="1"/>
  <c r="T29" i="1"/>
  <c r="AN28" i="1" a="1"/>
  <c r="AN28" i="1" s="1"/>
  <c r="AN29" i="1" a="1"/>
  <c r="AN29" i="1" s="1"/>
  <c r="AO28" i="1"/>
  <c r="AO29" i="1"/>
  <c r="T27" i="1"/>
  <c r="AN27" i="1" a="1"/>
  <c r="AN27" i="1" s="1"/>
  <c r="AO27" i="1"/>
  <c r="T25" i="1"/>
  <c r="T26" i="1"/>
  <c r="AN25" i="1" a="1"/>
  <c r="AN25" i="1" s="1"/>
  <c r="AN26" i="1" a="1"/>
  <c r="AN26" i="1" s="1"/>
  <c r="AO25" i="1"/>
  <c r="AO26" i="1"/>
  <c r="T24" i="1"/>
  <c r="AN24" i="1" a="1"/>
  <c r="AN24" i="1" s="1"/>
  <c r="AO24" i="1"/>
  <c r="T22" i="1"/>
  <c r="T23" i="1"/>
  <c r="AN22" i="1" a="1"/>
  <c r="AN22" i="1" s="1"/>
  <c r="AN23" i="1" a="1"/>
  <c r="AN23" i="1" s="1"/>
  <c r="AO22" i="1"/>
  <c r="AO23" i="1"/>
  <c r="T21" i="1"/>
  <c r="AN21" i="1" a="1"/>
  <c r="AN21" i="1" s="1"/>
  <c r="AO21" i="1"/>
  <c r="T19" i="1"/>
  <c r="T20" i="1"/>
  <c r="AN19" i="1" a="1"/>
  <c r="AN19" i="1" s="1"/>
  <c r="AN20" i="1" a="1"/>
  <c r="AN20" i="1" s="1"/>
  <c r="AO19" i="1"/>
  <c r="AO20" i="1"/>
  <c r="T18" i="1"/>
  <c r="AN18" i="1" a="1"/>
  <c r="AN18" i="1" s="1"/>
  <c r="AO18" i="1"/>
  <c r="T17" i="1"/>
  <c r="AN17" i="1" a="1"/>
  <c r="AN17" i="1" s="1"/>
  <c r="AO17" i="1"/>
  <c r="T16" i="1"/>
  <c r="AN16" i="1" a="1"/>
  <c r="AN16" i="1" s="1"/>
  <c r="AO16" i="1"/>
  <c r="T15" i="1"/>
  <c r="AN15" i="1" a="1"/>
  <c r="AN15" i="1" s="1"/>
  <c r="AO15" i="1"/>
  <c r="AO4" i="1"/>
  <c r="AO5" i="1"/>
  <c r="AO6" i="1"/>
  <c r="AO7" i="1"/>
  <c r="AO8" i="1"/>
  <c r="AO9" i="1"/>
  <c r="AO10" i="1"/>
  <c r="AO11" i="1"/>
  <c r="AO12" i="1"/>
  <c r="AO13" i="1"/>
  <c r="AO14" i="1"/>
  <c r="AN4" i="1" a="1"/>
  <c r="AN4" i="1" s="1"/>
  <c r="AN5" i="1" a="1"/>
  <c r="AN5" i="1" s="1"/>
  <c r="AN6" i="1" a="1"/>
  <c r="AN6" i="1" s="1"/>
  <c r="AN7" i="1" a="1"/>
  <c r="AN7" i="1" s="1"/>
  <c r="AN8" i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3" i="1" a="1"/>
  <c r="AN3" i="1" s="1"/>
  <c r="T14" i="1"/>
  <c r="T13" i="1"/>
  <c r="T12" i="1"/>
  <c r="D2" i="6"/>
  <c r="T3" i="1"/>
  <c r="T4" i="1"/>
  <c r="T5" i="1"/>
  <c r="T6" i="1"/>
  <c r="T7" i="1"/>
  <c r="T8" i="1"/>
  <c r="T9" i="1"/>
  <c r="T10" i="1"/>
  <c r="T11" i="1"/>
  <c r="V2" i="1" l="1"/>
  <c r="W2" i="1" s="1"/>
  <c r="V29" i="1"/>
  <c r="W29" i="1" s="1"/>
  <c r="V28" i="1"/>
  <c r="W28" i="1" s="1"/>
  <c r="V27" i="1"/>
  <c r="W27" i="1" s="1"/>
  <c r="V25" i="1"/>
  <c r="W25" i="1" s="1"/>
  <c r="V26" i="1"/>
  <c r="W26" i="1" s="1"/>
  <c r="V23" i="1"/>
  <c r="W23" i="1" s="1"/>
  <c r="V24" i="1"/>
  <c r="W24" i="1" s="1"/>
  <c r="V20" i="1"/>
  <c r="W20" i="1" s="1"/>
  <c r="V16" i="1"/>
  <c r="W16" i="1" s="1"/>
  <c r="V19" i="1"/>
  <c r="W19" i="1" s="1"/>
  <c r="V22" i="1"/>
  <c r="W22" i="1" s="1"/>
  <c r="V21" i="1"/>
  <c r="W21" i="1" s="1"/>
  <c r="V18" i="1"/>
  <c r="W18" i="1" s="1"/>
  <c r="V17" i="1"/>
  <c r="W17" i="1" s="1"/>
  <c r="V14" i="1"/>
  <c r="W14" i="1" s="1"/>
  <c r="V15" i="1"/>
  <c r="W15" i="1" s="1"/>
  <c r="V13" i="1"/>
  <c r="W13" i="1" s="1"/>
  <c r="V12" i="1"/>
  <c r="W12" i="1" s="1"/>
  <c r="V5" i="1"/>
  <c r="V11" i="1"/>
  <c r="V4" i="1"/>
  <c r="V3" i="1"/>
  <c r="V9" i="1"/>
  <c r="V8" i="1"/>
  <c r="V7" i="1"/>
  <c r="V6" i="1"/>
  <c r="V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W5" i="1"/>
  <c r="W4" i="1"/>
  <c r="W11" i="1"/>
  <c r="W8" i="1"/>
  <c r="W7" i="1"/>
  <c r="W3" i="1"/>
  <c r="W10" i="1"/>
  <c r="W6" i="1"/>
  <c r="X38" i="1" s="1"/>
  <c r="W9" i="1"/>
  <c r="X36" i="1" l="1"/>
  <c r="X37" i="1"/>
  <c r="X34" i="1"/>
  <c r="X35" i="1"/>
  <c r="X32" i="1"/>
  <c r="X33" i="1"/>
  <c r="X30" i="1"/>
  <c r="X31" i="1"/>
  <c r="X2" i="1"/>
  <c r="X28" i="1"/>
  <c r="X29" i="1"/>
  <c r="X27" i="1"/>
  <c r="X25" i="1"/>
  <c r="X26" i="1"/>
  <c r="X24" i="1"/>
  <c r="X21" i="1"/>
  <c r="X22" i="1"/>
  <c r="X23" i="1"/>
  <c r="X19" i="1"/>
  <c r="X20" i="1"/>
  <c r="X18" i="1"/>
  <c r="X17" i="1"/>
  <c r="X16" i="1"/>
  <c r="X15" i="1"/>
  <c r="X14" i="1"/>
  <c r="X13" i="1"/>
  <c r="X12" i="1"/>
  <c r="X5" i="1"/>
  <c r="X4" i="1"/>
  <c r="X11" i="1"/>
  <c r="X8" i="1"/>
  <c r="X7" i="1"/>
  <c r="X9" i="1"/>
  <c r="X6" i="1"/>
  <c r="X10" i="1"/>
  <c r="X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<sst xmlns="http://schemas.openxmlformats.org/spreadsheetml/2006/main" count="492" uniqueCount="226">
  <si>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</si>
  <si>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</si>
  <si>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</si>
  <si>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</si>
  <si>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</si>
  <si>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</si>
  <si>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</si>
  <si>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</si>
  <si>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</si>
  <si>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</si>
  <si>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</si>
  <si>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</si>
  <si>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</si>
  <si>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</si>
  <si>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</si>
  <si>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</si>
  <si>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</si>
  <si>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</si>
  <si>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</si>
  <si>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</si>
  <si>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</si>
  <si>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</si>
  <si>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</si>
  <si>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</si>
  <si>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</si>
  <si>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</si>
  <si>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</si>
  <si>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</si>
  <si>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</si>
  <si>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</si>
  <si>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</si>
  <si>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</si>
  <si>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</si>
  <si>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</si>
  <si>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</si>
  <si>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</si>
  <si>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</si>
  <si>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</si>
  <si>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A</t>
  </si>
  <si>
    <t>B</t>
  </si>
  <si>
    <t>C</t>
  </si>
  <si>
    <t>J</t>
  </si>
  <si>
    <t>K</t>
  </si>
  <si>
    <t>L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</si>
  <si>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</si>
  <si>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</si>
  <si>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</si>
  <si>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</si>
  <si>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</si>
  <si>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</si>
  <si>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</si>
  <si>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</si>
  <si>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</si>
  <si>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</si>
  <si>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</si>
  <si>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</si>
  <si>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</si>
  <si>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</si>
  <si>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</si>
  <si>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</si>
  <si>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</si>
  <si>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</si>
  <si>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>D</t>
  </si>
  <si>
    <t>E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</si>
  <si>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</si>
  <si>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</si>
  <si>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</si>
  <si>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</si>
  <si>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</si>
  <si>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</si>
  <si>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</si>
  <si>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</si>
  <si>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</si>
  <si>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</si>
  <si>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F</t>
  </si>
  <si>
    <t>G</t>
  </si>
  <si>
    <t>H</t>
  </si>
  <si>
    <t>I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</si>
  <si>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</si>
  <si>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</si>
  <si>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</si>
  <si>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</si>
  <si>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</si>
  <si>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</si>
  <si>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</si>
  <si>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</si>
  <si>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</si>
  <si>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</si>
  <si>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</si>
  <si>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</si>
  <si>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</si>
  <si>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</si>
  <si>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</si>
  <si>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</si>
  <si>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</si>
  <si>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</si>
  <si>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</si>
  <si>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</si>
  <si>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</si>
  <si>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</si>
  <si>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</si>
  <si>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M</t>
  </si>
  <si>
    <t>O</t>
  </si>
  <si>
    <t>Su Lehan</t>
  </si>
  <si>
    <t>P</t>
  </si>
  <si>
    <t>Q</t>
  </si>
  <si>
    <t>R</t>
  </si>
  <si>
    <t>Amira</t>
  </si>
  <si>
    <t>Marine biologist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</si>
  <si>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</si>
  <si>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</si>
  <si>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</si>
  <si>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</si>
  <si>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S</t>
  </si>
  <si>
    <t>T</t>
  </si>
  <si>
    <t>U</t>
  </si>
  <si>
    <t>V</t>
  </si>
  <si>
    <t>W</t>
  </si>
  <si>
    <t>X</t>
  </si>
  <si>
    <t>Y</t>
  </si>
  <si>
    <t>Z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</si>
  <si>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</si>
  <si>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</si>
  <si>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</si>
  <si>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</si>
  <si>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</si>
  <si>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</si>
  <si>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</si>
  <si>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</si>
  <si>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</si>
  <si>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</si>
  <si>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</si>
  <si>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</si>
  <si>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</si>
  <si>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</si>
  <si>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</si>
  <si>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</si>
  <si>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</si>
  <si>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</si>
  <si>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</si>
  <si>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</si>
  <si>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</si>
  <si>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</si>
  <si>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Average SD</t>
  </si>
  <si>
    <t>Pattern1</t>
  </si>
  <si>
    <t>Pattern2</t>
  </si>
  <si>
    <t>Pattern3</t>
  </si>
  <si>
    <t>Pattern</t>
  </si>
  <si>
    <t>Façade Variation</t>
  </si>
  <si>
    <t>min</t>
  </si>
  <si>
    <t>Max</t>
  </si>
  <si>
    <t>CICA ranking</t>
  </si>
  <si>
    <t>CICA score</t>
  </si>
  <si>
    <t>P1-01</t>
  </si>
  <si>
    <t>P2-02</t>
  </si>
  <si>
    <t>P3-03</t>
  </si>
  <si>
    <t>P1-02</t>
  </si>
  <si>
    <t>P1-05</t>
  </si>
  <si>
    <t>P1-07</t>
  </si>
  <si>
    <t>P1-03</t>
  </si>
  <si>
    <t>P1-04</t>
  </si>
  <si>
    <t>P1-06</t>
  </si>
  <si>
    <t>P1-08</t>
  </si>
  <si>
    <t>P1-09</t>
  </si>
  <si>
    <t>P1-10</t>
  </si>
  <si>
    <t>P2-01</t>
  </si>
  <si>
    <t>P2-03</t>
  </si>
  <si>
    <t>P2-04</t>
  </si>
  <si>
    <t>P2-05</t>
  </si>
  <si>
    <t>P2-06</t>
  </si>
  <si>
    <t>P2-07</t>
  </si>
  <si>
    <t>P2-08</t>
  </si>
  <si>
    <t>P2-09</t>
  </si>
  <si>
    <t>P3-01</t>
  </si>
  <si>
    <t>P3-02</t>
  </si>
  <si>
    <t>P3-04</t>
  </si>
  <si>
    <t>P3-05</t>
  </si>
  <si>
    <t>P3-06</t>
  </si>
  <si>
    <t>P3-07</t>
  </si>
  <si>
    <t>P3-08</t>
  </si>
  <si>
    <t>P3-09</t>
  </si>
  <si>
    <t>P3-010</t>
  </si>
  <si>
    <t>P2-10</t>
  </si>
  <si>
    <t xml:space="preserve"> Mean CICA Score</t>
  </si>
  <si>
    <t>CICA Score</t>
  </si>
  <si>
    <t>Participant score</t>
  </si>
  <si>
    <t>Participant Ranking</t>
  </si>
  <si>
    <t>Sum of CICA ranking</t>
  </si>
  <si>
    <t>Sum of Participant Ranking</t>
  </si>
  <si>
    <t>Façade ID</t>
  </si>
  <si>
    <t>Façade N</t>
  </si>
  <si>
    <t>Sum of CICA score</t>
  </si>
  <si>
    <t>Ranking SD</t>
  </si>
  <si>
    <t xml:space="preserve"> Pattern</t>
  </si>
  <si>
    <t>Table with average ranking from participants for façade variations</t>
  </si>
  <si>
    <t>Table with CICA ranking and participant ranking extracted from their respective score</t>
  </si>
  <si>
    <t xml:space="preserve"> CICA Score</t>
  </si>
  <si>
    <t>Avg. CICA Score</t>
  </si>
  <si>
    <t>Avg. Chosen Façade</t>
  </si>
  <si>
    <t>Graphs to check accuracy between CICA ranking and Participants ranking of facades variations per pattern</t>
  </si>
  <si>
    <t>Sum of Participant score</t>
  </si>
  <si>
    <t>Sum of Ranking SD</t>
  </si>
  <si>
    <t>Sum of Average SD</t>
  </si>
  <si>
    <t>Sum of Façade N</t>
  </si>
  <si>
    <t xml:space="preserve"> Chosen Facade Variation</t>
  </si>
  <si>
    <t>Probability CICA</t>
  </si>
  <si>
    <t>P1</t>
  </si>
  <si>
    <t>P2</t>
  </si>
  <si>
    <t>P3</t>
  </si>
  <si>
    <t>Overall</t>
  </si>
  <si>
    <t>Table average SD of ranking per pattern</t>
  </si>
  <si>
    <t>Yousef</t>
  </si>
  <si>
    <t>Jason</t>
  </si>
  <si>
    <t>HJ5</t>
  </si>
  <si>
    <t>HJ7</t>
  </si>
  <si>
    <t>1B</t>
  </si>
  <si>
    <t>1C</t>
  </si>
  <si>
    <t>1D</t>
  </si>
  <si>
    <t>1E</t>
  </si>
  <si>
    <t>1F</t>
  </si>
  <si>
    <t>1G</t>
  </si>
  <si>
    <t>Verrel</t>
  </si>
  <si>
    <t>HJ6</t>
  </si>
  <si>
    <t>1H</t>
  </si>
  <si>
    <t>1I</t>
  </si>
  <si>
    <t>1J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</si>
</sst>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Segoe UI"/>
      <family val="2"/>
    </font>
    <font>
      <sz val="11"/>
      <color theme="9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2" borderId="0" applyNumberFormat="0" applyBorder="0" applyAlignment="0" applyProtection="0"/>
  </cellStyleXfs>
  <cellXfs count="43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8" fillId="2" borderId="0" xfId="2"/>
    <xf numFmtId="0" fontId="10" fillId="0" borderId="0" xfId="0" applyFont="1"/>
    <xf numFmtId="0" fontId="0" fillId="3" borderId="0" xfId="0" applyFill="1" applyAlignment="1">
      <alignment wrapText="1"/>
    </xf>
    <xf numFmtId="0" fontId="9" fillId="2" borderId="0" xfId="2" applyFont="1" applyAlignment="1">
      <alignment wrapText="1"/>
    </xf>
    <xf numFmtId="0" fontId="11" fillId="0" borderId="0" xfId="0" applyFont="1"/>
    <xf numFmtId="1" fontId="0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  <xf numFmtId="0" fontId="12" fillId="0" borderId="0" xfId="0" applyFont="1" applyAlignment="1">
      <alignment horizontal="center"/>
    </xf>
  </cellXfs>
  <cellStyles count="3">
    <cellStyle name="Good" xfId="2" builtinId="26"/>
    <cellStyle name="Normal" xfId="0" builtinId="0"/>
    <cellStyle name="Percent" xfId="1" builtinId="5"/>
  </cellStyles>
  <dxfs count="85"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general" vertical="bottom" textRotation="0" wrapText="1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Scores'!$G$20:$G$29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10</c:v>
                </c:pt>
                <c:pt idx="8">
                  <c:v>8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Scores'!$F$20:$F$29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Scores'!$G$30:$G$39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Scores'!$F$30:$F$39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0.93218319939879801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Scores'!$G$40:$G$49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P3-010</c:v>
                  </c:pt>
                </c:lvl>
              </c:multiLvlStrCache>
            </c:multiLvlStrRef>
          </c:xVal>
          <c:yVal>
            <c:numRef>
              <c:f>'Complexity Scores'!$F$40:$F$49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2.2222222222222223</c:v>
                      </c:pt>
                      <c:pt idx="1">
                        <c:v>2.8888888888888888</c:v>
                      </c:pt>
                      <c:pt idx="2">
                        <c:v>3.6666666666666665</c:v>
                      </c:pt>
                      <c:pt idx="3">
                        <c:v>3.7777777777777777</c:v>
                      </c:pt>
                      <c:pt idx="4">
                        <c:v>5.2222222222222223</c:v>
                      </c:pt>
                      <c:pt idx="5">
                        <c:v>5.333333333333333</c:v>
                      </c:pt>
                      <c:pt idx="6">
                        <c:v>6.8888888888888893</c:v>
                      </c:pt>
                      <c:pt idx="7">
                        <c:v>8.6666666666666661</c:v>
                      </c:pt>
                      <c:pt idx="8">
                        <c:v>8.1111111111111107</c:v>
                      </c:pt>
                      <c:pt idx="9">
                        <c:v>8.2222222222222214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1.5</c:v>
                      </c:pt>
                      <c:pt idx="5">
                        <c:v>0.5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0.5</c:v>
                      </c:pt>
                      <c:pt idx="9">
                        <c:v>2.5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0.93218319939879801</c:v>
                      </c:pt>
                      <c:pt idx="1">
                        <c:v>0.93218319939879801</c:v>
                      </c:pt>
                      <c:pt idx="2">
                        <c:v>0.93218319939879801</c:v>
                      </c:pt>
                      <c:pt idx="3">
                        <c:v>0.93218319939879801</c:v>
                      </c:pt>
                      <c:pt idx="4">
                        <c:v>0.93218319939879801</c:v>
                      </c:pt>
                      <c:pt idx="5">
                        <c:v>0.93218319939879801</c:v>
                      </c:pt>
                      <c:pt idx="6">
                        <c:v>0.93218319939879801</c:v>
                      </c:pt>
                      <c:pt idx="7">
                        <c:v>0.93218319939879801</c:v>
                      </c:pt>
                      <c:pt idx="8">
                        <c:v>0.93218319939879801</c:v>
                      </c:pt>
                      <c:pt idx="9">
                        <c:v>0.93218319939879801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[ExperimentComplexityResultsGraph_participants.xlsx]ComplexLvChosen!PivotTable1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Comparison of Average Chosen Facade and CICA Scores by Pattern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1388732658417773E-2"/>
              <c:y val="-0.10882993792442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0.21048598091905177"/>
          <c:w val="0.95569337021218026"/>
          <c:h val="0.576122568012331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Avg. Chosen Façade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3.6666666666666665</c:v>
                </c:pt>
                <c:pt idx="1">
                  <c:v>4.2222222222222223</c:v>
                </c:pt>
                <c:pt idx="2">
                  <c:v>3.8888888888888888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8-43A0-8969-0DC74A559D3A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Avg.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0.00</c:formatCode>
                <c:ptCount val="3"/>
                <c:pt idx="0">
                  <c:v>3.9949124306961354</c:v>
                </c:pt>
                <c:pt idx="1">
                  <c:v>3.2615189615948519</c:v>
                </c:pt>
                <c:pt idx="2">
                  <c:v>4.1974456126336976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8-43A0-8969-0DC74A559D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88-43A0-8969-0DC74A559D3A}"/>
              </c:ext>
            </c:extLst>
          </c:dPt>
          <c:dLbls>
            <c:dLbl>
              <c:idx val="1"/>
              <c:layout>
                <c:manualLayout>
                  <c:x val="6.1388732658417773E-2"/>
                  <c:y val="-0.10882993792442611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688-43A0-8969-0DC74A559D3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8-43A0-8969-0DC74A55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layout>
            <c:manualLayout>
              <c:xMode val="edge"/>
              <c:yMode val="edge"/>
              <c:x val="0.43936507936507935"/>
              <c:y val="0.840012706744990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530262431984E-2"/>
          <c:y val="0.89573261905215196"/>
          <c:w val="0.95409395479328274"/>
          <c:h val="0.1028960862227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Probability Distribution of Preferred CICA Scores Across Patterns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6519868629766"/>
          <c:y val="0.18542640503270422"/>
          <c:w val="0.80196114568786225"/>
          <c:h val="0.5971016122984627"/>
        </c:manualLayout>
      </c:layout>
      <c:scatterChart>
        <c:scatterStyle val="lineMarker"/>
        <c:varyColors val="0"/>
        <c:ser>
          <c:idx val="0"/>
          <c:order val="0"/>
          <c:tx>
            <c:v>Probability CICA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9017007349216594"/>
                  <c:y val="7.003302003916177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4213223349"/>
                      <c:h val="0.13896012998375204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03C3-4709-8053-56C60EFDFEB2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0.39675757396108291</c:v>
                  </c:pt>
                  <c:pt idx="1">
                    <c:v>0.35129950089878959</c:v>
                  </c:pt>
                  <c:pt idx="2">
                    <c:v>0.16516690811269527</c:v>
                  </c:pt>
                  <c:pt idx="3">
                    <c:v>0.30149437663618567</c:v>
                  </c:pt>
                  <c:pt idx="4">
                    <c:v>0.36776536552587558</c:v>
                  </c:pt>
                  <c:pt idx="5">
                    <c:v>7.1353975245605342E-2</c:v>
                  </c:pt>
                  <c:pt idx="6">
                    <c:v>0.33150867454064747</c:v>
                  </c:pt>
                  <c:pt idx="7">
                    <c:v>0.36776536552587558</c:v>
                  </c:pt>
                  <c:pt idx="8">
                    <c:v>0.14723522489226476</c:v>
                  </c:pt>
                  <c:pt idx="9">
                    <c:v>0.39675757396108291</c:v>
                  </c:pt>
                  <c:pt idx="10">
                    <c:v>0.35129950089878959</c:v>
                  </c:pt>
                  <c:pt idx="11">
                    <c:v>0.16516690811269527</c:v>
                  </c:pt>
                  <c:pt idx="12">
                    <c:v>0.39675757396108291</c:v>
                  </c:pt>
                  <c:pt idx="13">
                    <c:v>0.22915051942781442</c:v>
                  </c:pt>
                  <c:pt idx="14">
                    <c:v>0.13671010732711983</c:v>
                  </c:pt>
                  <c:pt idx="15">
                    <c:v>0.31184760855498206</c:v>
                  </c:pt>
                  <c:pt idx="16">
                    <c:v>0.38578935595280839</c:v>
                  </c:pt>
                  <c:pt idx="17">
                    <c:v>0.39553943123208307</c:v>
                  </c:pt>
                  <c:pt idx="18">
                    <c:v>0.25801166220974531</c:v>
                  </c:pt>
                  <c:pt idx="19">
                    <c:v>0.35129950089878959</c:v>
                  </c:pt>
                  <c:pt idx="20">
                    <c:v>0.13671010732711983</c:v>
                  </c:pt>
                  <c:pt idx="21">
                    <c:v>0.11526446160569676</c:v>
                  </c:pt>
                  <c:pt idx="22">
                    <c:v>0.1088728560696742</c:v>
                  </c:pt>
                  <c:pt idx="23">
                    <c:v>0.16516690811269527</c:v>
                  </c:pt>
                  <c:pt idx="24">
                    <c:v>0.39675757396108291</c:v>
                  </c:pt>
                  <c:pt idx="25">
                    <c:v>0.38709659723402023</c:v>
                  </c:pt>
                  <c:pt idx="26">
                    <c:v>0.39553943123208307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MainTable!$W$2:$W$38</c:f>
              <c:numCache>
                <c:formatCode>0%</c:formatCode>
                <c:ptCount val="36"/>
                <c:pt idx="0">
                  <c:v>0.39675757396108291</c:v>
                </c:pt>
                <c:pt idx="1">
                  <c:v>0.35129950089878959</c:v>
                </c:pt>
                <c:pt idx="2">
                  <c:v>0.16516690811269527</c:v>
                </c:pt>
                <c:pt idx="3">
                  <c:v>0.30149437663618567</c:v>
                </c:pt>
                <c:pt idx="4">
                  <c:v>0.36776536552587558</c:v>
                </c:pt>
                <c:pt idx="5">
                  <c:v>7.1353975245605342E-2</c:v>
                </c:pt>
                <c:pt idx="6">
                  <c:v>0.33150867454064747</c:v>
                </c:pt>
                <c:pt idx="7">
                  <c:v>0.36776536552587558</c:v>
                </c:pt>
                <c:pt idx="8">
                  <c:v>0.14723522489226476</c:v>
                </c:pt>
                <c:pt idx="9">
                  <c:v>0.39675757396108291</c:v>
                </c:pt>
                <c:pt idx="10">
                  <c:v>0.35129950089878959</c:v>
                </c:pt>
                <c:pt idx="11">
                  <c:v>0.16516690811269527</c:v>
                </c:pt>
                <c:pt idx="12">
                  <c:v>0.39675757396108291</c:v>
                </c:pt>
                <c:pt idx="13">
                  <c:v>0.22915051942781442</c:v>
                </c:pt>
                <c:pt idx="14">
                  <c:v>0.13671010732711983</c:v>
                </c:pt>
                <c:pt idx="15">
                  <c:v>0.31184760855498206</c:v>
                </c:pt>
                <c:pt idx="16">
                  <c:v>0.38578935595280839</c:v>
                </c:pt>
                <c:pt idx="17">
                  <c:v>0.39553943123208307</c:v>
                </c:pt>
                <c:pt idx="18">
                  <c:v>0.25801166220974531</c:v>
                </c:pt>
                <c:pt idx="19">
                  <c:v>0.35129950089878959</c:v>
                </c:pt>
                <c:pt idx="20">
                  <c:v>0.13671010732711983</c:v>
                </c:pt>
                <c:pt idx="21">
                  <c:v>0.11526446160569676</c:v>
                </c:pt>
                <c:pt idx="22">
                  <c:v>0.1088728560696742</c:v>
                </c:pt>
                <c:pt idx="23">
                  <c:v>0.16516690811269527</c:v>
                </c:pt>
                <c:pt idx="24">
                  <c:v>0.39675757396108291</c:v>
                </c:pt>
                <c:pt idx="25">
                  <c:v>0.38709659723402023</c:v>
                </c:pt>
                <c:pt idx="26">
                  <c:v>0.39553943123208307</c:v>
                </c:pt>
                <c:pt idx="27">
                  <c:v>0.29808416169202057</c:v>
                </c:pt>
                <c:pt idx="28">
                  <c:v>0.1088728560696742</c:v>
                </c:pt>
                <c:pt idx="29">
                  <c:v>5.8135525593659122E-2</c:v>
                </c:pt>
                <c:pt idx="30">
                  <c:v>0.29836127673996909</c:v>
                </c:pt>
                <c:pt idx="31">
                  <c:v>0.38578935595280839</c:v>
                </c:pt>
                <c:pt idx="32">
                  <c:v>7.1353975245605342E-2</c:v>
                </c:pt>
                <c:pt idx="33">
                  <c:v>0.39675757396108291</c:v>
                </c:pt>
                <c:pt idx="34">
                  <c:v>0.38709659723402023</c:v>
                </c:pt>
                <c:pt idx="35">
                  <c:v>0.39553943123208307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3-4709-8053-56C60EFDF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CICA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7459-4454-8732-D97730CA93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0.39675757396108291</c:v>
                  </c:pt>
                  <c:pt idx="1">
                    <c:v>0.35129950089878959</c:v>
                  </c:pt>
                  <c:pt idx="2">
                    <c:v>0.16516690811269527</c:v>
                  </c:pt>
                  <c:pt idx="3">
                    <c:v>0.30149437663618567</c:v>
                  </c:pt>
                  <c:pt idx="4">
                    <c:v>0.36776536552587558</c:v>
                  </c:pt>
                  <c:pt idx="5">
                    <c:v>7.1353975245605342E-2</c:v>
                  </c:pt>
                  <c:pt idx="6">
                    <c:v>0.33150867454064747</c:v>
                  </c:pt>
                  <c:pt idx="7">
                    <c:v>0.36776536552587558</c:v>
                  </c:pt>
                  <c:pt idx="8">
                    <c:v>0.14723522489226476</c:v>
                  </c:pt>
                  <c:pt idx="9">
                    <c:v>0.39675757396108291</c:v>
                  </c:pt>
                  <c:pt idx="10">
                    <c:v>0.35129950089878959</c:v>
                  </c:pt>
                  <c:pt idx="11">
                    <c:v>0.16516690811269527</c:v>
                  </c:pt>
                  <c:pt idx="12">
                    <c:v>0.39675757396108291</c:v>
                  </c:pt>
                  <c:pt idx="13">
                    <c:v>0.22915051942781442</c:v>
                  </c:pt>
                  <c:pt idx="14">
                    <c:v>0.13671010732711983</c:v>
                  </c:pt>
                  <c:pt idx="15">
                    <c:v>0.31184760855498206</c:v>
                  </c:pt>
                  <c:pt idx="16">
                    <c:v>0.38578935595280839</c:v>
                  </c:pt>
                  <c:pt idx="17">
                    <c:v>0.39553943123208307</c:v>
                  </c:pt>
                  <c:pt idx="18">
                    <c:v>0.25801166220974531</c:v>
                  </c:pt>
                  <c:pt idx="19">
                    <c:v>0.35129950089878959</c:v>
                  </c:pt>
                  <c:pt idx="20">
                    <c:v>0.13671010732711983</c:v>
                  </c:pt>
                  <c:pt idx="21">
                    <c:v>0.11526446160569676</c:v>
                  </c:pt>
                  <c:pt idx="22">
                    <c:v>0.1088728560696742</c:v>
                  </c:pt>
                  <c:pt idx="23">
                    <c:v>0.16516690811269527</c:v>
                  </c:pt>
                  <c:pt idx="24">
                    <c:v>0.39675757396108291</c:v>
                  </c:pt>
                  <c:pt idx="25">
                    <c:v>0.38709659723402023</c:v>
                  </c:pt>
                  <c:pt idx="26">
                    <c:v>0.39553943123208307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0.39675757396108291</c:v>
                </c:pt>
                <c:pt idx="1">
                  <c:v>0.35129950089878959</c:v>
                </c:pt>
                <c:pt idx="2">
                  <c:v>0.16516690811269527</c:v>
                </c:pt>
                <c:pt idx="3">
                  <c:v>0.30149437663618567</c:v>
                </c:pt>
                <c:pt idx="4">
                  <c:v>0.36776536552587558</c:v>
                </c:pt>
                <c:pt idx="5">
                  <c:v>7.1353975245605342E-2</c:v>
                </c:pt>
                <c:pt idx="6">
                  <c:v>0.33150867454064747</c:v>
                </c:pt>
                <c:pt idx="7">
                  <c:v>0.36776536552587558</c:v>
                </c:pt>
                <c:pt idx="8">
                  <c:v>0.14723522489226476</c:v>
                </c:pt>
                <c:pt idx="9">
                  <c:v>0.39675757396108291</c:v>
                </c:pt>
                <c:pt idx="10">
                  <c:v>0.35129950089878959</c:v>
                </c:pt>
                <c:pt idx="11">
                  <c:v>0.16516690811269527</c:v>
                </c:pt>
                <c:pt idx="12">
                  <c:v>0.39675757396108291</c:v>
                </c:pt>
                <c:pt idx="13">
                  <c:v>0.22915051942781442</c:v>
                </c:pt>
                <c:pt idx="14">
                  <c:v>0.13671010732711983</c:v>
                </c:pt>
                <c:pt idx="15">
                  <c:v>0.31184760855498206</c:v>
                </c:pt>
                <c:pt idx="16">
                  <c:v>0.38578935595280839</c:v>
                </c:pt>
                <c:pt idx="17">
                  <c:v>0.39553943123208307</c:v>
                </c:pt>
                <c:pt idx="18">
                  <c:v>0.25801166220974531</c:v>
                </c:pt>
                <c:pt idx="19">
                  <c:v>0.35129950089878959</c:v>
                </c:pt>
                <c:pt idx="20">
                  <c:v>0.13671010732711983</c:v>
                </c:pt>
                <c:pt idx="21">
                  <c:v>0.11526446160569676</c:v>
                </c:pt>
                <c:pt idx="22">
                  <c:v>0.1088728560696742</c:v>
                </c:pt>
                <c:pt idx="23">
                  <c:v>0.16516690811269527</c:v>
                </c:pt>
                <c:pt idx="24">
                  <c:v>0.39675757396108291</c:v>
                </c:pt>
                <c:pt idx="25">
                  <c:v>0.38709659723402023</c:v>
                </c:pt>
                <c:pt idx="26">
                  <c:v>0.39553943123208307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59-4454-8732-D97730CA9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Background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1520038235391634"/>
              <c:y val="0.2485015067560998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288353156890848"/>
                  <c:h val="0.1626984126984127"/>
                </c:manualLayout>
              </c15:layout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371734783152091E-2"/>
          <c:y val="0.12266158136482939"/>
          <c:w val="0.48960708036495432"/>
          <c:h val="0.85681239063866999"/>
        </c:manualLayout>
      </c:layout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dLbl>
              <c:idx val="1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62-47E0-A3B7-AFD2F0521999}"/>
                </c:ext>
              </c:extLst>
            </c:dLbl>
            <c:dLbl>
              <c:idx val="5"/>
              <c:layout>
                <c:manualLayout>
                  <c:x val="0.11520038235391634"/>
                  <c:y val="0.2485015067560998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288353156890848"/>
                      <c:h val="0.162698412698412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32C9-4F12-9185-7BBE2B3837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Graphs'!$A$5:$A$10</c:f>
              <c:strCache>
                <c:ptCount val="6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Marine biologist</c:v>
                </c:pt>
                <c:pt idx="5">
                  <c:v>Undergraduate Student</c:v>
                </c:pt>
              </c:strCache>
            </c:strRef>
          </c:cat>
          <c:val>
            <c:numRef>
              <c:f>'Survey Graphs'!$B$5:$B$10</c:f>
              <c:numCache>
                <c:formatCode>0.00%</c:formatCode>
                <c:ptCount val="6"/>
                <c:pt idx="0">
                  <c:v>0.1111111111111111</c:v>
                </c:pt>
                <c:pt idx="1">
                  <c:v>0.33333333333333331</c:v>
                </c:pt>
                <c:pt idx="2">
                  <c:v>0.1111111111111111</c:v>
                </c:pt>
                <c:pt idx="3">
                  <c:v>0.1111111111111111</c:v>
                </c:pt>
                <c:pt idx="4">
                  <c:v>0.1111111111111111</c:v>
                </c:pt>
                <c:pt idx="5">
                  <c:v>0.22222222222222221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129383510612013"/>
          <c:y val="0.34565950089572139"/>
          <c:w val="0.36678888396071607"/>
          <c:h val="0.539354455693038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[ExperimentComplexityResultsGraph_participants.xlsx]Survey Graphs!PivotTable8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Years of professional experience in Facade Design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133358330208724"/>
          <c:y val="0.19534530839895012"/>
          <c:w val="0.44863782652168477"/>
          <c:h val="0.78511619641294839"/>
        </c:manualLayout>
      </c:layout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Graphs'!$D$5:$D$6</c:f>
              <c:strCache>
                <c:ptCount val="2"/>
                <c:pt idx="0">
                  <c:v>a) None</c:v>
                </c:pt>
                <c:pt idx="1">
                  <c:v>c) 1-5 years</c:v>
                </c:pt>
              </c:strCache>
            </c:strRef>
          </c:cat>
          <c:val>
            <c:numRef>
              <c:f>'Survey Graphs'!$E$5:$E$6</c:f>
              <c:numCache>
                <c:formatCode>0.00%</c:formatCode>
                <c:ptCount val="2"/>
                <c:pt idx="0">
                  <c:v>0.8571428571428571</c:v>
                </c:pt>
                <c:pt idx="1">
                  <c:v>0.14285714285714285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30324334458189"/>
          <c:y val="0.51243164916885386"/>
          <c:w val="0.19493485189351331"/>
          <c:h val="0.175935039370078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0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90377253837950677"/>
          <c:h val="0.614189205673217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250918775631519E-2"/>
                  <c:y val="-4.3694588198791566E-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043890600365558"/>
              <c:y val="0.783863245254125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106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1">
                <a:lumMod val="75000"/>
              </a:schemeClr>
            </a:solidFill>
            <a:ln w="222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091761326628E-2"/>
              <c:y val="-0.1718467472057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87240312362778105"/>
          <c:h val="0.69103550264657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75000"/>
                </a:schemeClr>
              </a:solidFill>
              <a:ln w="222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5.5646091761326628E-2"/>
                  <c:y val="-0.1718467472057422"/>
                </c:manualLayout>
              </c:layout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69628097722936"/>
                      <c:h val="4.474715047363346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1449446082243974"/>
              <c:y val="0.85851393943543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1"/>
        <c:axPos val="r"/>
        <c:numFmt formatCode="0" sourceLinked="0"/>
        <c:majorTickMark val="out"/>
        <c:minorTickMark val="none"/>
        <c:tickLblPos val="nextTo"/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962924448598099E-2"/>
          <c:y val="0.88661064234001408"/>
          <c:w val="0.89999992198890844"/>
          <c:h val="8.7526124717834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[ExperimentComplexityResultsGraph_participants.xlsx]ComplexityLvChosenParticipant!PivotTable1</c:name>
    <c:fmtId val="114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Participant Facade Variation Selections and Their CICA Complexity Scores During the VR Stage</a:t>
            </a:r>
            <a:endParaRPr lang="en-US" sz="2000" b="1"/>
          </a:p>
        </c:rich>
      </c:tx>
      <c:layout>
        <c:manualLayout>
          <c:xMode val="edge"/>
          <c:yMode val="edge"/>
          <c:x val="0.17809458388013999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chemeClr val="accent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7.4164734616506273E-2"/>
              <c:y val="-0.1835864266966629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aseline="0"/>
                  <a:t>Mean CICA, </a:t>
                </a:r>
                <a:fld id="{4745B6C6-B07E-4604-9C3D-F6E797BC3501}" type="VALUE">
                  <a:rPr lang="en-US" sz="2000" baseline="0"/>
                  <a:pPr>
                    <a:defRPr sz="1600"/>
                  </a:pPr>
                  <a:t>[VALUE]</a:t>
                </a:fld>
                <a:endParaRPr lang="en-US" sz="20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4317774861475649"/>
                  <c:h val="6.9218014414864804E-2"/>
                </c:manualLayout>
              </c15:layout>
              <c15:dlblFieldTable/>
              <c15:showDataLabelsRange val="0"/>
            </c:ext>
          </c:extLst>
        </c:dLbl>
      </c:pivotFmt>
      <c:pivotFmt>
        <c:idx val="1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982920157620185E-2"/>
          <c:y val="0.10097559877265723"/>
          <c:w val="0.89985135962011875"/>
          <c:h val="0.68567772047482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ComplexityLvChosenParticipant!$B$5:$B$32</c:f>
              <c:numCache>
                <c:formatCode>General</c:formatCode>
                <c:ptCount val="27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5</c:v>
                </c:pt>
                <c:pt idx="9">
                  <c:v>9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2</c:v>
                </c:pt>
                <c:pt idx="15">
                  <c:v>4</c:v>
                </c:pt>
                <c:pt idx="16">
                  <c:v>8</c:v>
                </c:pt>
                <c:pt idx="17">
                  <c:v>10</c:v>
                </c:pt>
                <c:pt idx="18">
                  <c:v>3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dk1">
                  <a:tint val="55000"/>
                </a:schemeClr>
              </a:solidFill>
              <a:ln w="222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ComplexityLvChosenParticipant!$C$5:$C$32</c:f>
              <c:numCache>
                <c:formatCode>0.00</c:formatCode>
                <c:ptCount val="27"/>
                <c:pt idx="0">
                  <c:v>3.8040117432535898</c:v>
                </c:pt>
                <c:pt idx="1">
                  <c:v>4.0709468205657604</c:v>
                </c:pt>
                <c:pt idx="2">
                  <c:v>3.3810580167354498</c:v>
                </c:pt>
                <c:pt idx="3">
                  <c:v>2.44814100940693</c:v>
                </c:pt>
                <c:pt idx="4">
                  <c:v>3.1046169383721902</c:v>
                </c:pt>
                <c:pt idx="5">
                  <c:v>3.4953594781301298</c:v>
                </c:pt>
                <c:pt idx="6">
                  <c:v>6.0535753783445401</c:v>
                </c:pt>
                <c:pt idx="7">
                  <c:v>4.6414756526268901</c:v>
                </c:pt>
                <c:pt idx="8">
                  <c:v>3.4953594781301298</c:v>
                </c:pt>
                <c:pt idx="9">
                  <c:v>5.5513785927583097</c:v>
                </c:pt>
                <c:pt idx="10">
                  <c:v>4.0709468205657604</c:v>
                </c:pt>
                <c:pt idx="11">
                  <c:v>3.3810580167354498</c:v>
                </c:pt>
                <c:pt idx="12">
                  <c:v>2.44814100940693</c:v>
                </c:pt>
                <c:pt idx="13">
                  <c:v>4.0709468205657604</c:v>
                </c:pt>
                <c:pt idx="14">
                  <c:v>2.7596209841446999</c:v>
                </c:pt>
                <c:pt idx="15">
                  <c:v>5.6098050139362297</c:v>
                </c:pt>
                <c:pt idx="16">
                  <c:v>4.7471604313498101</c:v>
                </c:pt>
                <c:pt idx="17">
                  <c:v>3.65898607536396</c:v>
                </c:pt>
                <c:pt idx="18">
                  <c:v>3.8040117432535898</c:v>
                </c:pt>
                <c:pt idx="19">
                  <c:v>5.00963449499221</c:v>
                </c:pt>
                <c:pt idx="20">
                  <c:v>3.3810580167354498</c:v>
                </c:pt>
                <c:pt idx="21">
                  <c:v>5.6098050139362297</c:v>
                </c:pt>
                <c:pt idx="22">
                  <c:v>2.16753707666108</c:v>
                </c:pt>
                <c:pt idx="23">
                  <c:v>2.1269954637560202</c:v>
                </c:pt>
                <c:pt idx="24">
                  <c:v>2.44814100940693</c:v>
                </c:pt>
                <c:pt idx="25">
                  <c:v>4.0709468205657604</c:v>
                </c:pt>
                <c:pt idx="26">
                  <c:v>3.6741751246223799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Lbls>
            <c:dLbl>
              <c:idx val="23"/>
              <c:layout>
                <c:manualLayout>
                  <c:x val="-7.4164734616506273E-2"/>
                  <c:y val="-0.1835864266966629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000" baseline="0"/>
                      <a:t>Mean CICA, </a:t>
                    </a:r>
                    <a:fld id="{4745B6C6-B07E-4604-9C3D-F6E797BC3501}" type="VALUE">
                      <a:rPr lang="en-US" sz="2000" baseline="0"/>
                      <a:pPr>
                        <a:defRPr sz="1600"/>
                      </a:pPr>
                      <a:t>[VALUE]</a:t>
                    </a:fld>
                    <a:endParaRPr lang="en-US" sz="20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317774861475649"/>
                      <c:h val="6.9218014414864804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4D-6250-4727-9871-3CECC51F4A29}"/>
                </c:ext>
              </c:extLst>
            </c:dLbl>
            <c:spPr>
              <a:noFill/>
              <a:ln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ComplexityLvChosenParticipant!$A$5:$A$32</c:f>
              <c:strCache>
                <c:ptCount val="27"/>
                <c:pt idx="0">
                  <c:v>1A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I</c:v>
                </c:pt>
                <c:pt idx="10">
                  <c:v>J</c:v>
                </c:pt>
                <c:pt idx="11">
                  <c:v>K</c:v>
                </c:pt>
                <c:pt idx="12">
                  <c:v>L</c:v>
                </c:pt>
                <c:pt idx="13">
                  <c:v>M</c:v>
                </c:pt>
                <c:pt idx="14">
                  <c:v>N</c:v>
                </c:pt>
                <c:pt idx="15">
                  <c:v>O</c:v>
                </c:pt>
                <c:pt idx="16">
                  <c:v>P</c:v>
                </c:pt>
                <c:pt idx="17">
                  <c:v>Q</c:v>
                </c:pt>
                <c:pt idx="18">
                  <c:v>R</c:v>
                </c:pt>
                <c:pt idx="19">
                  <c:v>S</c:v>
                </c:pt>
                <c:pt idx="20">
                  <c:v>T</c:v>
                </c:pt>
                <c:pt idx="21">
                  <c:v>U</c:v>
                </c:pt>
                <c:pt idx="22">
                  <c:v>V</c:v>
                </c:pt>
                <c:pt idx="23">
                  <c:v>W</c:v>
                </c:pt>
                <c:pt idx="24">
                  <c:v>X</c:v>
                </c:pt>
                <c:pt idx="25">
                  <c:v>Y</c:v>
                </c:pt>
                <c:pt idx="26">
                  <c:v>Z</c:v>
                </c:pt>
              </c:strCache>
            </c:strRef>
          </c:cat>
          <c:val>
            <c:numRef>
              <c:f>ComplexityLvChosenParticipant!$D$5:$D$32</c:f>
              <c:numCache>
                <c:formatCode>0.00</c:formatCode>
                <c:ptCount val="27"/>
                <c:pt idx="0">
                  <c:v>3.8179590016415625</c:v>
                </c:pt>
                <c:pt idx="1">
                  <c:v>3.8179590016415625</c:v>
                </c:pt>
                <c:pt idx="2">
                  <c:v>3.8179590016415625</c:v>
                </c:pt>
                <c:pt idx="3">
                  <c:v>3.8179590016415625</c:v>
                </c:pt>
                <c:pt idx="4">
                  <c:v>3.8179590016415625</c:v>
                </c:pt>
                <c:pt idx="5">
                  <c:v>3.8179590016415625</c:v>
                </c:pt>
                <c:pt idx="6">
                  <c:v>3.8179590016415625</c:v>
                </c:pt>
                <c:pt idx="7">
                  <c:v>3.8179590016415625</c:v>
                </c:pt>
                <c:pt idx="8">
                  <c:v>3.8179590016415625</c:v>
                </c:pt>
                <c:pt idx="9">
                  <c:v>3.8179590016415625</c:v>
                </c:pt>
                <c:pt idx="10">
                  <c:v>3.8179590016415625</c:v>
                </c:pt>
                <c:pt idx="11">
                  <c:v>3.8179590016415625</c:v>
                </c:pt>
                <c:pt idx="12">
                  <c:v>3.8179590016415625</c:v>
                </c:pt>
                <c:pt idx="13">
                  <c:v>3.8179590016415625</c:v>
                </c:pt>
                <c:pt idx="14">
                  <c:v>3.8179590016415625</c:v>
                </c:pt>
                <c:pt idx="15">
                  <c:v>3.8179590016415625</c:v>
                </c:pt>
                <c:pt idx="16">
                  <c:v>3.8179590016415625</c:v>
                </c:pt>
                <c:pt idx="17">
                  <c:v>3.8179590016415625</c:v>
                </c:pt>
                <c:pt idx="18">
                  <c:v>3.8179590016415625</c:v>
                </c:pt>
                <c:pt idx="19">
                  <c:v>3.8179590016415625</c:v>
                </c:pt>
                <c:pt idx="20">
                  <c:v>3.8179590016415625</c:v>
                </c:pt>
                <c:pt idx="21">
                  <c:v>3.8179590016415625</c:v>
                </c:pt>
                <c:pt idx="22">
                  <c:v>3.8179590016415625</c:v>
                </c:pt>
                <c:pt idx="23">
                  <c:v>3.8179590016415625</c:v>
                </c:pt>
                <c:pt idx="24">
                  <c:v>3.8179590016415625</c:v>
                </c:pt>
                <c:pt idx="25">
                  <c:v>3.8179590016415625</c:v>
                </c:pt>
                <c:pt idx="26">
                  <c:v>3.8179590016415625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130978183056939"/>
              <c:y val="0.8484335545838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layout>
            <c:manualLayout>
              <c:xMode val="edge"/>
              <c:yMode val="edge"/>
              <c:x val="4.2119611446599847E-3"/>
              <c:y val="0.28218242193836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50636636073249"/>
          <c:y val="0.90166023203881762"/>
          <c:w val="0.46750381663476764"/>
          <c:h val="9.1929956191751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0.39675757396108291</c:v>
                  </c:pt>
                  <c:pt idx="1">
                    <c:v>0.35129950089878959</c:v>
                  </c:pt>
                  <c:pt idx="2">
                    <c:v>0.16516690811269527</c:v>
                  </c:pt>
                  <c:pt idx="3">
                    <c:v>0.30149437663618567</c:v>
                  </c:pt>
                  <c:pt idx="4">
                    <c:v>0.36776536552587558</c:v>
                  </c:pt>
                  <c:pt idx="5">
                    <c:v>7.1353975245605342E-2</c:v>
                  </c:pt>
                  <c:pt idx="6">
                    <c:v>0.33150867454064747</c:v>
                  </c:pt>
                  <c:pt idx="7">
                    <c:v>0.36776536552587558</c:v>
                  </c:pt>
                  <c:pt idx="8">
                    <c:v>0.14723522489226476</c:v>
                  </c:pt>
                  <c:pt idx="9">
                    <c:v>0.39675757396108291</c:v>
                  </c:pt>
                  <c:pt idx="10">
                    <c:v>0.35129950089878959</c:v>
                  </c:pt>
                  <c:pt idx="11">
                    <c:v>0.16516690811269527</c:v>
                  </c:pt>
                  <c:pt idx="12">
                    <c:v>0.39675757396108291</c:v>
                  </c:pt>
                  <c:pt idx="13">
                    <c:v>0.22915051942781442</c:v>
                  </c:pt>
                  <c:pt idx="14">
                    <c:v>0.13671010732711983</c:v>
                  </c:pt>
                  <c:pt idx="15">
                    <c:v>0.31184760855498206</c:v>
                  </c:pt>
                  <c:pt idx="16">
                    <c:v>0.38578935595280839</c:v>
                  </c:pt>
                  <c:pt idx="17">
                    <c:v>0.39553943123208307</c:v>
                  </c:pt>
                  <c:pt idx="18">
                    <c:v>0.25801166220974531</c:v>
                  </c:pt>
                  <c:pt idx="19">
                    <c:v>0.35129950089878959</c:v>
                  </c:pt>
                  <c:pt idx="20">
                    <c:v>0.13671010732711983</c:v>
                  </c:pt>
                  <c:pt idx="21">
                    <c:v>0.11526446160569676</c:v>
                  </c:pt>
                  <c:pt idx="22">
                    <c:v>0.1088728560696742</c:v>
                  </c:pt>
                  <c:pt idx="23">
                    <c:v>0.16516690811269527</c:v>
                  </c:pt>
                  <c:pt idx="24">
                    <c:v>0.39675757396108291</c:v>
                  </c:pt>
                  <c:pt idx="25">
                    <c:v>0.38709659723402023</c:v>
                  </c:pt>
                  <c:pt idx="26">
                    <c:v>0.39553943123208307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0.39675757396108291</c:v>
                </c:pt>
                <c:pt idx="1">
                  <c:v>0.35129950089878959</c:v>
                </c:pt>
                <c:pt idx="2">
                  <c:v>0.16516690811269527</c:v>
                </c:pt>
                <c:pt idx="3">
                  <c:v>0.30149437663618567</c:v>
                </c:pt>
                <c:pt idx="4">
                  <c:v>0.36776536552587558</c:v>
                </c:pt>
                <c:pt idx="5">
                  <c:v>7.1353975245605342E-2</c:v>
                </c:pt>
                <c:pt idx="6">
                  <c:v>0.33150867454064747</c:v>
                </c:pt>
                <c:pt idx="7">
                  <c:v>0.36776536552587558</c:v>
                </c:pt>
                <c:pt idx="8">
                  <c:v>0.14723522489226476</c:v>
                </c:pt>
                <c:pt idx="9">
                  <c:v>0.39675757396108291</c:v>
                </c:pt>
                <c:pt idx="10">
                  <c:v>0.35129950089878959</c:v>
                </c:pt>
                <c:pt idx="11">
                  <c:v>0.16516690811269527</c:v>
                </c:pt>
                <c:pt idx="12">
                  <c:v>0.39675757396108291</c:v>
                </c:pt>
                <c:pt idx="13">
                  <c:v>0.22915051942781442</c:v>
                </c:pt>
                <c:pt idx="14">
                  <c:v>0.13671010732711983</c:v>
                </c:pt>
                <c:pt idx="15">
                  <c:v>0.31184760855498206</c:v>
                </c:pt>
                <c:pt idx="16">
                  <c:v>0.38578935595280839</c:v>
                </c:pt>
                <c:pt idx="17">
                  <c:v>0.39553943123208307</c:v>
                </c:pt>
                <c:pt idx="18">
                  <c:v>0.25801166220974531</c:v>
                </c:pt>
                <c:pt idx="19">
                  <c:v>0.35129950089878959</c:v>
                </c:pt>
                <c:pt idx="20">
                  <c:v>0.13671010732711983</c:v>
                </c:pt>
                <c:pt idx="21">
                  <c:v>0.11526446160569676</c:v>
                </c:pt>
                <c:pt idx="22">
                  <c:v>0.1088728560696742</c:v>
                </c:pt>
                <c:pt idx="23">
                  <c:v>0.16516690811269527</c:v>
                </c:pt>
                <c:pt idx="24">
                  <c:v>0.39675757396108291</c:v>
                </c:pt>
                <c:pt idx="25">
                  <c:v>0.38709659723402023</c:v>
                </c:pt>
                <c:pt idx="26">
                  <c:v>0.39553943123208307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519868629766"/>
          <c:y val="0.10870677165354332"/>
          <c:w val="0.80196114568786225"/>
          <c:h val="0.65530267716535429"/>
        </c:manualLayout>
      </c:layout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628117980279029"/>
                  <c:y val="-2.255958005249343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0888368463"/>
                      <c:h val="0.14425112860892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DFC0-46E6-BE97-7D90C64EDC30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0.39675757396108291</c:v>
                  </c:pt>
                  <c:pt idx="1">
                    <c:v>0.35129950089878959</c:v>
                  </c:pt>
                  <c:pt idx="2">
                    <c:v>0.16516690811269527</c:v>
                  </c:pt>
                  <c:pt idx="3">
                    <c:v>0.30149437663618567</c:v>
                  </c:pt>
                  <c:pt idx="4">
                    <c:v>0.36776536552587558</c:v>
                  </c:pt>
                  <c:pt idx="5">
                    <c:v>7.1353975245605342E-2</c:v>
                  </c:pt>
                  <c:pt idx="6">
                    <c:v>0.33150867454064747</c:v>
                  </c:pt>
                  <c:pt idx="7">
                    <c:v>0.36776536552587558</c:v>
                  </c:pt>
                  <c:pt idx="8">
                    <c:v>0.14723522489226476</c:v>
                  </c:pt>
                  <c:pt idx="9">
                    <c:v>0.39675757396108291</c:v>
                  </c:pt>
                  <c:pt idx="10">
                    <c:v>0.35129950089878959</c:v>
                  </c:pt>
                  <c:pt idx="11">
                    <c:v>0.16516690811269527</c:v>
                  </c:pt>
                  <c:pt idx="12">
                    <c:v>0.39675757396108291</c:v>
                  </c:pt>
                  <c:pt idx="13">
                    <c:v>0.22915051942781442</c:v>
                  </c:pt>
                  <c:pt idx="14">
                    <c:v>0.13671010732711983</c:v>
                  </c:pt>
                  <c:pt idx="15">
                    <c:v>0.31184760855498206</c:v>
                  </c:pt>
                  <c:pt idx="16">
                    <c:v>0.38578935595280839</c:v>
                  </c:pt>
                  <c:pt idx="17">
                    <c:v>0.39553943123208307</c:v>
                  </c:pt>
                  <c:pt idx="18">
                    <c:v>0.25801166220974531</c:v>
                  </c:pt>
                  <c:pt idx="19">
                    <c:v>0.35129950089878959</c:v>
                  </c:pt>
                  <c:pt idx="20">
                    <c:v>0.13671010732711983</c:v>
                  </c:pt>
                  <c:pt idx="21">
                    <c:v>0.11526446160569676</c:v>
                  </c:pt>
                  <c:pt idx="22">
                    <c:v>0.1088728560696742</c:v>
                  </c:pt>
                  <c:pt idx="23">
                    <c:v>0.16516690811269527</c:v>
                  </c:pt>
                  <c:pt idx="24">
                    <c:v>0.39675757396108291</c:v>
                  </c:pt>
                  <c:pt idx="25">
                    <c:v>0.38709659723402023</c:v>
                  </c:pt>
                  <c:pt idx="26">
                    <c:v>0.39553943123208307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0.39675757396108291</c:v>
                </c:pt>
                <c:pt idx="1">
                  <c:v>0.35129950089878959</c:v>
                </c:pt>
                <c:pt idx="2">
                  <c:v>0.16516690811269527</c:v>
                </c:pt>
                <c:pt idx="3">
                  <c:v>0.30149437663618567</c:v>
                </c:pt>
                <c:pt idx="4">
                  <c:v>0.36776536552587558</c:v>
                </c:pt>
                <c:pt idx="5">
                  <c:v>7.1353975245605342E-2</c:v>
                </c:pt>
                <c:pt idx="6">
                  <c:v>0.33150867454064747</c:v>
                </c:pt>
                <c:pt idx="7">
                  <c:v>0.36776536552587558</c:v>
                </c:pt>
                <c:pt idx="8">
                  <c:v>0.14723522489226476</c:v>
                </c:pt>
                <c:pt idx="9">
                  <c:v>0.39675757396108291</c:v>
                </c:pt>
                <c:pt idx="10">
                  <c:v>0.35129950089878959</c:v>
                </c:pt>
                <c:pt idx="11">
                  <c:v>0.16516690811269527</c:v>
                </c:pt>
                <c:pt idx="12">
                  <c:v>0.39675757396108291</c:v>
                </c:pt>
                <c:pt idx="13">
                  <c:v>0.22915051942781442</c:v>
                </c:pt>
                <c:pt idx="14">
                  <c:v>0.13671010732711983</c:v>
                </c:pt>
                <c:pt idx="15">
                  <c:v>0.31184760855498206</c:v>
                </c:pt>
                <c:pt idx="16">
                  <c:v>0.38578935595280839</c:v>
                </c:pt>
                <c:pt idx="17">
                  <c:v>0.39553943123208307</c:v>
                </c:pt>
                <c:pt idx="18">
                  <c:v>0.25801166220974531</c:v>
                </c:pt>
                <c:pt idx="19">
                  <c:v>0.35129950089878959</c:v>
                </c:pt>
                <c:pt idx="20">
                  <c:v>0.13671010732711983</c:v>
                </c:pt>
                <c:pt idx="21">
                  <c:v>0.11526446160569676</c:v>
                </c:pt>
                <c:pt idx="22">
                  <c:v>0.1088728560696742</c:v>
                </c:pt>
                <c:pt idx="23">
                  <c:v>0.16516690811269527</c:v>
                </c:pt>
                <c:pt idx="24">
                  <c:v>0.39675757396108291</c:v>
                </c:pt>
                <c:pt idx="25">
                  <c:v>0.38709659723402023</c:v>
                </c:pt>
                <c:pt idx="26">
                  <c:v>0.39553943123208307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C0-46E6-BE97-7D90C64E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  <c:pt idx="5">
                  <c:v>4.875</c:v>
                </c:pt>
                <c:pt idx="6">
                  <c:v>4.875</c:v>
                </c:pt>
                <c:pt idx="7">
                  <c:v>6.25</c:v>
                </c:pt>
                <c:pt idx="8">
                  <c:v>5.125</c:v>
                </c:pt>
                <c:pt idx="9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ctr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1.713913650100261</c:v>
                  </c:pt>
                  <c:pt idx="1">
                    <c:v>1.4947825928876748</c:v>
                  </c:pt>
                  <c:pt idx="2">
                    <c:v>1.4142135623730951</c:v>
                  </c:pt>
                  <c:pt idx="3">
                    <c:v>1.6153559979150107</c:v>
                  </c:pt>
                  <c:pt idx="4">
                    <c:v>1.2247448713915889</c:v>
                  </c:pt>
                  <c:pt idx="5">
                    <c:v>1.5360257159305635</c:v>
                  </c:pt>
                  <c:pt idx="6">
                    <c:v>1.8328597873268975</c:v>
                  </c:pt>
                  <c:pt idx="7">
                    <c:v>0.66143782776614768</c:v>
                  </c:pt>
                  <c:pt idx="8">
                    <c:v>1.5360257159305635</c:v>
                  </c:pt>
                  <c:pt idx="9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4.25</c:v>
                </c:pt>
                <c:pt idx="1">
                  <c:v>4.625</c:v>
                </c:pt>
                <c:pt idx="2">
                  <c:v>5.5</c:v>
                </c:pt>
                <c:pt idx="3">
                  <c:v>3.875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1.713913650100261</c:v>
                </c:pt>
                <c:pt idx="1">
                  <c:v>1.4947825928876748</c:v>
                </c:pt>
                <c:pt idx="2">
                  <c:v>1.4142135623730951</c:v>
                </c:pt>
                <c:pt idx="3">
                  <c:v>1.6153559979150107</c:v>
                </c:pt>
                <c:pt idx="4">
                  <c:v>1.2247448713915889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1.5360257159305635</c:v>
                  </c:pt>
                  <c:pt idx="1">
                    <c:v>1.8328597873268975</c:v>
                  </c:pt>
                  <c:pt idx="2">
                    <c:v>0.66143782776614768</c:v>
                  </c:pt>
                  <c:pt idx="3">
                    <c:v>1.5360257159305635</c:v>
                  </c:pt>
                  <c:pt idx="4">
                    <c:v>1.920286436967152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4.875</c:v>
                </c:pt>
                <c:pt idx="1">
                  <c:v>4.875</c:v>
                </c:pt>
                <c:pt idx="2">
                  <c:v>6.25</c:v>
                </c:pt>
                <c:pt idx="3">
                  <c:v>5.125</c:v>
                </c:pt>
                <c:pt idx="4">
                  <c:v>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1.5360257159305635</c:v>
                </c:pt>
                <c:pt idx="1">
                  <c:v>1.8328597873268975</c:v>
                </c:pt>
                <c:pt idx="2">
                  <c:v>0.66143782776614768</c:v>
                </c:pt>
                <c:pt idx="3">
                  <c:v>1.5360257159305635</c:v>
                </c:pt>
                <c:pt idx="4">
                  <c:v>1.920286436967152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2.8888888888888888</c:v>
                </c:pt>
                <c:pt idx="2">
                  <c:v>3.6666666666666665</c:v>
                </c:pt>
                <c:pt idx="3">
                  <c:v>3.7777777777777777</c:v>
                </c:pt>
                <c:pt idx="4">
                  <c:v>5.2222222222222223</c:v>
                </c:pt>
                <c:pt idx="5">
                  <c:v>5.333333333333333</c:v>
                </c:pt>
                <c:pt idx="6">
                  <c:v>6.8888888888888893</c:v>
                </c:pt>
                <c:pt idx="7">
                  <c:v>8.6666666666666661</c:v>
                </c:pt>
                <c:pt idx="8">
                  <c:v>8.1111111111111107</c:v>
                </c:pt>
                <c:pt idx="9">
                  <c:v>8.2222222222222214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2.2222222222222223</c:v>
                </c:pt>
                <c:pt idx="1">
                  <c:v>3.2222222222222223</c:v>
                </c:pt>
                <c:pt idx="2">
                  <c:v>3.8888888888888888</c:v>
                </c:pt>
                <c:pt idx="3">
                  <c:v>4.333333333333333</c:v>
                </c:pt>
                <c:pt idx="4">
                  <c:v>4.5555555555555554</c:v>
                </c:pt>
                <c:pt idx="5">
                  <c:v>5.1111111111111107</c:v>
                </c:pt>
                <c:pt idx="6">
                  <c:v>6.7777777777777777</c:v>
                </c:pt>
                <c:pt idx="7">
                  <c:v>8</c:v>
                </c:pt>
                <c:pt idx="8">
                  <c:v>8.6666666666666661</c:v>
                </c:pt>
                <c:pt idx="9">
                  <c:v>8.1111111111111107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2.3333333333333335</c:v>
                </c:pt>
                <c:pt idx="1">
                  <c:v>3.4444444444444446</c:v>
                </c:pt>
                <c:pt idx="2">
                  <c:v>3.5555555555555554</c:v>
                </c:pt>
                <c:pt idx="3">
                  <c:v>4.5555555555555554</c:v>
                </c:pt>
                <c:pt idx="4">
                  <c:v>5.1111111111111107</c:v>
                </c:pt>
                <c:pt idx="5">
                  <c:v>5.2222222222222223</c:v>
                </c:pt>
                <c:pt idx="6">
                  <c:v>6</c:v>
                </c:pt>
                <c:pt idx="7">
                  <c:v>8.5555555555555554</c:v>
                </c:pt>
                <c:pt idx="8">
                  <c:v>8.6666666666666661</c:v>
                </c:pt>
                <c:pt idx="9">
                  <c:v>7.5555555555555554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2.2222222222222223</c:v>
                </c:pt>
                <c:pt idx="1">
                  <c:v>2.2222222222222223</c:v>
                </c:pt>
                <c:pt idx="2">
                  <c:v>2.3333333333333335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2.8888888888888888</c:v>
                </c:pt>
                <c:pt idx="1">
                  <c:v>3.2222222222222223</c:v>
                </c:pt>
                <c:pt idx="2">
                  <c:v>3.4444444444444446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3.6666666666666665</c:v>
                </c:pt>
                <c:pt idx="1">
                  <c:v>3.8888888888888888</c:v>
                </c:pt>
                <c:pt idx="2">
                  <c:v>3.5555555555555554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3.7777777777777777</c:v>
                </c:pt>
                <c:pt idx="1">
                  <c:v>4.333333333333333</c:v>
                </c:pt>
                <c:pt idx="2">
                  <c:v>4.5555555555555554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5.2222222222222223</c:v>
                </c:pt>
                <c:pt idx="1">
                  <c:v>4.5555555555555554</c:v>
                </c:pt>
                <c:pt idx="2">
                  <c:v>5.1111111111111107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5.333333333333333</c:v>
                </c:pt>
                <c:pt idx="1">
                  <c:v>5.1111111111111107</c:v>
                </c:pt>
                <c:pt idx="2">
                  <c:v>5.2222222222222223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6.8888888888888893</c:v>
                </c:pt>
                <c:pt idx="1">
                  <c:v>6.7777777777777777</c:v>
                </c:pt>
                <c:pt idx="2">
                  <c:v>6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8.6666666666666661</c:v>
                </c:pt>
                <c:pt idx="1">
                  <c:v>8</c:v>
                </c:pt>
                <c:pt idx="2">
                  <c:v>8.5555555555555554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8.1111111111111107</c:v>
                </c:pt>
                <c:pt idx="1">
                  <c:v>8.6666666666666661</c:v>
                </c:pt>
                <c:pt idx="2">
                  <c:v>8.6666666666666661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8.2222222222222214</c:v>
                </c:pt>
                <c:pt idx="1">
                  <c:v>8.1111111111111107</c:v>
                </c:pt>
                <c:pt idx="2">
                  <c:v>7.5555555555555554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chart" Target="../charts/chart9.xml"/><Relationship Id="rId6" Type="http://schemas.openxmlformats.org/officeDocument/2006/relationships/image" Target="../media/image4.jpeg"/><Relationship Id="rId5" Type="http://schemas.openxmlformats.org/officeDocument/2006/relationships/chart" Target="../charts/chart11.xml"/><Relationship Id="rId4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chart" Target="../charts/chart12.xml"/><Relationship Id="rId1" Type="http://schemas.openxmlformats.org/officeDocument/2006/relationships/image" Target="../media/image5.png"/><Relationship Id="rId5" Type="http://schemas.openxmlformats.org/officeDocument/2006/relationships/chart" Target="../charts/chart13.xml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image" Target="../media/image8.png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444160</xdr:colOff>
      <xdr:row>19</xdr:row>
      <xdr:rowOff>4442</xdr:rowOff>
    </xdr:from>
    <xdr:to>
      <xdr:col>17</xdr:col>
      <xdr:colOff>1067614</xdr:colOff>
      <xdr:row>40</xdr:row>
      <xdr:rowOff>84106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97C48-7342-4334-6DB3-19BBA0E12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364496</xdr:colOff>
      <xdr:row>19</xdr:row>
      <xdr:rowOff>4442</xdr:rowOff>
    </xdr:from>
    <xdr:to>
      <xdr:col>21</xdr:col>
      <xdr:colOff>104723</xdr:colOff>
      <xdr:row>40</xdr:row>
      <xdr:rowOff>84106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E2F144-02E7-69D0-3926-0812B340B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561923</xdr:colOff>
      <xdr:row>19</xdr:row>
      <xdr:rowOff>4442</xdr:rowOff>
    </xdr:from>
    <xdr:to>
      <xdr:col>27</xdr:col>
      <xdr:colOff>284832</xdr:colOff>
      <xdr:row>40</xdr:row>
      <xdr:rowOff>84106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759552-1BEB-6D00-A12E-D28BD9A1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977967</xdr:colOff>
      <xdr:row>18</xdr:row>
      <xdr:rowOff>69272</xdr:rowOff>
    </xdr:from>
    <xdr:to>
      <xdr:col>26</xdr:col>
      <xdr:colOff>603079</xdr:colOff>
      <xdr:row>42</xdr:row>
      <xdr:rowOff>155865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A624C7B-69DF-3D7F-A1BD-7DA2C0D57703}"/>
            </a:ext>
          </a:extLst>
        </xdr:cNvPr>
        <xdr:cNvGrpSpPr/>
      </xdr:nvGrpSpPr>
      <xdr:grpSpPr>
        <a:xfrm>
          <a:off x="15152900" y="3740727"/>
          <a:ext cx="13843339" cy="4823116"/>
          <a:chOff x="14243694" y="3913908"/>
          <a:chExt cx="12908158" cy="5004957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6D8BF8B5-8D8D-B55B-30B1-3868E13D5FCD}"/>
              </a:ext>
            </a:extLst>
          </xdr:cNvPr>
          <xdr:cNvSpPr txBox="1"/>
        </xdr:nvSpPr>
        <xdr:spPr>
          <a:xfrm>
            <a:off x="14651997" y="3913908"/>
            <a:ext cx="10945090" cy="43295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1"/>
              <a:t>Comparative Analysis of Perceived Complexity vs. CICA Complexity Scores per Pattern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549A971-DC06-4ADE-9F46-5185AA14A98A}"/>
              </a:ext>
            </a:extLst>
          </xdr:cNvPr>
          <xdr:cNvSpPr txBox="1"/>
        </xdr:nvSpPr>
        <xdr:spPr>
          <a:xfrm>
            <a:off x="14243694" y="8555183"/>
            <a:ext cx="1703295" cy="36368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(a) Pattern 1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4612C76F-6037-720F-F7FC-A075A03A0282}"/>
              </a:ext>
            </a:extLst>
          </xdr:cNvPr>
          <xdr:cNvSpPr txBox="1"/>
        </xdr:nvSpPr>
        <xdr:spPr>
          <a:xfrm>
            <a:off x="19235711" y="8555183"/>
            <a:ext cx="1777661" cy="34636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(b) Pattern</a:t>
            </a:r>
            <a:r>
              <a:rPr lang="en-US" sz="2000" b="0" baseline="0"/>
              <a:t> 2</a:t>
            </a:r>
            <a:endParaRPr lang="en-US" sz="2000" b="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1FA0003B-C3BD-2E55-B0AC-6C5333C8B624}"/>
              </a:ext>
            </a:extLst>
          </xdr:cNvPr>
          <xdr:cNvSpPr txBox="1"/>
        </xdr:nvSpPr>
        <xdr:spPr>
          <a:xfrm>
            <a:off x="24325525" y="8572501"/>
            <a:ext cx="1656433" cy="34636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(c) Pattern 3</a:t>
            </a:r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C3A5CF8A-8C5F-04E8-A662-0E73506728FB}"/>
              </a:ext>
            </a:extLst>
          </xdr:cNvPr>
          <xdr:cNvSpPr txBox="1"/>
        </xdr:nvSpPr>
        <xdr:spPr>
          <a:xfrm>
            <a:off x="16019318" y="6563592"/>
            <a:ext cx="1070670" cy="4156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25C59FF0-8B14-856E-87EF-29CE2D1FD878}"/>
              </a:ext>
            </a:extLst>
          </xdr:cNvPr>
          <xdr:cNvSpPr txBox="1"/>
        </xdr:nvSpPr>
        <xdr:spPr>
          <a:xfrm>
            <a:off x="21050250" y="6563592"/>
            <a:ext cx="1070670" cy="4156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0.5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629A4E3B-2C2A-FE4F-4C55-8B1E1C6831FA}"/>
              </a:ext>
            </a:extLst>
          </xdr:cNvPr>
          <xdr:cNvSpPr txBox="1"/>
        </xdr:nvSpPr>
        <xdr:spPr>
          <a:xfrm>
            <a:off x="26081182" y="6563592"/>
            <a:ext cx="1070670" cy="41563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300720</xdr:colOff>
      <xdr:row>0</xdr:row>
      <xdr:rowOff>22412</xdr:rowOff>
    </xdr:from>
    <xdr:to>
      <xdr:col>17</xdr:col>
      <xdr:colOff>45226</xdr:colOff>
      <xdr:row>25</xdr:row>
      <xdr:rowOff>15688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0E07A2-C729-4EDE-BCC0-CBDA7ACB0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493059</xdr:colOff>
      <xdr:row>0</xdr:row>
      <xdr:rowOff>0</xdr:rowOff>
    </xdr:from>
    <xdr:to>
      <xdr:col>24</xdr:col>
      <xdr:colOff>1246094</xdr:colOff>
      <xdr:row>24</xdr:row>
      <xdr:rowOff>183776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C3A66-E858-4C2C-81F0-5C134CAF0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446198</xdr:colOff>
      <xdr:row>28</xdr:row>
      <xdr:rowOff>11205</xdr:rowOff>
    </xdr:from>
    <xdr:to>
      <xdr:col>24</xdr:col>
      <xdr:colOff>1283417</xdr:colOff>
      <xdr:row>41</xdr:row>
      <xdr:rowOff>52027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5056D-B644-4CC3-B2E6-6C6AE0C1E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</xdr:colOff>
      <xdr:row>19</xdr:row>
      <xdr:rowOff>38100</xdr:rowOff>
    </xdr:from>
    <xdr:to>
      <xdr:col>10</xdr:col>
      <xdr:colOff>725861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117519</xdr:colOff>
      <xdr:row>19</xdr:row>
      <xdr:rowOff>38100</xdr:rowOff>
    </xdr:from>
    <xdr:to>
      <xdr:col>24</xdr:col>
      <xdr:colOff>355084</xdr:colOff>
      <xdr:row>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105894</xdr:colOff>
      <xdr:row>18</xdr:row>
      <xdr:rowOff>150719</xdr:rowOff>
    </xdr:from>
    <xdr:to>
      <xdr:col>36</xdr:col>
      <xdr:colOff>452157</xdr:colOff>
      <xdr:row>107</xdr:row>
      <xdr:rowOff>121281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A49D48-17F0-A687-62AF-E839F8949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47718" y="3579719"/>
          <a:ext cx="6397439" cy="169250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258154</xdr:colOff>
      <xdr:row>1</xdr:row>
      <xdr:rowOff>82604</xdr:rowOff>
    </xdr:from>
    <xdr:to>
      <xdr:col>18</xdr:col>
      <xdr:colOff>257174</xdr:colOff>
      <xdr:row>34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392E01-83A2-9F70-9C5C-751E4C6B3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77933</xdr:colOff>
      <xdr:row>5</xdr:row>
      <xdr:rowOff>81395</xdr:rowOff>
    </xdr:from>
    <xdr:to>
      <xdr:col>26</xdr:col>
      <xdr:colOff>443381</xdr:colOff>
      <xdr:row>33</xdr:row>
      <xdr:rowOff>22738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9524" y="1033895"/>
          <a:ext cx="6392175" cy="532729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27</xdr:col>
      <xdr:colOff>102292</xdr:colOff>
      <xdr:row>3</xdr:row>
      <xdr:rowOff>17319</xdr:rowOff>
    </xdr:from>
    <xdr:to>
      <xdr:col>37</xdr:col>
      <xdr:colOff>450273</xdr:colOff>
      <xdr:row>33</xdr:row>
      <xdr:rowOff>34637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C4D710-1739-0A5B-CD44-A48E4F3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39</xdr:col>
      <xdr:colOff>173182</xdr:colOff>
      <xdr:row>23</xdr:row>
      <xdr:rowOff>121227</xdr:rowOff>
    </xdr:from>
    <xdr:to>
      <xdr:col>43</xdr:col>
      <xdr:colOff>205937</xdr:colOff>
      <xdr:row>34</xdr:row>
      <xdr:rowOff>95032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F0908A0-24B0-23D3-CE48-D14C71BD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40364" y="4554682"/>
          <a:ext cx="2457300" cy="2069305"/>
        </a:xfrm>
        <a:prstGeom prst="rect">
          <a:avLst/>
        </a:prstGeom>
      </xdr:spPr>
    </xdr:pic>
    <xdr:clientData/>
  </xdr:twoCellAnchor>
  <xdr:twoCellAnchor>
    <xdr:from>
      <xdr:col>7</xdr:col>
      <xdr:colOff>275473</xdr:colOff>
      <xdr:row>36</xdr:row>
      <xdr:rowOff>17318</xdr:rowOff>
    </xdr:from>
    <xdr:to>
      <xdr:col>27</xdr:col>
      <xdr:colOff>206201</xdr:colOff>
      <xdr:row>61</xdr:row>
      <xdr:rowOff>55418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784804-8B2A-DEF3-56E6-8B1398F9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277091</xdr:colOff>
      <xdr:row>36</xdr:row>
      <xdr:rowOff>17318</xdr:rowOff>
    </xdr:from>
    <xdr:to>
      <xdr:col>24</xdr:col>
      <xdr:colOff>865910</xdr:colOff>
      <xdr:row>61</xdr:row>
      <xdr:rowOff>86206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597D0B-4493-5D46-0F04-240510D84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5364" y="6927273"/>
          <a:ext cx="11793682" cy="4831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0</xdr:row>
      <xdr:rowOff>95250</xdr:rowOff>
    </xdr:from>
    <xdr:to>
      <xdr:col>12</xdr:col>
      <xdr:colOff>440872</xdr:colOff>
      <xdr:row>25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DB3FCB-2071-469B-A2AA-E2D692EA5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3</xdr:col>
      <xdr:colOff>8283</xdr:colOff>
      <xdr:row>70</xdr:row>
      <xdr:rowOff>41414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333375</xdr:colOff>
      <xdr:row>70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14</xdr:col>
      <xdr:colOff>11822</xdr:colOff>
      <xdr:row>41</xdr:row>
      <xdr:rowOff>152060</xdr:rowOff>
    </xdr:from>
    <xdr:to>
      <xdr:col>22</xdr:col>
      <xdr:colOff>101573</xdr:colOff>
      <xdr:row>70</xdr:row>
      <xdr:rowOff>29084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05528" y="8948678"/>
          <a:ext cx="4930692" cy="5401524"/>
        </a:xfrm>
        <a:prstGeom prst="rect">
          <a:avLst/>
        </a:prstGeom>
      </xdr:spPr>
    </xdr:pic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0.45655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2284406" y="4463623"/>
          <a:ext cx="2483827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0.35187</cdr:y>
    </cdr:from>
    <cdr:to>
      <cdr:x>0.95295</cdr:x>
      <cdr:y>0.35187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668945" y="1818604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0.82995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38829" y="942953"/>
          <a:ext cx="31139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0.39907</cdr:x>
      <cdr:y>0.16675</cdr:y>
    </cdr:from>
    <cdr:to>
      <cdr:x>0.82612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31282" y="691388"/>
          <a:ext cx="281580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0.61259</cdr:x>
      <cdr:y>0.16675</cdr:y>
    </cdr:from>
    <cdr:to>
      <cdr:x>0.61259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4039185" y="69138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0.56562</cdr:x>
      <cdr:y>0.13067</cdr:y>
    </cdr:from>
    <cdr:to>
      <cdr:x>0.65701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2830587" y="675350"/>
          <a:ext cx="457357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  <cdr:relSizeAnchor xmlns:cdr="http://schemas.openxmlformats.org/drawingml/2006/chartDrawing">
    <cdr:from>
      <cdr:x>0.46876</cdr:x>
      <cdr:y>0.33618</cdr:y>
    </cdr:from>
    <cdr:to>
      <cdr:x>0.8449</cdr:x>
      <cdr:y>0.36757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345530" y="1737490"/>
          <a:ext cx="1882079" cy="162229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0.65683</cdr:x>
      <cdr:y>0.33618</cdr:y>
    </cdr:from>
    <cdr:to>
      <cdr:x>0.65683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4330888" y="1393857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0.61214</cdr:x>
      <cdr:y>0.29888</cdr:y>
    </cdr:from>
    <cdr:to>
      <cdr:x>0.70353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062356" y="1544718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  <cdr:relSizeAnchor xmlns:cdr="http://schemas.openxmlformats.org/drawingml/2006/chartDrawing">
    <cdr:from>
      <cdr:x>0.58987</cdr:x>
      <cdr:y>0.50652</cdr:y>
    </cdr:from>
    <cdr:to>
      <cdr:x>0.94489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892586" y="2100101"/>
          <a:ext cx="2342804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0.76738</cdr:x>
      <cdr:y>0.50652</cdr:y>
    </cdr:from>
    <cdr:to>
      <cdr:x>0.76738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5063987" y="2100101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0.72212</cdr:x>
      <cdr:y>0.47226</cdr:y>
    </cdr:from>
    <cdr:to>
      <cdr:x>0.81351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613762" y="2440784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5.5</a:t>
          </a:r>
        </a:p>
      </cdr:txBody>
    </cdr:sp>
  </cdr:relSizeAnchor>
  <cdr:relSizeAnchor xmlns:cdr="http://schemas.openxmlformats.org/drawingml/2006/chartDrawing">
    <cdr:from>
      <cdr:x>0.36526</cdr:x>
      <cdr:y>0.67573</cdr:y>
    </cdr:from>
    <cdr:to>
      <cdr:x>0.76816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410402" y="2801698"/>
          <a:ext cx="265875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0.56671</cdr:x>
      <cdr:y>0.67573</cdr:y>
    </cdr:from>
    <cdr:to>
      <cdr:x>0.56671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739779" y="2801698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0.51974</cdr:x>
      <cdr:y>0.64147</cdr:y>
    </cdr:from>
    <cdr:to>
      <cdr:x>0.61113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2600970" y="3315348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3.9</a:t>
          </a:r>
        </a:p>
      </cdr:txBody>
    </cdr:sp>
  </cdr:relSizeAnchor>
  <cdr:relSizeAnchor xmlns:cdr="http://schemas.openxmlformats.org/drawingml/2006/chartDrawing">
    <cdr:from>
      <cdr:x>0.55185</cdr:x>
      <cdr:y>0.84607</cdr:y>
    </cdr:from>
    <cdr:to>
      <cdr:x>0.86039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3641683" y="3507942"/>
          <a:ext cx="2036146" cy="130144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0.70612</cdr:x>
      <cdr:y>0.84607</cdr:y>
    </cdr:from>
    <cdr:to>
      <cdr:x>0.70612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4659755" y="3507942"/>
          <a:ext cx="0" cy="13014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0.6588</cdr:x>
      <cdr:y>0.81181</cdr:y>
    </cdr:from>
    <cdr:to>
      <cdr:x>0.75019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296915" y="4195705"/>
          <a:ext cx="457356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0.45673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2292626" y="944312"/>
          <a:ext cx="249306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0.70527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32837" y="2699727"/>
          <a:ext cx="1242879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671339" y="44523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0.49766</cdr:x>
      <cdr:y>0.16689</cdr:y>
    </cdr:from>
    <cdr:to>
      <cdr:x>0.88151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475438" y="862016"/>
          <a:ext cx="190932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0.16689</cdr:y>
    </cdr:from>
    <cdr:to>
      <cdr:x>0.68959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430099" y="862016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0.13268</cdr:y>
    </cdr:from>
    <cdr:to>
      <cdr:x>0.73649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232045" y="685276"/>
          <a:ext cx="457200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0.45937</cdr:x>
      <cdr:y>0.33605</cdr:y>
    </cdr:from>
    <cdr:to>
      <cdr:x>0.91981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284937" y="1735688"/>
          <a:ext cx="229032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0.68959</cdr:x>
      <cdr:y>0.33605</cdr:y>
    </cdr:from>
    <cdr:to>
      <cdr:x>0.68959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430099" y="1735688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0.64522</cdr:x>
      <cdr:y>0.30183</cdr:y>
    </cdr:from>
    <cdr:to>
      <cdr:x>0.73649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228476" y="1558948"/>
          <a:ext cx="45669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4.9</a:t>
          </a:r>
        </a:p>
      </cdr:txBody>
    </cdr:sp>
  </cdr:relSizeAnchor>
  <cdr:relSizeAnchor xmlns:cdr="http://schemas.openxmlformats.org/drawingml/2006/chartDrawing">
    <cdr:from>
      <cdr:x>0.77632</cdr:x>
      <cdr:y>0.50676</cdr:y>
    </cdr:from>
    <cdr:to>
      <cdr:x>0.94512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888771" y="2617431"/>
          <a:ext cx="845554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0.86072</cdr:x>
      <cdr:y>0.50676</cdr:y>
    </cdr:from>
    <cdr:to>
      <cdr:x>0.86072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</cdr:cNvCxnSpPr>
      </cdr:nvCxnSpPr>
      <cdr:spPr>
        <a:xfrm xmlns:a="http://schemas.openxmlformats.org/drawingml/2006/main">
          <a:off x="4311548" y="26174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0.81636</cdr:x>
      <cdr:y>0.47254</cdr:y>
    </cdr:from>
    <cdr:to>
      <cdr:x>0.90763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9296" y="2440691"/>
          <a:ext cx="457199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0.52552</cdr:x>
      <cdr:y>0.67642</cdr:y>
    </cdr:from>
    <cdr:to>
      <cdr:x>0.91252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24005" y="3493731"/>
          <a:ext cx="1932376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0.71902</cdr:x>
      <cdr:y>0.67642</cdr:y>
    </cdr:from>
    <cdr:to>
      <cdr:x>0.71902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0193" y="34937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0.37073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1851119" y="4370031"/>
          <a:ext cx="2400462" cy="16459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0.6111</cdr:x>
      <cdr:y>0.84608</cdr:y>
    </cdr:from>
    <cdr:to>
      <cdr:x>0.6111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051350" y="4370031"/>
          <a:ext cx="0" cy="1645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0.56674</cdr:x>
      <cdr:y>0.81186</cdr:y>
    </cdr:from>
    <cdr:to>
      <cdr:x>0.65801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2829809" y="41932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4.3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373316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192309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246.801215277781" createdVersion="8" refreshedVersion="8" minRefreshableVersion="3" recordCount="28" xr:uid="{E3B8432B-442A-47AB-AE7C-7CA624C28305}">
  <cacheSource type="worksheet">
    <worksheetSource name="Table1"/>
  </cacheSource>
  <cacheFields count="40">
    <cacheField name="Participant" numFmtId="0">
      <sharedItems containsString="0" containsBlank="1" containsNumber="1" containsInteger="1" minValue="1" maxValue="27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CICA Ranking" numFmtId="0">
      <sharedItems containsString="0" containsBlank="1" containsNumber="1" containsInteger="1" minValue="1" maxValue="10"/>
    </cacheField>
    <cacheField name="Complexity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 count="21">
        <m/>
        <s v="Mathematics"/>
        <s v="Computer engineer"/>
        <s v="Undergraduate Student"/>
        <s v="Architect"/>
        <s v="Marine biologist"/>
        <s v="Mechanical Engineer"/>
        <s v="Material Engineer" u="1"/>
        <s v="University Student" u="1"/>
        <s v="mathematic student" u="1"/>
        <s v="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58.599307291668" createdVersion="8" refreshedVersion="8" minRefreshableVersion="3" recordCount="30" xr:uid="{5E94AA73-DD3B-416A-A78F-137827870941}">
  <cacheSource type="worksheet">
    <worksheetSource name="TableCICAScoresRanking"/>
  </cacheSource>
  <cacheFields count="9">
    <cacheField name="Façade ID" numFmtId="0">
      <sharedItems count="30">
        <s v="P1-01"/>
        <s v="P1-02"/>
        <s v="P1-03"/>
        <s v="P1-04"/>
        <s v="P1-05"/>
        <s v="P1-06"/>
        <s v="P1-07"/>
        <s v="P1-08"/>
        <s v="P1-09"/>
        <s v="P1-10"/>
        <s v="P2-01"/>
        <s v="P2-02"/>
        <s v="P2-03"/>
        <s v="P2-04"/>
        <s v="P2-05"/>
        <s v="P2-06"/>
        <s v="P2-07"/>
        <s v="P2-08"/>
        <s v="P2-09"/>
        <s v="P2-10"/>
        <s v="P3-01"/>
        <s v="P3-02"/>
        <s v="P3-03"/>
        <s v="P3-04"/>
        <s v="P3-05"/>
        <s v="P3-06"/>
        <s v="P3-07"/>
        <s v="P3-08"/>
        <s v="P3-09"/>
        <s v="P3-010"/>
      </sharedItems>
    </cacheField>
    <cacheField name="Pattern" numFmtId="0">
      <sharedItems count="3">
        <s v="Pattern1"/>
        <s v="Pattern2"/>
        <s v="Pattern3"/>
      </sharedItems>
    </cacheField>
    <cacheField name="Façade N" numFmtId="0">
      <sharedItems containsSemiMixedTypes="0" containsString="0" containsNumber="1" containsInteger="1" minValue="1" maxValue="10"/>
    </cacheField>
    <cacheField name="CICA score" numFmtId="0">
      <sharedItems containsSemiMixedTypes="0" containsString="0" containsNumber="1" minValue="1.63708643446392" maxValue="6.1751236847401296"/>
    </cacheField>
    <cacheField name="Participant score" numFmtId="2">
      <sharedItems containsSemiMixedTypes="0" containsString="0" containsNumber="1" minValue="2.2222222222222223" maxValue="8.6666666666666661"/>
    </cacheField>
    <cacheField name="CICA ranking" numFmtId="0">
      <sharedItems containsSemiMixedTypes="0" containsString="0" containsNumber="1" containsInteger="1" minValue="1" maxValue="10"/>
    </cacheField>
    <cacheField name="Participant Ranking" numFmtId="0">
      <sharedItems containsSemiMixedTypes="0" containsString="0" containsNumber="1" containsInteger="1" minValue="1" maxValue="10"/>
    </cacheField>
    <cacheField name="Ranking SD" numFmtId="0">
      <sharedItems containsSemiMixedTypes="0" containsString="0" containsNumber="1" minValue="0" maxValue="3"/>
    </cacheField>
    <cacheField name="Average SD" numFmtId="2">
      <sharedItems containsSemiMixedTypes="0" containsString="0" containsNumber="1" minValue="0.93218319939879801" maxValue="0.932183199398798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365.555135185183" createdVersion="8" refreshedVersion="8" minRefreshableVersion="3" recordCount="28" xr:uid="{E0582D7C-A65B-42B0-A1D4-FFD2756A3D8F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27"/>
    </cacheField>
    <cacheField name="ID" numFmtId="0">
      <sharedItems containsBlank="1" count="49">
        <m/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Q"/>
        <s v="R"/>
        <s v="S"/>
        <s v="T"/>
        <s v="U"/>
        <s v="V"/>
        <s v="W"/>
        <s v="X"/>
        <s v="Y"/>
        <s v="Z"/>
        <s v="1A"/>
        <s v="1B" u="1"/>
        <s v="1C" u="1"/>
        <s v="1D" u="1"/>
        <s v="AH" u="1"/>
        <s v="A1" u="1"/>
        <s v="1F" u="1"/>
        <s v="1H" u="1"/>
        <s v="1J" u="1"/>
        <s v="1L" u="1"/>
        <s v="AA" u="1"/>
        <s v="AC" u="1"/>
        <s v="AE" u="1"/>
        <s v="AG" u="1"/>
        <s v="1E" u="1"/>
        <s v="1G" u="1"/>
        <s v="1I" u="1"/>
        <s v="1K" u="1"/>
        <s v="1M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0535753783445401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2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7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8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3.8179590016415625" maxValue="3.8179590016415625"/>
    </cacheField>
    <cacheField name="Standard Deviation" numFmtId="165">
      <sharedItems containsSemiMixedTypes="0" containsString="0" containsNumber="1" minValue="1.0768671839377393" maxValue="1.0768671839377393"/>
    </cacheField>
    <cacheField name="Z-score" numFmtId="2">
      <sharedItems containsSemiMixedTypes="0" containsString="0" containsNumber="1" minValue="-3.5454316545152551" maxValue="2.0760372402918659"/>
    </cacheField>
    <cacheField name="Probability" numFmtId="9">
      <sharedItems containsSemiMixedTypes="0" containsString="0" containsNumber="1" minValue="7.4361930447311301E-4" maxValue="0.39890882122356008"/>
    </cacheField>
    <cacheField name="Probability SD" numFmtId="0">
      <sharedItems containsSemiMixedTypes="0" containsString="0" containsNumber="1" minValue="0.12778417293287606" maxValue="0.12778417293287606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6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3" maxValue="7"/>
    </cacheField>
    <cacheField name="Q11" numFmtId="0">
      <sharedItems containsString="0" containsBlank="1" containsNumber="1" containsInteger="1" minValue="3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2" maxValue="7"/>
    </cacheField>
    <cacheField name="Mean Q6" numFmtId="164">
      <sharedItems containsSemiMixedTypes="0" containsString="0" containsNumber="1" minValue="4.25" maxValue="4.25"/>
    </cacheField>
    <cacheField name="SD Q6" numFmtId="0">
      <sharedItems containsSemiMixedTypes="0" containsString="0" containsNumber="1" minValue="1.713913650100261" maxValue="1.713913650100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m/>
    <m/>
    <m/>
    <m/>
    <n v="0"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x v="0"/>
    <x v="0"/>
    <m/>
    <m/>
    <m/>
    <m/>
    <m/>
    <m/>
    <m/>
    <m/>
    <m/>
    <m/>
    <m/>
    <m/>
    <m/>
    <n v="4.25"/>
    <n v="1.713913650100261"/>
  </r>
  <r>
    <n v="1"/>
    <s v="A"/>
    <s v="YUAN YAWEN "/>
    <s v="Y2Y"/>
    <s v="Female"/>
    <n v="1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s v="B"/>
    <s v="YUAN YAWEN "/>
    <s v="Y2Y"/>
    <s v="Female"/>
    <n v="2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3"/>
    <s v="C"/>
    <s v="YUAN YAWEN "/>
    <s v="Y2Y"/>
    <s v="Female"/>
    <n v="3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4"/>
    <s v="D"/>
    <s v="Ivo"/>
    <s v="1V0"/>
    <s v="Male"/>
    <n v="1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s v="E"/>
    <s v="Ivo"/>
    <s v="1V0"/>
    <s v="Male"/>
    <n v="2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6"/>
    <s v="F"/>
    <s v="Ivo"/>
    <s v="1V0"/>
    <s v="Male"/>
    <n v="3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x v="0"/>
    <x v="0"/>
    <m/>
    <m/>
    <m/>
    <m/>
    <m/>
    <m/>
    <m/>
    <m/>
    <m/>
    <m/>
    <m/>
    <m/>
    <m/>
    <n v="4.25"/>
    <n v="1.713913650100261"/>
  </r>
  <r>
    <n v="7"/>
    <s v="G"/>
    <s v="Alice Sun Jingyi"/>
    <s v="5JY"/>
    <s v="Female"/>
    <n v="1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s v="H"/>
    <s v="Alice Sun Jingyi"/>
    <s v="5JY"/>
    <s v="Female"/>
    <n v="2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x v="0"/>
    <x v="0"/>
    <m/>
    <m/>
    <m/>
    <m/>
    <m/>
    <m/>
    <m/>
    <m/>
    <m/>
    <m/>
    <m/>
    <m/>
    <m/>
    <n v="4.25"/>
    <n v="1.713913650100261"/>
  </r>
  <r>
    <n v="9"/>
    <s v="I"/>
    <s v="Alice Sun Jingyi"/>
    <s v="5JY"/>
    <s v="Female"/>
    <n v="3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x v="0"/>
    <x v="0"/>
    <m/>
    <m/>
    <m/>
    <m/>
    <m/>
    <m/>
    <m/>
    <m/>
    <m/>
    <m/>
    <m/>
    <m/>
    <m/>
    <n v="4.25"/>
    <n v="1.713913650100261"/>
  </r>
  <r>
    <n v="10"/>
    <s v="J"/>
    <s v="Li san"/>
    <s v="LS5"/>
    <s v="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s v="K"/>
    <s v="Li san"/>
    <s v="LS5"/>
    <s v="Male"/>
    <n v="2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12"/>
    <s v="L"/>
    <s v="Li san"/>
    <s v="LS5"/>
    <s v="Male"/>
    <n v="3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13"/>
    <s v="M"/>
    <s v="Mar"/>
    <s v="GM4"/>
    <s v="Female"/>
    <n v="1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s v="N"/>
    <s v="Mar"/>
    <s v="GM4"/>
    <s v="Female"/>
    <n v="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x v="0"/>
    <x v="0"/>
    <m/>
    <m/>
    <m/>
    <m/>
    <m/>
    <m/>
    <m/>
    <m/>
    <m/>
    <m/>
    <m/>
    <m/>
    <m/>
    <n v="4.25"/>
    <n v="1.713913650100261"/>
  </r>
  <r>
    <n v="15"/>
    <s v="O"/>
    <s v="Mar"/>
    <s v="GM4"/>
    <s v="Female"/>
    <n v="3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16"/>
    <s v="P"/>
    <s v="Su Lehan"/>
    <s v="AB1"/>
    <s v="Female"/>
    <n v="1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x v="3"/>
    <x v="1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s v="Q"/>
    <s v="Su Lehan"/>
    <s v="AB1"/>
    <s v="Female"/>
    <n v="2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x v="0"/>
    <x v="0"/>
    <m/>
    <m/>
    <m/>
    <m/>
    <m/>
    <m/>
    <m/>
    <m/>
    <m/>
    <m/>
    <m/>
    <m/>
    <m/>
    <n v="4.25"/>
    <n v="1.713913650100261"/>
  </r>
  <r>
    <n v="18"/>
    <s v="R"/>
    <s v="Su Lehan"/>
    <s v="AB1"/>
    <s v="Female"/>
    <n v="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  <r>
    <n v="19"/>
    <s v="S"/>
    <s v="Amira"/>
    <s v="AK1"/>
    <s v="Female"/>
    <n v="1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s v="T"/>
    <s v="Amira"/>
    <s v="AK1"/>
    <s v="Female"/>
    <n v="2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x v="0"/>
    <x v="0"/>
    <m/>
    <m/>
    <m/>
    <m/>
    <m/>
    <m/>
    <m/>
    <m/>
    <m/>
    <m/>
    <m/>
    <m/>
    <m/>
    <n v="4.25"/>
    <n v="1.713913650100261"/>
  </r>
  <r>
    <n v="21"/>
    <s v="U"/>
    <s v="Amira"/>
    <s v="AK1"/>
    <s v="Female"/>
    <n v="3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x v="0"/>
    <x v="0"/>
    <m/>
    <m/>
    <m/>
    <m/>
    <m/>
    <m/>
    <m/>
    <m/>
    <m/>
    <m/>
    <m/>
    <m/>
    <m/>
    <n v="4.25"/>
    <n v="1.713913650100261"/>
  </r>
  <r>
    <n v="22"/>
    <s v="V"/>
    <s v="Bryan"/>
    <s v="BP1"/>
    <s v="Male"/>
    <n v="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x v="6"/>
    <x v="0"/>
    <m/>
    <m/>
    <m/>
    <m/>
    <m/>
    <m/>
    <m/>
    <m/>
    <m/>
    <m/>
    <m/>
    <m/>
    <m/>
    <n v="4.25"/>
    <n v="1.713913650100261"/>
  </r>
  <r>
    <n v="23"/>
    <s v="W"/>
    <s v="Bryan"/>
    <s v="BP1"/>
    <s v="Male"/>
    <n v="2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x v="0"/>
    <x v="0"/>
    <m/>
    <m/>
    <m/>
    <m/>
    <m/>
    <m/>
    <m/>
    <m/>
    <m/>
    <m/>
    <m/>
    <m/>
    <m/>
    <n v="4.25"/>
    <n v="1.713913650100261"/>
  </r>
  <r>
    <n v="24"/>
    <s v="X"/>
    <s v="Bryan"/>
    <s v="BP1"/>
    <s v="Male"/>
    <n v="3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x v="0"/>
    <x v="0"/>
    <m/>
    <m/>
    <m/>
    <m/>
    <m/>
    <m/>
    <m/>
    <m/>
    <m/>
    <m/>
    <m/>
    <m/>
    <m/>
    <n v="4.25"/>
    <n v="1.713913650100261"/>
  </r>
  <r>
    <n v="25"/>
    <s v="Y"/>
    <s v="Kaneko"/>
    <s v="DC4"/>
    <s v="Male"/>
    <n v="1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s v="Z"/>
    <s v="Kaneko"/>
    <s v="DC4"/>
    <s v="Male"/>
    <n v="2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x v="0"/>
    <x v="0"/>
    <m/>
    <m/>
    <m/>
    <m/>
    <m/>
    <m/>
    <m/>
    <m/>
    <m/>
    <m/>
    <m/>
    <m/>
    <m/>
    <n v="4.25"/>
    <n v="1.713913650100261"/>
  </r>
  <r>
    <n v="27"/>
    <s v="1A"/>
    <s v="Kaneko"/>
    <s v="DC4"/>
    <s v="Male"/>
    <n v="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x v="0"/>
    <x v="0"/>
    <m/>
    <m/>
    <m/>
    <m/>
    <m/>
    <m/>
    <m/>
    <m/>
    <m/>
    <m/>
    <m/>
    <m/>
    <m/>
    <n v="4.25"/>
    <n v="1.71391365010026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1"/>
    <n v="2.16753707666108"/>
    <n v="2.2222222222222223"/>
    <n v="1"/>
    <n v="1"/>
    <n v="0"/>
    <n v="0.93218319939879801"/>
  </r>
  <r>
    <x v="1"/>
    <x v="0"/>
    <n v="2"/>
    <n v="3.1046169383721902"/>
    <n v="2.8888888888888888"/>
    <n v="2"/>
    <n v="2"/>
    <n v="0"/>
    <n v="0.93218319939879801"/>
  </r>
  <r>
    <x v="2"/>
    <x v="0"/>
    <n v="3"/>
    <n v="4.0709468205657604"/>
    <n v="3.6666666666666665"/>
    <n v="3"/>
    <n v="3"/>
    <n v="0"/>
    <n v="0.93218319939879801"/>
  </r>
  <r>
    <x v="3"/>
    <x v="0"/>
    <n v="4"/>
    <n v="5.00963449499221"/>
    <n v="3.7777777777777777"/>
    <n v="10"/>
    <n v="4"/>
    <n v="3"/>
    <n v="0.93218319939879801"/>
  </r>
  <r>
    <x v="4"/>
    <x v="0"/>
    <n v="5"/>
    <n v="4.8155578021165404"/>
    <n v="5.2222222222222223"/>
    <n v="8"/>
    <n v="5"/>
    <n v="1.5"/>
    <n v="0.93218319939879801"/>
  </r>
  <r>
    <x v="5"/>
    <x v="0"/>
    <n v="6"/>
    <n v="4.6414756526268901"/>
    <n v="5.333333333333333"/>
    <n v="5"/>
    <n v="6"/>
    <n v="0.5"/>
    <n v="0.93218319939879801"/>
  </r>
  <r>
    <x v="6"/>
    <x v="0"/>
    <n v="7"/>
    <n v="4.8169373660429304"/>
    <n v="6.8888888888888893"/>
    <n v="9"/>
    <n v="7"/>
    <n v="1"/>
    <n v="0.93218319939879801"/>
  </r>
  <r>
    <x v="7"/>
    <x v="0"/>
    <n v="8"/>
    <n v="4.7471604313498101"/>
    <n v="8.6666666666666661"/>
    <n v="6"/>
    <n v="10"/>
    <n v="2"/>
    <n v="0.93218319939879801"/>
  </r>
  <r>
    <x v="8"/>
    <x v="0"/>
    <n v="9"/>
    <n v="4.7637043183719596"/>
    <n v="8.1111111111111107"/>
    <n v="7"/>
    <n v="8"/>
    <n v="0.5"/>
    <n v="0.93218319939879801"/>
  </r>
  <r>
    <x v="9"/>
    <x v="0"/>
    <n v="10"/>
    <n v="4.2098927989796504"/>
    <n v="8.2222222222222214"/>
    <n v="4"/>
    <n v="9"/>
    <n v="2.5"/>
    <n v="0.93218319939879801"/>
  </r>
  <r>
    <x v="10"/>
    <x v="1"/>
    <n v="1"/>
    <n v="2.1269954637560202"/>
    <n v="2.2222222222222223"/>
    <n v="1"/>
    <n v="1"/>
    <n v="0"/>
    <n v="0.93218319939879801"/>
  </r>
  <r>
    <x v="11"/>
    <x v="1"/>
    <n v="2"/>
    <n v="2.7596209841446999"/>
    <n v="3.2222222222222223"/>
    <n v="2"/>
    <n v="2"/>
    <n v="0"/>
    <n v="0.93218319939879801"/>
  </r>
  <r>
    <x v="12"/>
    <x v="1"/>
    <n v="3"/>
    <n v="3.3810580167354498"/>
    <n v="3.8888888888888888"/>
    <n v="3"/>
    <n v="3"/>
    <n v="0"/>
    <n v="0.93218319939879801"/>
  </r>
  <r>
    <x v="13"/>
    <x v="1"/>
    <n v="4"/>
    <n v="3.7220473925356599"/>
    <n v="4.333333333333333"/>
    <n v="7"/>
    <n v="4"/>
    <n v="1.5"/>
    <n v="0.93218319939879801"/>
  </r>
  <r>
    <x v="14"/>
    <x v="1"/>
    <n v="5"/>
    <n v="3.4953594781301298"/>
    <n v="4.5555555555555554"/>
    <n v="4"/>
    <n v="5"/>
    <n v="0.5"/>
    <n v="0.93218319939879801"/>
  </r>
  <r>
    <x v="15"/>
    <x v="1"/>
    <n v="6"/>
    <n v="3.6741751246223799"/>
    <n v="5.1111111111111107"/>
    <n v="6"/>
    <n v="6"/>
    <n v="0"/>
    <n v="0.93218319939879801"/>
  </r>
  <r>
    <x v="16"/>
    <x v="1"/>
    <n v="7"/>
    <n v="3.7748858102618001"/>
    <n v="6.7777777777777777"/>
    <n v="8"/>
    <n v="7"/>
    <n v="0.5"/>
    <n v="0.93218319939879801"/>
  </r>
  <r>
    <x v="17"/>
    <x v="1"/>
    <n v="8"/>
    <n v="3.9143774986565898"/>
    <n v="8"/>
    <n v="9"/>
    <n v="8"/>
    <n v="0.5"/>
    <n v="0.93218319939879801"/>
  </r>
  <r>
    <x v="18"/>
    <x v="1"/>
    <n v="9"/>
    <n v="3.9802524145988101"/>
    <n v="8.6666666666666661"/>
    <n v="10"/>
    <n v="10"/>
    <n v="0"/>
    <n v="0.93218319939879801"/>
  </r>
  <r>
    <x v="19"/>
    <x v="1"/>
    <n v="10"/>
    <n v="3.65898607536396"/>
    <n v="8.1111111111111107"/>
    <n v="5"/>
    <n v="9"/>
    <n v="2"/>
    <n v="0.93218319939879801"/>
  </r>
  <r>
    <x v="20"/>
    <x v="2"/>
    <n v="1"/>
    <n v="1.63708643446392"/>
    <n v="2.3333333333333335"/>
    <n v="1"/>
    <n v="1"/>
    <n v="0"/>
    <n v="0.93218319939879801"/>
  </r>
  <r>
    <x v="21"/>
    <x v="2"/>
    <n v="2"/>
    <n v="2.44814100940693"/>
    <n v="3.4444444444444446"/>
    <n v="2"/>
    <n v="2"/>
    <n v="0"/>
    <n v="0.93218319939879801"/>
  </r>
  <r>
    <x v="22"/>
    <x v="2"/>
    <n v="3"/>
    <n v="3.8040117432535898"/>
    <n v="3.5555555555555554"/>
    <n v="3"/>
    <n v="3"/>
    <n v="0"/>
    <n v="0.93218319939879801"/>
  </r>
  <r>
    <x v="23"/>
    <x v="2"/>
    <n v="4"/>
    <n v="5.6098050139362297"/>
    <n v="4.5555555555555554"/>
    <n v="6"/>
    <n v="4"/>
    <n v="1"/>
    <n v="0.93218319939879801"/>
  </r>
  <r>
    <x v="24"/>
    <x v="2"/>
    <n v="5"/>
    <n v="6.1141652622381102"/>
    <n v="5.1111111111111107"/>
    <n v="9"/>
    <n v="5"/>
    <n v="2"/>
    <n v="0.93218319939879801"/>
  </r>
  <r>
    <x v="25"/>
    <x v="2"/>
    <n v="6"/>
    <n v="6.0535753783445401"/>
    <n v="5.2222222222222223"/>
    <n v="8"/>
    <n v="6"/>
    <n v="1"/>
    <n v="0.93218319939879801"/>
  </r>
  <r>
    <x v="26"/>
    <x v="2"/>
    <n v="7"/>
    <n v="6.1751236847401296"/>
    <n v="6"/>
    <n v="10"/>
    <n v="7"/>
    <n v="1.5"/>
    <n v="0.93218319939879801"/>
  </r>
  <r>
    <x v="27"/>
    <x v="2"/>
    <n v="8"/>
    <n v="5.8160472654821902"/>
    <n v="8.5555555555555554"/>
    <n v="7"/>
    <n v="9"/>
    <n v="1"/>
    <n v="0.93218319939879801"/>
  </r>
  <r>
    <x v="28"/>
    <x v="2"/>
    <n v="9"/>
    <n v="5.5513785927583097"/>
    <n v="8.6666666666666661"/>
    <n v="5"/>
    <n v="10"/>
    <n v="2.5"/>
    <n v="0.93218319939879801"/>
  </r>
  <r>
    <x v="29"/>
    <x v="2"/>
    <n v="10"/>
    <n v="4.1463703057165198"/>
    <n v="7.5555555555555554"/>
    <n v="4"/>
    <n v="8"/>
    <n v="2"/>
    <n v="0.932183199398798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m/>
    <x v="0"/>
    <m/>
    <m/>
    <m/>
    <x v="0"/>
    <m/>
    <m/>
    <m/>
    <n v="1"/>
    <n v="2"/>
    <n v="3"/>
    <n v="4"/>
    <n v="5"/>
    <n v="6"/>
    <n v="7"/>
    <n v="8"/>
    <n v="9"/>
    <n v="10"/>
    <n v="3.8179590016415625"/>
    <n v="1.0768671839377393"/>
    <n v="-3.5454316545152551"/>
    <n v="7.4361930447311301E-4"/>
    <n v="0.12778417293287606"/>
    <m/>
    <m/>
    <m/>
    <m/>
    <m/>
    <m/>
    <m/>
    <m/>
    <m/>
    <m/>
    <m/>
    <m/>
    <m/>
    <m/>
    <m/>
    <n v="4.25"/>
    <n v="1.713913650100261"/>
  </r>
  <r>
    <n v="1"/>
    <x v="1"/>
    <s v="YUAN YAWEN "/>
    <s v="Y2Y"/>
    <s v="Female"/>
    <x v="1"/>
    <s v="P1-03"/>
    <n v="3"/>
    <n v="4.0709468205657604"/>
    <n v="8"/>
    <n v="9"/>
    <n v="10"/>
    <n v="4"/>
    <n v="3"/>
    <n v="5"/>
    <n v="7"/>
    <n v="1"/>
    <n v="2"/>
    <n v="6"/>
    <n v="3.8179590016415625"/>
    <n v="1.0768671839377393"/>
    <n v="0.2349294534160721"/>
    <n v="0.38808361606840547"/>
    <n v="0.12778417293287606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25"/>
    <n v="1.713913650100261"/>
  </r>
  <r>
    <n v="2"/>
    <x v="2"/>
    <s v="YUAN YAWEN "/>
    <s v="Y2Y"/>
    <s v="Female"/>
    <x v="2"/>
    <s v="P2-03"/>
    <n v="3"/>
    <n v="3.3810580167354498"/>
    <n v="8"/>
    <n v="9"/>
    <n v="10"/>
    <n v="6"/>
    <n v="1"/>
    <n v="7"/>
    <n v="5"/>
    <n v="3"/>
    <n v="4"/>
    <n v="2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3"/>
    <x v="3"/>
    <s v="YUAN YAWEN "/>
    <s v="Y2Y"/>
    <s v="Female"/>
    <x v="3"/>
    <s v="P3-02"/>
    <n v="2"/>
    <n v="2.44814100940693"/>
    <n v="8"/>
    <n v="10"/>
    <n v="9"/>
    <n v="6"/>
    <n v="3"/>
    <n v="7"/>
    <n v="5"/>
    <n v="1"/>
    <n v="2"/>
    <n v="4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4"/>
    <x v="4"/>
    <s v="Ivo"/>
    <s v="1V0"/>
    <s v="Male"/>
    <x v="1"/>
    <s v="P1-02"/>
    <n v="2"/>
    <n v="3.1046169383721902"/>
    <n v="1"/>
    <n v="2"/>
    <n v="3"/>
    <n v="4"/>
    <n v="5"/>
    <n v="6"/>
    <n v="7"/>
    <n v="10"/>
    <n v="9"/>
    <n v="8"/>
    <n v="3.8179590016415625"/>
    <n v="1.0768671839377393"/>
    <n v="-0.66242343894343736"/>
    <n v="0.32035006133473226"/>
    <n v="0.12778417293287606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25"/>
    <n v="1.713913650100261"/>
  </r>
  <r>
    <n v="5"/>
    <x v="5"/>
    <s v="Ivo"/>
    <s v="1V0"/>
    <s v="Male"/>
    <x v="2"/>
    <s v="P2-05"/>
    <n v="5"/>
    <n v="3.4953594781301298"/>
    <n v="1"/>
    <n v="2"/>
    <n v="3"/>
    <n v="4"/>
    <n v="5"/>
    <n v="6"/>
    <n v="7"/>
    <n v="8"/>
    <n v="9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6"/>
    <x v="6"/>
    <s v="Ivo"/>
    <s v="1V0"/>
    <s v="Male"/>
    <x v="3"/>
    <s v="P3-06"/>
    <n v="6"/>
    <n v="6.0535753783445401"/>
    <n v="1"/>
    <n v="2"/>
    <n v="3"/>
    <n v="4"/>
    <n v="5"/>
    <n v="6"/>
    <n v="7"/>
    <n v="9"/>
    <n v="10"/>
    <n v="8"/>
    <n v="3.8179590016415625"/>
    <n v="1.0768671839377393"/>
    <n v="2.0760372402918659"/>
    <n v="4.6240287145465749E-2"/>
    <n v="0.12778417293287606"/>
    <m/>
    <m/>
    <m/>
    <m/>
    <m/>
    <m/>
    <m/>
    <m/>
    <m/>
    <m/>
    <m/>
    <m/>
    <m/>
    <m/>
    <m/>
    <n v="4.25"/>
    <n v="1.713913650100261"/>
  </r>
  <r>
    <n v="7"/>
    <x v="7"/>
    <s v="Alice Sun Jingyi"/>
    <s v="5JY"/>
    <s v="Female"/>
    <x v="1"/>
    <s v="P1-06"/>
    <n v="6"/>
    <n v="4.6414756526268901"/>
    <n v="5"/>
    <n v="3"/>
    <n v="2"/>
    <n v="1"/>
    <n v="4"/>
    <n v="6"/>
    <n v="7"/>
    <n v="9"/>
    <n v="8"/>
    <n v="10"/>
    <n v="3.8179590016415625"/>
    <n v="1.0768671839377393"/>
    <n v="0.76473372321924193"/>
    <n v="0.2977957688320218"/>
    <n v="0.12778417293287606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25"/>
    <n v="1.713913650100261"/>
  </r>
  <r>
    <n v="8"/>
    <x v="8"/>
    <s v="Alice Sun Jingyi"/>
    <s v="5JY"/>
    <s v="Female"/>
    <x v="2"/>
    <s v="P2-05"/>
    <n v="5"/>
    <n v="3.4953594781301298"/>
    <n v="2"/>
    <n v="3"/>
    <n v="1"/>
    <n v="6"/>
    <n v="4"/>
    <n v="5"/>
    <n v="8"/>
    <n v="7"/>
    <n v="10"/>
    <n v="10"/>
    <n v="3.8179590016415625"/>
    <n v="1.0768671839377393"/>
    <n v="-0.29957224839166824"/>
    <n v="0.38143672548032059"/>
    <n v="0.12778417293287606"/>
    <m/>
    <m/>
    <m/>
    <m/>
    <m/>
    <m/>
    <m/>
    <m/>
    <m/>
    <m/>
    <m/>
    <m/>
    <m/>
    <m/>
    <m/>
    <n v="4.25"/>
    <n v="1.713913650100261"/>
  </r>
  <r>
    <n v="9"/>
    <x v="9"/>
    <s v="Alice Sun Jingyi"/>
    <s v="5JY"/>
    <s v="Female"/>
    <x v="3"/>
    <s v="P3-09"/>
    <n v="9"/>
    <n v="5.5513785927583097"/>
    <n v="2"/>
    <n v="3"/>
    <n v="1"/>
    <n v="4"/>
    <n v="6"/>
    <n v="5"/>
    <n v="7"/>
    <n v="9"/>
    <n v="10"/>
    <n v="8"/>
    <n v="3.8179590016415625"/>
    <n v="1.0768671839377393"/>
    <n v="1.6096874498285088"/>
    <n v="0.10920970169330588"/>
    <n v="0.12778417293287606"/>
    <m/>
    <m/>
    <m/>
    <m/>
    <m/>
    <m/>
    <m/>
    <m/>
    <m/>
    <m/>
    <m/>
    <m/>
    <m/>
    <m/>
    <m/>
    <n v="4.25"/>
    <n v="1.713913650100261"/>
  </r>
  <r>
    <n v="10"/>
    <x v="10"/>
    <s v="Li san"/>
    <s v="LS5"/>
    <s v="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25"/>
    <n v="1.713913650100261"/>
  </r>
  <r>
    <n v="11"/>
    <x v="11"/>
    <s v="Li san"/>
    <s v="LS5"/>
    <s v="Male"/>
    <x v="2"/>
    <s v="P2-03"/>
    <n v="3"/>
    <n v="3.3810580167354498"/>
    <n v="1"/>
    <n v="2"/>
    <n v="3"/>
    <n v="4"/>
    <n v="6"/>
    <n v="5"/>
    <n v="7"/>
    <n v="9"/>
    <n v="10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12"/>
    <x v="12"/>
    <s v="Li san"/>
    <s v="LS5"/>
    <s v="Male"/>
    <x v="3"/>
    <s v="P3-02"/>
    <n v="2"/>
    <n v="2.44814100940693"/>
    <n v="1"/>
    <n v="2"/>
    <n v="3"/>
    <n v="4"/>
    <n v="7"/>
    <n v="5"/>
    <n v="6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13"/>
    <x v="13"/>
    <s v="Mar"/>
    <s v="GM4"/>
    <s v="Female"/>
    <x v="1"/>
    <s v="P1-03"/>
    <n v="3"/>
    <n v="4.0709468205657604"/>
    <n v="1"/>
    <n v="2"/>
    <n v="3"/>
    <n v="4"/>
    <n v="6"/>
    <n v="5"/>
    <n v="7"/>
    <n v="10"/>
    <n v="9"/>
    <n v="8"/>
    <n v="3.8179590016415625"/>
    <n v="1.0768671839377393"/>
    <n v="0.2349294534160721"/>
    <n v="0.38808361606840547"/>
    <n v="0.12778417293287606"/>
    <s v="Marine 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25"/>
    <n v="1.713913650100261"/>
  </r>
  <r>
    <n v="14"/>
    <x v="14"/>
    <s v="Mar"/>
    <s v="GM4"/>
    <s v="Female"/>
    <x v="2"/>
    <s v="P2-02"/>
    <n v="2"/>
    <n v="2.7596209841446999"/>
    <n v="1"/>
    <n v="2"/>
    <n v="3"/>
    <n v="4"/>
    <n v="6"/>
    <n v="5"/>
    <n v="7"/>
    <n v="9"/>
    <n v="8"/>
    <n v="10"/>
    <n v="3.8179590016415625"/>
    <n v="1.0768671839377393"/>
    <n v="-0.9827934524171108"/>
    <n v="0.24613379266777871"/>
    <n v="0.12778417293287606"/>
    <m/>
    <m/>
    <m/>
    <m/>
    <m/>
    <m/>
    <m/>
    <m/>
    <m/>
    <m/>
    <m/>
    <m/>
    <m/>
    <m/>
    <m/>
    <n v="4.25"/>
    <n v="1.713913650100261"/>
  </r>
  <r>
    <n v="15"/>
    <x v="15"/>
    <s v="Mar"/>
    <s v="GM4"/>
    <s v="Female"/>
    <x v="3"/>
    <s v="P3-04"/>
    <n v="4"/>
    <n v="5.6098050139362297"/>
    <n v="1"/>
    <n v="2"/>
    <n v="3"/>
    <n v="4"/>
    <n v="5"/>
    <n v="6"/>
    <n v="7"/>
    <n v="9"/>
    <n v="10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16"/>
    <x v="16"/>
    <s v="Su Lehan"/>
    <s v="AB1"/>
    <s v="Female"/>
    <x v="1"/>
    <s v="P1-08"/>
    <n v="8"/>
    <n v="4.7471604313498101"/>
    <n v="1"/>
    <n v="2"/>
    <n v="3"/>
    <n v="5"/>
    <n v="6"/>
    <n v="4"/>
    <n v="7"/>
    <n v="10"/>
    <n v="9"/>
    <n v="8"/>
    <n v="3.8179590016415625"/>
    <n v="1.0768671839377393"/>
    <n v="0.86287468275379331"/>
    <n v="0.27493656180481968"/>
    <n v="0.12778417293287606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25"/>
    <n v="1.713913650100261"/>
  </r>
  <r>
    <n v="17"/>
    <x v="17"/>
    <s v="Su Lehan"/>
    <s v="AB1"/>
    <s v="Female"/>
    <x v="2"/>
    <s v="P2-10"/>
    <n v="10"/>
    <n v="3.65898607536396"/>
    <n v="4"/>
    <n v="5"/>
    <n v="6"/>
    <n v="3"/>
    <n v="2"/>
    <n v="1"/>
    <n v="7"/>
    <n v="8"/>
    <n v="9"/>
    <n v="8"/>
    <n v="3.8179590016415625"/>
    <n v="1.0768671839377393"/>
    <n v="-0.14762537910784157"/>
    <n v="0.39461875416996678"/>
    <n v="0.12778417293287606"/>
    <m/>
    <m/>
    <m/>
    <m/>
    <m/>
    <m/>
    <m/>
    <m/>
    <m/>
    <m/>
    <m/>
    <m/>
    <m/>
    <m/>
    <m/>
    <n v="4.25"/>
    <n v="1.713913650100261"/>
  </r>
  <r>
    <n v="18"/>
    <x v="18"/>
    <s v="Su Lehan"/>
    <s v="AB1"/>
    <s v="Female"/>
    <x v="3"/>
    <s v="P3-03"/>
    <n v="3"/>
    <n v="3.8040117432535898"/>
    <n v="5"/>
    <n v="6"/>
    <n v="4"/>
    <n v="7"/>
    <n v="3"/>
    <n v="1"/>
    <n v="2"/>
    <n v="9"/>
    <n v="10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  <r>
    <n v="19"/>
    <x v="19"/>
    <s v="Amira"/>
    <s v="AK1"/>
    <s v="Female"/>
    <x v="1"/>
    <s v="P1-04"/>
    <n v="4"/>
    <n v="5.00963449499221"/>
    <n v="1"/>
    <n v="2"/>
    <n v="3"/>
    <n v="4"/>
    <n v="5"/>
    <n v="6"/>
    <n v="7"/>
    <n v="10"/>
    <n v="9"/>
    <n v="8"/>
    <n v="3.8179590016415625"/>
    <n v="1.0768671839377393"/>
    <n v="1.1066132491781326"/>
    <n v="0.21626841627455454"/>
    <n v="0.12778417293287606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25"/>
    <n v="1.713913650100261"/>
  </r>
  <r>
    <n v="20"/>
    <x v="20"/>
    <s v="Amira"/>
    <s v="AK1"/>
    <s v="Female"/>
    <x v="2"/>
    <s v="P2-03"/>
    <n v="3"/>
    <n v="3.3810580167354498"/>
    <n v="1"/>
    <n v="2"/>
    <n v="3"/>
    <n v="4"/>
    <n v="5"/>
    <n v="6"/>
    <n v="7"/>
    <n v="10"/>
    <n v="9"/>
    <n v="8"/>
    <n v="3.8179590016415625"/>
    <n v="1.0768671839377393"/>
    <n v="-0.405714828553428"/>
    <n v="0.36742326154398586"/>
    <n v="0.12778417293287606"/>
    <m/>
    <m/>
    <m/>
    <m/>
    <m/>
    <m/>
    <m/>
    <m/>
    <m/>
    <m/>
    <m/>
    <m/>
    <m/>
    <m/>
    <m/>
    <n v="4.25"/>
    <n v="1.713913650100261"/>
  </r>
  <r>
    <n v="21"/>
    <x v="21"/>
    <s v="Amira"/>
    <s v="AK1"/>
    <s v="Female"/>
    <x v="3"/>
    <s v="P3-04"/>
    <n v="4"/>
    <n v="5.6098050139362297"/>
    <n v="1"/>
    <n v="2"/>
    <n v="3"/>
    <n v="4"/>
    <n v="5"/>
    <n v="6"/>
    <n v="7"/>
    <n v="10"/>
    <n v="9"/>
    <n v="8"/>
    <n v="3.8179590016415625"/>
    <n v="1.0768671839377393"/>
    <n v="1.6639433711244611"/>
    <n v="9.9929303864987121E-2"/>
    <n v="0.12778417293287606"/>
    <m/>
    <m/>
    <m/>
    <m/>
    <m/>
    <m/>
    <m/>
    <m/>
    <m/>
    <m/>
    <m/>
    <m/>
    <m/>
    <m/>
    <m/>
    <n v="4.25"/>
    <n v="1.713913650100261"/>
  </r>
  <r>
    <n v="22"/>
    <x v="22"/>
    <s v="Bryan"/>
    <s v="BP1"/>
    <s v="Male"/>
    <x v="1"/>
    <s v="P1-01"/>
    <n v="1"/>
    <n v="2.16753707666108"/>
    <n v="1"/>
    <n v="2"/>
    <n v="3"/>
    <n v="4"/>
    <n v="5"/>
    <n v="6"/>
    <n v="7"/>
    <n v="10"/>
    <n v="9"/>
    <n v="8"/>
    <n v="3.8179590016415625"/>
    <n v="1.0768671839377393"/>
    <n v="-1.5326141882654902"/>
    <n v="0.1232683419282854"/>
    <n v="0.12778417293287606"/>
    <s v="Mechanical Engineer"/>
    <m/>
    <m/>
    <m/>
    <m/>
    <m/>
    <m/>
    <m/>
    <m/>
    <m/>
    <m/>
    <m/>
    <m/>
    <m/>
    <m/>
    <n v="4.25"/>
    <n v="1.713913650100261"/>
  </r>
  <r>
    <n v="23"/>
    <x v="23"/>
    <s v="Bryan"/>
    <s v="BP1"/>
    <s v="Male"/>
    <x v="2"/>
    <s v="P2-01"/>
    <n v="1"/>
    <n v="2.1269954637560202"/>
    <n v="1"/>
    <n v="2"/>
    <n v="3"/>
    <n v="4"/>
    <n v="5"/>
    <n v="6"/>
    <n v="7"/>
    <n v="10"/>
    <n v="9"/>
    <n v="8"/>
    <n v="3.8179590016415625"/>
    <n v="1.0768671839377393"/>
    <n v="-1.5702619256185895"/>
    <n v="0.11627469921366151"/>
    <n v="0.12778417293287606"/>
    <m/>
    <m/>
    <m/>
    <m/>
    <m/>
    <m/>
    <m/>
    <m/>
    <m/>
    <m/>
    <m/>
    <m/>
    <m/>
    <m/>
    <m/>
    <n v="4.25"/>
    <n v="1.713913650100261"/>
  </r>
  <r>
    <n v="24"/>
    <x v="24"/>
    <s v="Bryan"/>
    <s v="BP1"/>
    <s v="Male"/>
    <x v="3"/>
    <s v="P3-02"/>
    <n v="2"/>
    <n v="2.44814100940693"/>
    <n v="1"/>
    <n v="2"/>
    <n v="3"/>
    <n v="4"/>
    <n v="5"/>
    <n v="6"/>
    <n v="7"/>
    <n v="10"/>
    <n v="9"/>
    <n v="8"/>
    <n v="3.8179590016415625"/>
    <n v="1.0768671839377393"/>
    <n v="-1.272039869601812"/>
    <n v="0.17764266469552986"/>
    <n v="0.12778417293287606"/>
    <m/>
    <m/>
    <m/>
    <m/>
    <m/>
    <m/>
    <m/>
    <m/>
    <m/>
    <m/>
    <m/>
    <m/>
    <m/>
    <m/>
    <m/>
    <n v="4.25"/>
    <n v="1.713913650100261"/>
  </r>
  <r>
    <n v="25"/>
    <x v="25"/>
    <s v="Kaneko"/>
    <s v="DC4"/>
    <s v="Male"/>
    <x v="1"/>
    <s v="P1-03"/>
    <n v="3"/>
    <n v="4.0709468205657604"/>
    <n v="1"/>
    <n v="2"/>
    <n v="3"/>
    <n v="4"/>
    <n v="7"/>
    <n v="5"/>
    <n v="6"/>
    <n v="8"/>
    <n v="9"/>
    <n v="10"/>
    <n v="3.8179590016415625"/>
    <n v="1.0768671839377393"/>
    <n v="0.2349294534160721"/>
    <n v="0.38808361606840547"/>
    <n v="0.12778417293287606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25"/>
    <n v="1.713913650100261"/>
  </r>
  <r>
    <n v="26"/>
    <x v="26"/>
    <s v="Kaneko"/>
    <s v="DC4"/>
    <s v="Male"/>
    <x v="2"/>
    <s v="P2-06"/>
    <n v="6"/>
    <n v="3.6741751246223799"/>
    <n v="1"/>
    <n v="2"/>
    <n v="3"/>
    <n v="4"/>
    <n v="7"/>
    <n v="5"/>
    <n v="6"/>
    <n v="8"/>
    <n v="10"/>
    <n v="9"/>
    <n v="3.8179590016415625"/>
    <n v="1.0768671839377393"/>
    <n v="-0.13352052988875895"/>
    <n v="0.39540196478309148"/>
    <n v="0.12778417293287606"/>
    <m/>
    <m/>
    <m/>
    <m/>
    <m/>
    <m/>
    <m/>
    <m/>
    <m/>
    <m/>
    <m/>
    <m/>
    <m/>
    <m/>
    <m/>
    <n v="4.25"/>
    <n v="1.713913650100261"/>
  </r>
  <r>
    <n v="27"/>
    <x v="27"/>
    <s v="Kaneko"/>
    <s v="DC4"/>
    <s v="Male"/>
    <x v="3"/>
    <s v="P3-03"/>
    <n v="3"/>
    <n v="3.8040117432535898"/>
    <n v="1"/>
    <n v="2"/>
    <n v="3"/>
    <n v="4"/>
    <n v="7"/>
    <n v="5"/>
    <n v="6"/>
    <n v="10"/>
    <n v="9"/>
    <n v="8"/>
    <n v="3.8179590016415625"/>
    <n v="1.0768671839377393"/>
    <n v="-1.2951697847242701E-2"/>
    <n v="0.39890882122356008"/>
    <n v="0.12778417293287606"/>
    <m/>
    <m/>
    <m/>
    <m/>
    <m/>
    <m/>
    <m/>
    <m/>
    <m/>
    <m/>
    <m/>
    <m/>
    <m/>
    <m/>
    <m/>
    <n v="4.25"/>
    <n v="1.7139136501002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C952-7BDE-49F9-BBF8-312EDDFADD99}" name="PivotAccuracyRanking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34" firstHeaderRow="0" firstDataRow="1" firstDataCol="1" rowPageCount="1" colPageCount="1"/>
  <pivotFields count="9"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9"/>
        <item x="21"/>
        <item x="22"/>
        <item x="23"/>
        <item x="24"/>
        <item x="25"/>
        <item x="26"/>
        <item x="27"/>
        <item x="28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numFmtId="2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Sum of CICA score" fld="3" baseField="0" baseItem="0"/>
    <dataField name="Sum of Participant score" fld="4" baseField="0" baseItem="0"/>
    <dataField name="Sum of CICA ranking" fld="5" baseField="0" baseItem="0"/>
    <dataField name="Sum of Participant Ranking" fld="6" baseField="0" baseItem="0"/>
    <dataField name="Sum of Ranking SD" fld="7" baseField="0" baseItem="0"/>
    <dataField name="Sum of Average SD" fld="8" baseField="0" baseItem="0"/>
    <dataField name="Sum of Façade 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DEF31-BABF-46C0-ABC9-8972A23A7679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3:K7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h="1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24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7" rowHeaderCaption=" Pattern">
  <location ref="A4:D8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name="Façade Variation2"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. Chosen Façade" fld="7" subtotal="average" baseField="5" baseItem="1"/>
    <dataField name="Avg. CICA Score" fld="8" subtotal="average" baseField="5" baseItem="0" numFmtId="2"/>
    <dataField name=" Mean CICA Score" fld="19" subtotal="average" baseField="1" baseItem="0" numFmtId="165"/>
  </dataFields>
  <formats count="4">
    <format dxfId="1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15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14">
      <pivotArea outline="0" fieldPosition="0">
        <references count="1">
          <reference field="4294967294" count="1">
            <x v="1"/>
          </reference>
        </references>
      </pivotArea>
    </format>
  </formats>
  <chartFormats count="2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10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5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60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1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117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6">
  <location ref="A4:B10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1">
        <item m="1" x="14"/>
        <item m="1" x="19"/>
        <item x="2"/>
        <item m="1" x="13"/>
        <item m="1" x="15"/>
        <item m="1" x="10"/>
        <item m="1" x="16"/>
        <item m="1" x="8"/>
        <item x="4"/>
        <item m="1" x="12"/>
        <item m="1" x="17"/>
        <item m="1" x="20"/>
        <item x="6"/>
        <item m="1" x="18"/>
        <item h="1" x="0"/>
        <item m="1" x="11"/>
        <item x="1"/>
        <item m="1" x="9"/>
        <item x="5"/>
        <item x="3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3"/>
  </rowFields>
  <rowItems count="6">
    <i>
      <x v="2"/>
    </i>
    <i>
      <x v="8"/>
    </i>
    <i>
      <x v="12"/>
    </i>
    <i>
      <x v="16"/>
    </i>
    <i>
      <x v="18"/>
    </i>
    <i>
      <x v="19"/>
    </i>
  </rowItems>
  <colItems count="1">
    <i/>
  </colItems>
  <dataFields count="1">
    <dataField name="Count of Q1" fld="23" subtotal="count" showDataAs="percentOfTotal" baseField="13" baseItem="0" numFmtId="10"/>
  </dataFields>
  <chartFormats count="3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3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3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3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3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3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3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4">
  <location ref="D4:E6" firstHeaderRow="1" firstDataRow="1" firstDataCol="1"/>
  <pivotFields count="4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2">
    <i>
      <x/>
    </i>
    <i>
      <x v="1"/>
    </i>
  </rowItems>
  <colItems count="1">
    <i/>
  </colItems>
  <dataFields count="1">
    <dataField name="Count of Q2" fld="24" subtotal="count" showDataAs="percentOfTotal" baseField="0" baseItem="0" numFmtId="10"/>
  </dataFields>
  <chartFormats count="6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9">
  <location ref="A4:D32" firstHeaderRow="0" firstDataRow="1" firstDataCol="1" rowPageCount="1" colPageCount="1"/>
  <pivotFields count="41">
    <pivotField showAll="0"/>
    <pivotField axis="axisRow" showAll="0" sortType="ascending">
      <items count="50">
        <item x="27"/>
        <item m="1" x="28"/>
        <item m="1" x="29"/>
        <item m="1" x="30"/>
        <item m="1" x="41"/>
        <item m="1" x="33"/>
        <item m="1" x="42"/>
        <item m="1" x="34"/>
        <item m="1" x="43"/>
        <item m="1" x="35"/>
        <item m="1" x="44"/>
        <item m="1" x="36"/>
        <item m="1" x="45"/>
        <item x="1"/>
        <item m="1" x="32"/>
        <item m="1" x="37"/>
        <item m="1" x="46"/>
        <item m="1" x="38"/>
        <item m="1" x="47"/>
        <item m="1" x="39"/>
        <item m="1" x="48"/>
        <item m="1" x="40"/>
        <item m="1"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8">
    <i>
      <x/>
    </i>
    <i>
      <x v="13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hosen Facade Variation" fld="7" baseField="0" baseItem="0"/>
    <dataField name=" CICA Score" fld="8" baseField="1" baseItem="35" numFmtId="2"/>
    <dataField name=" Mean CICA Score" fld="19" subtotal="average" baseField="1" baseItem="0" numFmtId="2"/>
  </dataFields>
  <chartFormats count="14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6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06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06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06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06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106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06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106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106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106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106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106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106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106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06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06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06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06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06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06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06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06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06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06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06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14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4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14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14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14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14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chartFormat>
    <chartFormat chart="114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27"/>
          </reference>
        </references>
      </pivotArea>
    </chartFormat>
    <chartFormat chart="114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chartFormat>
    <chartFormat chart="114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29"/>
          </reference>
        </references>
      </pivotArea>
    </chartFormat>
    <chartFormat chart="114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chartFormat>
    <chartFormat chart="114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chartFormat>
    <chartFormat chart="114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32"/>
          </reference>
        </references>
      </pivotArea>
    </chartFormat>
    <chartFormat chart="114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33"/>
          </reference>
        </references>
      </pivotArea>
    </chartFormat>
    <chartFormat chart="114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14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14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14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14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14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14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14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14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14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14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14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2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1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5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2">
      <pivotArea outline="0" collapsedLevelsAreSubtotals="1" fieldPosition="0"/>
    </format>
    <format dxfId="1">
      <pivotArea collapsedLevelsAreSubtotals="1" fieldPosition="0">
        <references count="1">
          <reference field="5" count="0"/>
        </references>
      </pivotArea>
    </format>
    <format dxfId="0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O38" headerRowDxfId="84">
  <autoFilter ref="A1:AO38" xr:uid="{4AEAD8F8-CC0E-48BA-996B-F34B780D0F9B}">
    <filterColumn colId="5">
      <filters>
        <filter val="1"/>
        <filter val="2"/>
        <filter val="3"/>
      </filters>
    </filterColumn>
  </autoFilter>
  <sortState xmlns:xlrd2="http://schemas.microsoft.com/office/spreadsheetml/2017/richdata2" ref="A2:AO29">
    <sortCondition ref="A1:A29"/>
  </sortState>
  <tableColumns count="41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83" totalsRowDxfId="82"/>
    <tableColumn id="10" xr3:uid="{64771C3E-7E16-45EF-A2EE-D25D6C2AE74A}" name="Gender" dataDxfId="81" totalsRowDxfId="80"/>
    <tableColumn id="6" xr3:uid="{62236BB4-55BB-4C73-B959-4C284985000F}" name="Patern" dataDxfId="79" totalsRowDxfId="78"/>
    <tableColumn id="2" xr3:uid="{A38B2C70-183F-4B2D-8429-6302F3CE5596}" name="Façade ID" dataDxfId="77" totalsRowDxfId="76"/>
    <tableColumn id="42" xr3:uid="{6FADB675-FC65-4474-9858-D42CAD79DB9B}" name="Façade Variation" dataDxfId="75" totalsRowDxfId="74"/>
    <tableColumn id="7" xr3:uid="{FD4330AA-8CA2-4FAE-A6A6-858D8082DF46}" name="CICA Score" dataDxfId="73" totalsRowDxfId="72"/>
    <tableColumn id="4" xr3:uid="{1066692D-1C2C-4080-BA58-8C1BAF83E654}" name="LV1" totalsRowFunction="stdDev" dataDxfId="71" totalsRowDxfId="70"/>
    <tableColumn id="36" xr3:uid="{8ADD5CA9-9CB7-4AA7-925D-A1E6F28A3EDD}" name="LV2" totalsRowFunction="stdDev" dataDxfId="69" totalsRowDxfId="68"/>
    <tableColumn id="35" xr3:uid="{A3934A66-5422-462E-969F-A830EE533FCC}" name="LV3" totalsRowFunction="stdDev" dataDxfId="67" totalsRowDxfId="66"/>
    <tableColumn id="34" xr3:uid="{FC8840EA-741E-466E-B647-7A9327980039}" name="LV4" totalsRowFunction="stdDev" dataDxfId="65" totalsRowDxfId="64"/>
    <tableColumn id="8" xr3:uid="{2E0320C3-B4F2-4035-8731-6BBB5203730B}" name="LV5" totalsRowFunction="stdDev" dataDxfId="63" totalsRowDxfId="62"/>
    <tableColumn id="3" xr3:uid="{D3F416A3-C5B1-40A4-8645-082996A0786E}" name="LV6" totalsRowFunction="stdDev" dataDxfId="61" totalsRowDxfId="60"/>
    <tableColumn id="39" xr3:uid="{2AEAE83E-516F-4F75-80B5-55204FCAD2BC}" name="LV7" totalsRowFunction="stdDev" dataDxfId="59" totalsRowDxfId="58"/>
    <tableColumn id="38" xr3:uid="{C8D75F88-E9E1-41F1-A1B9-2CBBD9969697}" name="LV8" totalsRowFunction="stdDev" dataDxfId="57" totalsRowDxfId="56"/>
    <tableColumn id="37" xr3:uid="{A35E7F78-B484-4CD5-9E6C-11A7BDD71F3F}" name="LV9" totalsRowFunction="stdDev" dataDxfId="55" totalsRowDxfId="54"/>
    <tableColumn id="40" xr3:uid="{BBB38209-EC67-4A21-BB96-C3AE177A2B9A}" name="LV10" totalsRowFunction="stdDev" dataDxfId="53" totalsRowDxfId="52"/>
    <tableColumn id="11" xr3:uid="{A0043E1B-9F30-4289-A83B-3532079F9675}" name="Mean" dataDxfId="51" totalsRowDxfId="50">
      <calculatedColumnFormula>AVERAGE(Table1[CICA Score])</calculatedColumnFormula>
    </tableColumn>
    <tableColumn id="12" xr3:uid="{7E3498C4-E902-477A-8E25-383381324BA8}" name="Standard Deviation" dataDxfId="49">
      <calculatedColumnFormula>_xlfn.STDEV.P(Table1[CICA Score])</calculatedColumnFormula>
    </tableColumn>
    <tableColumn id="13" xr3:uid="{C177ADAC-A1D8-4890-ABD9-071854B36AAA}" name="Z-score" totalsRowFunction="average" dataDxfId="48" totalsRowDxfId="47">
      <calculatedColumnFormula>(Table1[[#This Row],[CICA Score]]-Table1[[#This Row],[Mean]])/Table1[[#This Row],[Standard Deviation]]</calculatedColumnFormula>
    </tableColumn>
    <tableColumn id="14" xr3:uid="{25E55D02-3768-4B1F-8F52-59DF71FF8579}" name="Probability CICA" totalsRowFunction="average" dataDxfId="46" totalsRowDxfId="45" dataCellStyle="Percent">
      <calculatedColumnFormula>_xlfn.NORM.DIST(Table1[[#This Row],[Z-score]],0,1,FALSE)</calculatedColumnFormula>
    </tableColumn>
    <tableColumn id="31" xr3:uid="{DF00E40E-15FC-4831-81B2-42670B42F90C}" name="Probability SD" dataDxfId="44" totalsRowDxfId="43">
      <calculatedColumnFormula>_xlfn.STDEV.P(Table1[Probability CICA])</calculatedColumnFormula>
    </tableColumn>
    <tableColumn id="9" xr3:uid="{AB0E5DB0-4CDB-4699-94C9-24D8FA990E9C}" name="Q1" dataDxfId="42"/>
    <tableColumn id="15" xr3:uid="{72F4079C-A213-4C48-989D-D7FC8B980638}" name="Q2" dataDxfId="41"/>
    <tableColumn id="16" xr3:uid="{42D93BF4-F56B-4FB4-85B5-7321B5C8563E}" name="Q3" dataDxfId="40"/>
    <tableColumn id="17" xr3:uid="{9AF0B243-08F4-4FEE-B90B-26A94594ECB2}" name="Q4" dataDxfId="39"/>
    <tableColumn id="18" xr3:uid="{440BEB28-4ED1-4326-802B-9C0C44E8CE3A}" name="Q5" dataDxfId="38"/>
    <tableColumn id="19" xr3:uid="{E5D57724-4045-4E12-9944-398162B5AA7C}" name="Q6" dataDxfId="37"/>
    <tableColumn id="20" xr3:uid="{68FEA1B8-5A78-4604-A1F4-8A579DC75438}" name="Q7" dataDxfId="36"/>
    <tableColumn id="21" xr3:uid="{59C6B532-E840-49AF-B11A-6F7C99B21B44}" name="Q8" dataDxfId="35"/>
    <tableColumn id="22" xr3:uid="{2B8A96D3-5F95-41D8-BBFF-4E0CC422093E}" name="Q9" dataDxfId="34"/>
    <tableColumn id="23" xr3:uid="{F616DD3F-2E77-4B3B-8AD8-921A9759962C}" name="Q10" dataDxfId="33"/>
    <tableColumn id="24" xr3:uid="{D97AD858-CBC9-4EBD-AAA8-8440B04657FA}" name="Q11" dataDxfId="32"/>
    <tableColumn id="25" xr3:uid="{8D924469-6E0A-43B5-B3DE-0308394EB538}" name="Q12" dataDxfId="31"/>
    <tableColumn id="26" xr3:uid="{B3276EC8-64C3-4224-ACD2-51806F626791}" name="Q13" dataDxfId="30"/>
    <tableColumn id="27" xr3:uid="{FE4CD374-A6E7-451D-A568-280102086B84}" name="Q14" dataDxfId="29"/>
    <tableColumn id="28" xr3:uid="{34B6AD55-2645-4326-8CD7-4DB729CCFAAC}" name="Q15" dataDxfId="28"/>
    <tableColumn id="29" xr3:uid="{70ABD23C-8887-4D6E-AC15-752215BAA267}" name="Mean Q6" dataDxfId="27">
      <calculatedColumnFormula array="1">AVERAGE(IF(Table1[Q6]&lt;&gt;"", Table1[Q6]))</calculatedColumnFormula>
    </tableColumn>
    <tableColumn id="30" xr3:uid="{FD151007-3BDD-45D6-A89B-8F1172A3F64D}" name="SD Q6" totalsRowFunction="sum" dataDxfId="26" totalsRowDxfId="25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2733E1-1A09-4E3B-A3A4-CED49632F884}" name="TableCICAScoresRanking" displayName="TableCICAScoresRanking" ref="A19:I49" totalsRowShown="0" headerRowDxfId="23">
  <autoFilter ref="A19:I49" xr:uid="{802733E1-1A09-4E3B-A3A4-CED49632F884}"/>
  <tableColumns count="9">
    <tableColumn id="1" xr3:uid="{AF575085-7425-4AC4-ACDC-D42DF4BDBBA8}" name="Façade ID"/>
    <tableColumn id="2" xr3:uid="{8E57B34F-9E4D-406A-A119-6BD4537A4A83}" name="Pattern"/>
    <tableColumn id="3" xr3:uid="{653A9E26-E06D-4116-864C-C7A40FB54DAC}" name="Façade N"/>
    <tableColumn id="4" xr3:uid="{1DAE542F-3E9D-4865-8437-400FC95E060C}" name="CICA score" dataCellStyle="Good"/>
    <tableColumn id="5" xr3:uid="{33ED38F2-FFE8-4255-BB7A-9FA0B3BA2957}" name="Participant score" dataDxfId="22"/>
    <tableColumn id="6" xr3:uid="{7BAC728B-3AB4-4DE5-9252-8F59849350B2}" name="CICA ranking" dataDxfId="21"/>
    <tableColumn id="7" xr3:uid="{2594E63C-3E2E-4852-89A2-9393ADB54B35}" name="Participant Ranking" dataDxfId="20"/>
    <tableColumn id="8" xr3:uid="{FED9B031-4BD1-43A6-8112-C602134C80B5}" name="Ranking SD" dataDxfId="19">
      <calculatedColumnFormula>_xlfn.STDEV.P(TableCICAScoresRanking[[#This Row],[CICA ranking]],TableCICAScoresRanking[[#This Row],[Participant Ranking]])</calculatedColumnFormula>
    </tableColumn>
    <tableColumn id="9" xr3:uid="{63572CDA-6F5E-4977-BC4C-1717E1FE4F1B}" name="Average SD" dataDxfId="18">
      <calculatedColumnFormula>STDEVA(TableCICAScoresRanking[Ranking 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13" totalsRowDxfId="12"/>
    <tableColumn id="3" xr3:uid="{B0299FDB-99B1-41E2-A1AF-927B536AEA97}" name="Mean" totalsRowFunction="average" dataDxfId="11" totalsRowDxfId="10"/>
    <tableColumn id="4" xr3:uid="{3D378563-A9AB-40AB-A4E4-27570B04A11D}" name="SD" totalsRowFunction="average" dataDxfId="9" totalsRowDxfId="8"/>
    <tableColumn id="5" xr3:uid="{949C1CF1-D36C-4380-B181-50E75A9C055F}" name="min" dataDxfId="7">
      <calculatedColumnFormula>MIN(MainTable!AD2:AD26)</calculatedColumnFormula>
    </tableColumn>
    <tableColumn id="6" xr3:uid="{585C503D-FDF2-4AA2-9C3A-3EB02B1EFBFA}" name="Max" dataDxfId="6">
      <calculatedColumnFormula>MIN(Table1[Q6])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O38"/>
  <sheetViews>
    <sheetView tabSelected="1" topLeftCell="A17" zoomScale="70" zoomScaleNormal="70" workbookViewId="0">
      <selection activeCell="K23" sqref="K23"/>
    </sheetView>
  </sheetViews>
  <sheetFormatPr defaultRowHeight="14.25" x14ac:dyDescent="0.45"/>
  <cols>
    <col min="1" max="2" width="11.1328125" customWidth="1"/>
    <col min="3" max="3" width="16.73046875" customWidth="1"/>
    <col min="4" max="4" width="11.1328125" customWidth="1"/>
    <col min="5" max="7" width="11.1328125" style="25" customWidth="1"/>
    <col min="8" max="8" width="14.1328125" style="25" customWidth="1"/>
    <col min="9" max="9" width="18.1328125" customWidth="1"/>
    <col min="10" max="10" width="12.59765625" style="16" customWidth="1"/>
    <col min="11" max="19" width="11.1328125" style="16" customWidth="1"/>
    <col min="20" max="20" width="10.73046875" customWidth="1"/>
    <col min="21" max="21" width="12.73046875" customWidth="1"/>
    <col min="22" max="22" width="11.3984375" customWidth="1"/>
    <col min="23" max="23" width="11.265625" customWidth="1"/>
    <col min="24" max="24" width="14" customWidth="1"/>
    <col min="25" max="25" width="39.59765625" customWidth="1"/>
    <col min="28" max="28" width="18.73046875" customWidth="1"/>
    <col min="29" max="29" width="60.86328125" customWidth="1"/>
    <col min="40" max="41" width="9.1328125" style="13"/>
  </cols>
  <sheetData>
    <row r="1" spans="1:41" s="2" customFormat="1" ht="28.5" x14ac:dyDescent="0.45">
      <c r="A1" s="2" t="s">
        <v>0</v>
      </c>
      <c r="B1" s="2" t="s">
        <v>37</v>
      </c>
      <c r="C1" s="2" t="s">
        <v>50</v>
      </c>
      <c r="D1" s="24" t="s">
        <v>1</v>
      </c>
      <c r="E1" s="24" t="s">
        <v>2</v>
      </c>
      <c r="F1" s="24" t="s">
        <v>49</v>
      </c>
      <c r="G1" s="24" t="s">
        <v>189</v>
      </c>
      <c r="H1" s="24" t="s">
        <v>148</v>
      </c>
      <c r="I1" s="2" t="s">
        <v>184</v>
      </c>
      <c r="J1" s="17" t="s">
        <v>51</v>
      </c>
      <c r="K1" s="17" t="s">
        <v>52</v>
      </c>
      <c r="L1" s="17" t="s">
        <v>53</v>
      </c>
      <c r="M1" s="17" t="s">
        <v>54</v>
      </c>
      <c r="N1" s="17" t="s">
        <v>55</v>
      </c>
      <c r="O1" s="17" t="s">
        <v>56</v>
      </c>
      <c r="P1" s="17" t="s">
        <v>57</v>
      </c>
      <c r="Q1" s="17" t="s">
        <v>58</v>
      </c>
      <c r="R1" s="17" t="s">
        <v>59</v>
      </c>
      <c r="S1" s="17" t="s">
        <v>60</v>
      </c>
      <c r="T1" s="2" t="s">
        <v>6</v>
      </c>
      <c r="U1" s="2" t="s">
        <v>7</v>
      </c>
      <c r="V1" s="2" t="s">
        <v>8</v>
      </c>
      <c r="W1" s="2" t="s">
        <v>205</v>
      </c>
      <c r="X1" s="2" t="s">
        <v>36</v>
      </c>
      <c r="Y1" s="2" t="s">
        <v>9</v>
      </c>
      <c r="Z1" s="2" t="s">
        <v>13</v>
      </c>
      <c r="AA1" s="2" t="s">
        <v>14</v>
      </c>
      <c r="AB1" s="2" t="s">
        <v>15</v>
      </c>
      <c r="AC1" s="2" t="s">
        <v>17</v>
      </c>
      <c r="AD1" s="2" t="s">
        <v>18</v>
      </c>
      <c r="AE1" s="2" t="s">
        <v>19</v>
      </c>
      <c r="AF1" s="2" t="s">
        <v>20</v>
      </c>
      <c r="AG1" s="2" t="s">
        <v>21</v>
      </c>
      <c r="AH1" s="2" t="s">
        <v>22</v>
      </c>
      <c r="AI1" s="2" t="s">
        <v>23</v>
      </c>
      <c r="AJ1" s="2" t="s">
        <v>16</v>
      </c>
      <c r="AK1" s="2" t="s">
        <v>24</v>
      </c>
      <c r="AL1" s="2" t="s">
        <v>25</v>
      </c>
      <c r="AM1" s="2" t="s">
        <v>26</v>
      </c>
      <c r="AN1" s="12" t="s">
        <v>31</v>
      </c>
      <c r="AO1" s="12" t="s">
        <v>32</v>
      </c>
    </row>
    <row r="2" spans="1:41" s="2" customFormat="1" hidden="1" x14ac:dyDescent="0.45">
      <c r="D2" s="24"/>
      <c r="E2" s="24"/>
      <c r="F2" s="25">
        <v>0</v>
      </c>
      <c r="G2" s="25"/>
      <c r="H2" s="25"/>
      <c r="I2" s="33"/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30">
        <f>AVERAGE(Table1[CICA Score])</f>
        <v>3.9522556250868894</v>
      </c>
      <c r="U2" s="30">
        <f>_xlfn.STDEV.P(Table1[CICA Score])</f>
        <v>1.1325726182152815</v>
      </c>
      <c r="V2" s="26">
        <f>(Table1[[#This Row],[CICA Score]]-Table1[[#This Row],[Mean]])/Table1[[#This Row],[Standard Deviation]]</f>
        <v>-3.4896266795809443</v>
      </c>
      <c r="W2" s="28">
        <f>_xlfn.NORM.DIST(Table1[[#This Row],[Z-score]],0,1,FALSE)</f>
        <v>9.0490036465753533E-4</v>
      </c>
      <c r="X2" s="24">
        <f>_xlfn.STDEV.P(Table1[Probability CICA])</f>
        <v>0.12589048850385748</v>
      </c>
      <c r="Y2" s="21"/>
      <c r="AN2" s="22" cm="1">
        <f t="array" ref="AN2">AVERAGE(IF(Table1[Q6]&lt;&gt;"", Table1[Q6]))</f>
        <v>4.25</v>
      </c>
      <c r="AO2" s="12">
        <f>_xlfn.STDEV.P(Table1[Q6])</f>
        <v>1.713913650100261</v>
      </c>
    </row>
    <row r="3" spans="1:41" ht="26.25" x14ac:dyDescent="0.45">
      <c r="A3">
        <v>1</v>
      </c>
      <c r="B3" t="s">
        <v>38</v>
      </c>
      <c r="C3" t="s">
        <v>46</v>
      </c>
      <c r="D3" s="25" t="s">
        <v>61</v>
      </c>
      <c r="E3" s="25" t="s">
        <v>4</v>
      </c>
      <c r="F3" s="25">
        <v>1</v>
      </c>
      <c r="G3" s="15" t="s">
        <v>159</v>
      </c>
      <c r="H3" s="15">
        <v>3</v>
      </c>
      <c r="I3" s="33">
        <f>INDEX(TableCICAScoresRanking[CICA score], MATCH(Table1[[#This Row],[Façade ID]],TableCICAScoresRanking[Façade ID], 0))</f>
        <v>4.0709468205657604</v>
      </c>
      <c r="J3" s="16">
        <v>8</v>
      </c>
      <c r="K3" s="16">
        <v>9</v>
      </c>
      <c r="L3" s="16">
        <v>10</v>
      </c>
      <c r="M3" s="16">
        <v>4</v>
      </c>
      <c r="N3" s="16">
        <v>3</v>
      </c>
      <c r="O3" s="16">
        <v>5</v>
      </c>
      <c r="P3" s="16">
        <v>7</v>
      </c>
      <c r="Q3" s="16">
        <v>1</v>
      </c>
      <c r="R3" s="16">
        <v>2</v>
      </c>
      <c r="S3" s="16">
        <v>6</v>
      </c>
      <c r="T3" s="31">
        <f>AVERAGE(Table1[CICA Score])</f>
        <v>3.9522556250868894</v>
      </c>
      <c r="U3" s="31">
        <f>_xlfn.STDEV.P(Table1[CICA Score])</f>
        <v>1.1325726182152815</v>
      </c>
      <c r="V3" s="27">
        <f>(Table1[[#This Row],[CICA Score]]-Table1[[#This Row],[Mean]])/Table1[[#This Row],[Standard Deviation]]</f>
        <v>0.10479786776578234</v>
      </c>
      <c r="W3" s="29">
        <f>_xlfn.NORM.DIST(Table1[[#This Row],[Z-score]],0,1,FALSE)</f>
        <v>0.39675757396108291</v>
      </c>
      <c r="X3" s="25">
        <f>_xlfn.STDEV.P(Table1[Probability CICA])</f>
        <v>0.12589048850385748</v>
      </c>
      <c r="Y3" s="8" t="s">
        <v>130</v>
      </c>
      <c r="Z3" s="8" t="s">
        <v>10</v>
      </c>
      <c r="AA3" s="8" t="s">
        <v>95</v>
      </c>
      <c r="AB3" s="8" t="s">
        <v>90</v>
      </c>
      <c r="AC3" s="8" t="s">
        <v>91</v>
      </c>
      <c r="AD3" s="9">
        <v>3</v>
      </c>
      <c r="AE3" s="9">
        <v>5</v>
      </c>
      <c r="AF3" s="9">
        <v>6</v>
      </c>
      <c r="AG3" s="9">
        <v>2</v>
      </c>
      <c r="AH3" s="9">
        <v>5</v>
      </c>
      <c r="AI3" s="9">
        <v>6</v>
      </c>
      <c r="AJ3" s="9">
        <v>2</v>
      </c>
      <c r="AK3" s="9">
        <v>6</v>
      </c>
      <c r="AL3" s="9">
        <v>2</v>
      </c>
      <c r="AM3" s="9">
        <v>2</v>
      </c>
      <c r="AN3" s="11" cm="1">
        <f t="array" ref="AN3">AVERAGE(IF(Table1[Q6]&lt;&gt;"", Table1[Q6]))</f>
        <v>4.25</v>
      </c>
      <c r="AO3" s="11">
        <f>_xlfn.STDEV.P(Table1[Q6])</f>
        <v>1.713913650100261</v>
      </c>
    </row>
    <row r="4" spans="1:41" x14ac:dyDescent="0.45">
      <c r="A4">
        <v>2</v>
      </c>
      <c r="B4" t="s">
        <v>39</v>
      </c>
      <c r="C4" t="s">
        <v>46</v>
      </c>
      <c r="D4" s="25" t="s">
        <v>61</v>
      </c>
      <c r="E4" s="25" t="s">
        <v>4</v>
      </c>
      <c r="F4" s="25">
        <v>2</v>
      </c>
      <c r="G4" s="15" t="s">
        <v>166</v>
      </c>
      <c r="H4" s="15">
        <v>3</v>
      </c>
      <c r="I4" s="33">
        <f>INDEX(TableCICAScoresRanking[CICA score], MATCH(Table1[[#This Row],[Façade ID]],TableCICAScoresRanking[Façade ID], 0))</f>
        <v>3.3810580167354498</v>
      </c>
      <c r="J4" s="16">
        <v>8</v>
      </c>
      <c r="K4" s="16">
        <v>9</v>
      </c>
      <c r="L4" s="16">
        <v>10</v>
      </c>
      <c r="M4" s="16">
        <v>6</v>
      </c>
      <c r="N4" s="16">
        <v>1</v>
      </c>
      <c r="O4" s="16">
        <v>7</v>
      </c>
      <c r="P4" s="16">
        <v>5</v>
      </c>
      <c r="Q4" s="16">
        <v>3</v>
      </c>
      <c r="R4" s="16">
        <v>4</v>
      </c>
      <c r="S4" s="16">
        <v>2</v>
      </c>
      <c r="T4" s="31">
        <f>AVERAGE(Table1[CICA Score])</f>
        <v>3.9522556250868894</v>
      </c>
      <c r="U4" s="31">
        <f>_xlfn.STDEV.P(Table1[CICA Score])</f>
        <v>1.1325726182152815</v>
      </c>
      <c r="V4" s="27">
        <f>(Table1[[#This Row],[CICA Score]]-Table1[[#This Row],[Mean]])/Table1[[#This Row],[Standard Deviation]]</f>
        <v>-0.50433641001451912</v>
      </c>
      <c r="W4" s="29">
        <f>_xlfn.NORM.DIST(Table1[[#This Row],[Z-score]],0,1,FALSE)</f>
        <v>0.35129950089878959</v>
      </c>
      <c r="X4" s="25">
        <f>_xlfn.STDEV.P(Table1[Probability CICA])</f>
        <v>0.12589048850385748</v>
      </c>
      <c r="Y4" s="1"/>
      <c r="AN4" s="11" cm="1">
        <f t="array" ref="AN4">AVERAGE(IF(Table1[Q6]&lt;&gt;"", Table1[Q6]))</f>
        <v>4.25</v>
      </c>
      <c r="AO4" s="11">
        <f>_xlfn.STDEV.P(Table1[Q6])</f>
        <v>1.713913650100261</v>
      </c>
    </row>
    <row r="5" spans="1:41" x14ac:dyDescent="0.45">
      <c r="A5">
        <v>3</v>
      </c>
      <c r="B5" t="s">
        <v>40</v>
      </c>
      <c r="C5" t="s">
        <v>46</v>
      </c>
      <c r="D5" s="25" t="s">
        <v>61</v>
      </c>
      <c r="E5" s="25" t="s">
        <v>4</v>
      </c>
      <c r="F5" s="25">
        <v>3</v>
      </c>
      <c r="G5" s="15" t="s">
        <v>174</v>
      </c>
      <c r="H5" s="15">
        <v>2</v>
      </c>
      <c r="I5" s="33">
        <f>INDEX(TableCICAScoresRanking[CICA score], MATCH(Table1[[#This Row],[Façade ID]],TableCICAScoresRanking[Façade ID], 0))</f>
        <v>2.44814100940693</v>
      </c>
      <c r="J5" s="16">
        <v>8</v>
      </c>
      <c r="K5" s="16">
        <v>10</v>
      </c>
      <c r="L5" s="16">
        <v>9</v>
      </c>
      <c r="M5" s="16">
        <v>6</v>
      </c>
      <c r="N5" s="16">
        <v>3</v>
      </c>
      <c r="O5" s="16">
        <v>7</v>
      </c>
      <c r="P5" s="16">
        <v>5</v>
      </c>
      <c r="Q5" s="16">
        <v>1</v>
      </c>
      <c r="R5" s="16">
        <v>2</v>
      </c>
      <c r="S5" s="16">
        <v>4</v>
      </c>
      <c r="T5" s="31">
        <f>AVERAGE(Table1[CICA Score])</f>
        <v>3.9522556250868894</v>
      </c>
      <c r="U5" s="31">
        <f>_xlfn.STDEV.P(Table1[CICA Score])</f>
        <v>1.1325726182152815</v>
      </c>
      <c r="V5" s="27">
        <f>(Table1[[#This Row],[CICA Score]]-Table1[[#This Row],[Mean]])/Table1[[#This Row],[Standard Deviation]]</f>
        <v>-1.3280513686178967</v>
      </c>
      <c r="W5" s="29">
        <f>_xlfn.NORM.DIST(Table1[[#This Row],[Z-score]],0,1,FALSE)</f>
        <v>0.16516690811269527</v>
      </c>
      <c r="X5" s="25">
        <f>_xlfn.STDEV.P(Table1[Probability CICA])</f>
        <v>0.12589048850385748</v>
      </c>
      <c r="Y5" s="1"/>
      <c r="AN5" s="11" cm="1">
        <f t="array" ref="AN5">AVERAGE(IF(Table1[Q6]&lt;&gt;"", Table1[Q6]))</f>
        <v>4.25</v>
      </c>
      <c r="AO5" s="11">
        <f>_xlfn.STDEV.P(Table1[Q6])</f>
        <v>1.713913650100261</v>
      </c>
    </row>
    <row r="6" spans="1:41" ht="26.25" x14ac:dyDescent="0.45">
      <c r="A6">
        <v>4</v>
      </c>
      <c r="B6" t="s">
        <v>62</v>
      </c>
      <c r="C6" t="s">
        <v>45</v>
      </c>
      <c r="D6" s="25" t="s">
        <v>5</v>
      </c>
      <c r="E6" s="25" t="s">
        <v>3</v>
      </c>
      <c r="F6" s="25">
        <v>1</v>
      </c>
      <c r="G6" s="15" t="s">
        <v>156</v>
      </c>
      <c r="H6" s="15">
        <v>2</v>
      </c>
      <c r="I6" s="33">
        <f>INDEX(TableCICAScoresRanking[CICA score], MATCH(Table1[[#This Row],[Façade ID]],TableCICAScoresRanking[Façade ID], 0))</f>
        <v>3.1046169383721902</v>
      </c>
      <c r="J6" s="16">
        <v>1</v>
      </c>
      <c r="K6" s="16">
        <v>2</v>
      </c>
      <c r="L6" s="16">
        <v>3</v>
      </c>
      <c r="M6" s="16">
        <v>4</v>
      </c>
      <c r="N6" s="16">
        <v>5</v>
      </c>
      <c r="O6" s="16">
        <v>6</v>
      </c>
      <c r="P6" s="16">
        <v>7</v>
      </c>
      <c r="Q6" s="16">
        <v>10</v>
      </c>
      <c r="R6" s="16">
        <v>9</v>
      </c>
      <c r="S6" s="16">
        <v>8</v>
      </c>
      <c r="T6" s="31">
        <f>AVERAGE(Table1[CICA Score])</f>
        <v>3.9522556250868894</v>
      </c>
      <c r="U6" s="31">
        <f>_xlfn.STDEV.P(Table1[CICA Score])</f>
        <v>1.1325726182152815</v>
      </c>
      <c r="V6" s="27">
        <f>(Table1[[#This Row],[CICA Score]]-Table1[[#This Row],[Mean]])/Table1[[#This Row],[Standard Deviation]]</f>
        <v>-0.74841884138998183</v>
      </c>
      <c r="W6" s="29">
        <f>_xlfn.NORM.DIST(Table1[[#This Row],[Z-score]],0,1,FALSE)</f>
        <v>0.30149437663618567</v>
      </c>
      <c r="X6" s="25">
        <f>_xlfn.STDEV.P(Table1[Probability CICA])</f>
        <v>0.12589048850385748</v>
      </c>
      <c r="Y6" s="8" t="s">
        <v>92</v>
      </c>
      <c r="Z6" s="8" t="s">
        <v>10</v>
      </c>
      <c r="AA6" s="8" t="s">
        <v>95</v>
      </c>
      <c r="AB6" s="8" t="s">
        <v>12</v>
      </c>
      <c r="AC6" s="8" t="s">
        <v>93</v>
      </c>
      <c r="AD6" s="9">
        <v>4</v>
      </c>
      <c r="AE6" s="9">
        <v>3</v>
      </c>
      <c r="AF6" s="9">
        <v>6</v>
      </c>
      <c r="AG6" s="9">
        <v>5</v>
      </c>
      <c r="AH6" s="9">
        <v>3</v>
      </c>
      <c r="AI6" s="9">
        <v>6</v>
      </c>
      <c r="AJ6" s="9">
        <v>6</v>
      </c>
      <c r="AK6" s="9">
        <v>7</v>
      </c>
      <c r="AL6" s="9">
        <v>5</v>
      </c>
      <c r="AM6" s="9">
        <v>6</v>
      </c>
      <c r="AN6" s="11" cm="1">
        <f t="array" ref="AN6">AVERAGE(IF(Table1[Q6]&lt;&gt;"", Table1[Q6]))</f>
        <v>4.25</v>
      </c>
      <c r="AO6" s="11">
        <f>_xlfn.STDEV.P(Table1[Q6])</f>
        <v>1.713913650100261</v>
      </c>
    </row>
    <row r="7" spans="1:41" x14ac:dyDescent="0.45">
      <c r="A7">
        <v>5</v>
      </c>
      <c r="B7" t="s">
        <v>63</v>
      </c>
      <c r="C7" t="s">
        <v>45</v>
      </c>
      <c r="D7" s="25" t="s">
        <v>5</v>
      </c>
      <c r="E7" s="25" t="s">
        <v>3</v>
      </c>
      <c r="F7" s="25">
        <v>2</v>
      </c>
      <c r="G7" s="15" t="s">
        <v>168</v>
      </c>
      <c r="H7" s="15">
        <v>5</v>
      </c>
      <c r="I7" s="33">
        <f>INDEX(TableCICAScoresRanking[CICA score], MATCH(Table1[[#This Row],[Façade ID]],TableCICAScoresRanking[Façade ID], 0))</f>
        <v>3.4953594781301298</v>
      </c>
      <c r="J7" s="16">
        <v>1</v>
      </c>
      <c r="K7" s="16">
        <v>2</v>
      </c>
      <c r="L7" s="16">
        <v>3</v>
      </c>
      <c r="M7" s="16">
        <v>4</v>
      </c>
      <c r="N7" s="16">
        <v>5</v>
      </c>
      <c r="O7" s="16">
        <v>6</v>
      </c>
      <c r="P7" s="16">
        <v>7</v>
      </c>
      <c r="Q7" s="16">
        <v>8</v>
      </c>
      <c r="R7" s="16">
        <v>9</v>
      </c>
      <c r="S7" s="16">
        <v>10</v>
      </c>
      <c r="T7" s="31">
        <f>AVERAGE(Table1[CICA Score])</f>
        <v>3.9522556250868894</v>
      </c>
      <c r="U7" s="31">
        <f>_xlfn.STDEV.P(Table1[CICA Score])</f>
        <v>1.1325726182152815</v>
      </c>
      <c r="V7" s="27">
        <f>(Table1[[#This Row],[CICA Score]]-Table1[[#This Row],[Mean]])/Table1[[#This Row],[Standard Deviation]]</f>
        <v>-0.40341443860504134</v>
      </c>
      <c r="W7" s="29">
        <f>_xlfn.NORM.DIST(Table1[[#This Row],[Z-score]],0,1,FALSE)</f>
        <v>0.36776536552587558</v>
      </c>
      <c r="X7" s="25">
        <f>_xlfn.STDEV.P(Table1[Probability CICA])</f>
        <v>0.12589048850385748</v>
      </c>
      <c r="Y7" s="1"/>
      <c r="AN7" s="11" cm="1">
        <f t="array" ref="AN7">AVERAGE(IF(Table1[Q6]&lt;&gt;"", Table1[Q6]))</f>
        <v>4.25</v>
      </c>
      <c r="AO7" s="11">
        <f>_xlfn.STDEV.P(Table1[Q6])</f>
        <v>1.713913650100261</v>
      </c>
    </row>
    <row r="8" spans="1:41" x14ac:dyDescent="0.45">
      <c r="A8">
        <v>6</v>
      </c>
      <c r="B8" t="s">
        <v>74</v>
      </c>
      <c r="C8" t="s">
        <v>45</v>
      </c>
      <c r="D8" s="25" t="s">
        <v>5</v>
      </c>
      <c r="E8" s="25" t="s">
        <v>3</v>
      </c>
      <c r="F8" s="25">
        <v>3</v>
      </c>
      <c r="G8" s="15" t="s">
        <v>177</v>
      </c>
      <c r="H8" s="15">
        <v>6</v>
      </c>
      <c r="I8" s="33">
        <f>INDEX(TableCICAScoresRanking[CICA score], MATCH(Table1[[#This Row],[Façade ID]],TableCICAScoresRanking[Façade ID], 0))</f>
        <v>6.0535753783445401</v>
      </c>
      <c r="J8" s="16">
        <v>1</v>
      </c>
      <c r="K8" s="16">
        <v>2</v>
      </c>
      <c r="L8" s="16">
        <v>3</v>
      </c>
      <c r="M8" s="16">
        <v>4</v>
      </c>
      <c r="N8" s="16">
        <v>5</v>
      </c>
      <c r="O8" s="16">
        <v>6</v>
      </c>
      <c r="P8" s="16">
        <v>7</v>
      </c>
      <c r="Q8" s="16">
        <v>9</v>
      </c>
      <c r="R8" s="16">
        <v>10</v>
      </c>
      <c r="S8" s="16">
        <v>8</v>
      </c>
      <c r="T8" s="31">
        <f>AVERAGE(Table1[CICA Score])</f>
        <v>3.9522556250868894</v>
      </c>
      <c r="U8" s="31">
        <f>_xlfn.STDEV.P(Table1[CICA Score])</f>
        <v>1.1325726182152815</v>
      </c>
      <c r="V8" s="27">
        <f>(Table1[[#This Row],[CICA Score]]-Table1[[#This Row],[Mean]])/Table1[[#This Row],[Standard Deviation]]</f>
        <v>1.8553510119014971</v>
      </c>
      <c r="W8" s="29">
        <f>_xlfn.NORM.DIST(Table1[[#This Row],[Z-score]],0,1,FALSE)</f>
        <v>7.1353975245605342E-2</v>
      </c>
      <c r="X8" s="25">
        <f>_xlfn.STDEV.P(Table1[Probability CICA])</f>
        <v>0.12589048850385748</v>
      </c>
      <c r="Y8" s="8"/>
      <c r="Z8" s="8"/>
      <c r="AA8" s="8"/>
      <c r="AB8" s="8"/>
      <c r="AC8" s="8"/>
      <c r="AD8" s="9"/>
      <c r="AE8" s="9"/>
      <c r="AF8" s="9"/>
      <c r="AG8" s="9"/>
      <c r="AH8" s="9"/>
      <c r="AI8" s="9"/>
      <c r="AJ8" s="9"/>
      <c r="AK8" s="9"/>
      <c r="AL8" s="9"/>
      <c r="AM8" s="9"/>
      <c r="AN8" s="11" cm="1">
        <f t="array" ref="AN8">AVERAGE(IF(Table1[Q6]&lt;&gt;"", Table1[Q6]))</f>
        <v>4.25</v>
      </c>
      <c r="AO8" s="11">
        <f>_xlfn.STDEV.P(Table1[Q6])</f>
        <v>1.713913650100261</v>
      </c>
    </row>
    <row r="9" spans="1:41" ht="26.25" x14ac:dyDescent="0.45">
      <c r="A9">
        <v>7</v>
      </c>
      <c r="B9" t="s">
        <v>75</v>
      </c>
      <c r="C9" t="s">
        <v>138</v>
      </c>
      <c r="D9" s="25" t="s">
        <v>78</v>
      </c>
      <c r="E9" s="25" t="s">
        <v>4</v>
      </c>
      <c r="F9" s="25">
        <v>1</v>
      </c>
      <c r="G9" s="15" t="s">
        <v>161</v>
      </c>
      <c r="H9" s="15">
        <v>6</v>
      </c>
      <c r="I9" s="33">
        <f>INDEX(TableCICAScoresRanking[CICA score], MATCH(Table1[[#This Row],[Façade ID]],TableCICAScoresRanking[Façade ID], 0))</f>
        <v>4.6414756526268901</v>
      </c>
      <c r="J9" s="16">
        <v>5</v>
      </c>
      <c r="K9" s="16">
        <v>3</v>
      </c>
      <c r="L9" s="16">
        <v>2</v>
      </c>
      <c r="M9" s="16">
        <v>1</v>
      </c>
      <c r="N9" s="16">
        <v>4</v>
      </c>
      <c r="O9" s="16">
        <v>6</v>
      </c>
      <c r="P9" s="16">
        <v>7</v>
      </c>
      <c r="Q9" s="16">
        <v>9</v>
      </c>
      <c r="R9" s="16">
        <v>8</v>
      </c>
      <c r="S9" s="16">
        <v>10</v>
      </c>
      <c r="T9" s="31">
        <f>AVERAGE(Table1[CICA Score])</f>
        <v>3.9522556250868894</v>
      </c>
      <c r="U9" s="31">
        <f>_xlfn.STDEV.P(Table1[CICA Score])</f>
        <v>1.1325726182152815</v>
      </c>
      <c r="V9" s="27">
        <f>(Table1[[#This Row],[CICA Score]]-Table1[[#This Row],[Mean]])/Table1[[#This Row],[Standard Deviation]]</f>
        <v>0.60854378470325377</v>
      </c>
      <c r="W9" s="29">
        <f>_xlfn.NORM.DIST(Table1[[#This Row],[Z-score]],0,1,FALSE)</f>
        <v>0.33150867454064747</v>
      </c>
      <c r="X9" s="25">
        <f>_xlfn.STDEV.P(Table1[Probability CICA])</f>
        <v>0.12589048850385748</v>
      </c>
      <c r="Y9" s="8" t="s">
        <v>131</v>
      </c>
      <c r="Z9" s="8" t="s">
        <v>10</v>
      </c>
      <c r="AA9" s="8" t="s">
        <v>95</v>
      </c>
      <c r="AB9" s="8" t="s">
        <v>12</v>
      </c>
      <c r="AC9" s="8" t="s">
        <v>94</v>
      </c>
      <c r="AD9" s="9">
        <v>6</v>
      </c>
      <c r="AE9" s="9">
        <v>5</v>
      </c>
      <c r="AF9" s="9">
        <v>6</v>
      </c>
      <c r="AG9" s="9">
        <v>2</v>
      </c>
      <c r="AH9" s="9">
        <v>6</v>
      </c>
      <c r="AI9" s="9">
        <v>7</v>
      </c>
      <c r="AJ9" s="9">
        <v>6</v>
      </c>
      <c r="AK9" s="9">
        <v>6</v>
      </c>
      <c r="AL9" s="9">
        <v>7</v>
      </c>
      <c r="AM9" s="9">
        <v>4</v>
      </c>
      <c r="AN9" s="11" cm="1">
        <f t="array" ref="AN9">AVERAGE(IF(Table1[Q6]&lt;&gt;"", Table1[Q6]))</f>
        <v>4.25</v>
      </c>
      <c r="AO9" s="11">
        <f>_xlfn.STDEV.P(Table1[Q6])</f>
        <v>1.713913650100261</v>
      </c>
    </row>
    <row r="10" spans="1:41" x14ac:dyDescent="0.45">
      <c r="A10">
        <v>8</v>
      </c>
      <c r="B10" t="s">
        <v>76</v>
      </c>
      <c r="C10" t="s">
        <v>138</v>
      </c>
      <c r="D10" s="25" t="s">
        <v>78</v>
      </c>
      <c r="E10" s="25" t="s">
        <v>4</v>
      </c>
      <c r="F10" s="25">
        <v>2</v>
      </c>
      <c r="G10" s="23" t="s">
        <v>168</v>
      </c>
      <c r="H10" s="23">
        <v>5</v>
      </c>
      <c r="I10" s="33">
        <f>INDEX(TableCICAScoresRanking[CICA score], MATCH(Table1[[#This Row],[Façade ID]],TableCICAScoresRanking[Façade ID], 0))</f>
        <v>3.4953594781301298</v>
      </c>
      <c r="J10" s="16">
        <v>2</v>
      </c>
      <c r="K10" s="16">
        <v>3</v>
      </c>
      <c r="L10" s="16">
        <v>1</v>
      </c>
      <c r="M10" s="16">
        <v>6</v>
      </c>
      <c r="N10" s="16">
        <v>4</v>
      </c>
      <c r="O10" s="16">
        <v>5</v>
      </c>
      <c r="P10" s="16">
        <v>8</v>
      </c>
      <c r="Q10" s="16">
        <v>7</v>
      </c>
      <c r="R10" s="16">
        <v>10</v>
      </c>
      <c r="S10" s="16">
        <v>10</v>
      </c>
      <c r="T10" s="31">
        <f>AVERAGE(Table1[CICA Score])</f>
        <v>3.9522556250868894</v>
      </c>
      <c r="U10" s="31">
        <f>_xlfn.STDEV.P(Table1[CICA Score])</f>
        <v>1.1325726182152815</v>
      </c>
      <c r="V10" s="27">
        <f>(Table1[[#This Row],[CICA Score]]-Table1[[#This Row],[Mean]])/Table1[[#This Row],[Standard Deviation]]</f>
        <v>-0.40341443860504134</v>
      </c>
      <c r="W10" s="29">
        <f>_xlfn.NORM.DIST(Table1[[#This Row],[Z-score]],0,1,FALSE)</f>
        <v>0.36776536552587558</v>
      </c>
      <c r="X10" s="25">
        <f>_xlfn.STDEV.P(Table1[Probability CICA])</f>
        <v>0.12589048850385748</v>
      </c>
      <c r="Y10" s="10"/>
      <c r="Z10" s="8"/>
      <c r="AA10" s="8"/>
      <c r="AB10" s="8"/>
      <c r="AC10" s="8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1" cm="1">
        <f t="array" ref="AN10">AVERAGE(IF(Table1[Q6]&lt;&gt;"", Table1[Q6]))</f>
        <v>4.25</v>
      </c>
      <c r="AO10" s="11">
        <f>_xlfn.STDEV.P(Table1[Q6])</f>
        <v>1.713913650100261</v>
      </c>
    </row>
    <row r="11" spans="1:41" x14ac:dyDescent="0.45">
      <c r="A11">
        <v>9</v>
      </c>
      <c r="B11" t="s">
        <v>77</v>
      </c>
      <c r="C11" t="s">
        <v>138</v>
      </c>
      <c r="D11" s="25" t="s">
        <v>78</v>
      </c>
      <c r="E11" s="25" t="s">
        <v>4</v>
      </c>
      <c r="F11" s="25">
        <v>3</v>
      </c>
      <c r="G11" s="15" t="s">
        <v>180</v>
      </c>
      <c r="H11" s="15">
        <v>9</v>
      </c>
      <c r="I11" s="33">
        <f>INDEX(TableCICAScoresRanking[CICA score], MATCH(Table1[[#This Row],[Façade ID]],TableCICAScoresRanking[Façade ID], 0))</f>
        <v>5.5513785927583097</v>
      </c>
      <c r="J11" s="16">
        <v>2</v>
      </c>
      <c r="K11" s="16">
        <v>3</v>
      </c>
      <c r="L11" s="16">
        <v>1</v>
      </c>
      <c r="M11" s="16">
        <v>4</v>
      </c>
      <c r="N11" s="16">
        <v>6</v>
      </c>
      <c r="O11" s="16">
        <v>5</v>
      </c>
      <c r="P11" s="16">
        <v>7</v>
      </c>
      <c r="Q11" s="16">
        <v>9</v>
      </c>
      <c r="R11" s="16">
        <v>10</v>
      </c>
      <c r="S11" s="16">
        <v>8</v>
      </c>
      <c r="T11" s="31">
        <f>AVERAGE(Table1[CICA Score])</f>
        <v>3.9522556250868894</v>
      </c>
      <c r="U11" s="31">
        <f>_xlfn.STDEV.P(Table1[CICA Score])</f>
        <v>1.1325726182152815</v>
      </c>
      <c r="V11" s="27">
        <f>(Table1[[#This Row],[CICA Score]]-Table1[[#This Row],[Mean]])/Table1[[#This Row],[Standard Deviation]]</f>
        <v>1.4119385741387012</v>
      </c>
      <c r="W11" s="29">
        <f>_xlfn.NORM.DIST(Table1[[#This Row],[Z-score]],0,1,FALSE)</f>
        <v>0.14723522489226476</v>
      </c>
      <c r="X11" s="25">
        <f>_xlfn.STDEV.P(Table1[Probability CICA])</f>
        <v>0.12589048850385748</v>
      </c>
      <c r="Y11" s="1"/>
      <c r="AN11" s="11" cm="1">
        <f t="array" ref="AN11">AVERAGE(IF(Table1[Q6]&lt;&gt;"", Table1[Q6]))</f>
        <v>4.25</v>
      </c>
      <c r="AO11" s="11">
        <f>_xlfn.STDEV.P(Table1[Q6])</f>
        <v>1.713913650100261</v>
      </c>
    </row>
    <row r="12" spans="1:41" ht="26.25" x14ac:dyDescent="0.45">
      <c r="A12">
        <v>10</v>
      </c>
      <c r="B12" t="s">
        <v>41</v>
      </c>
      <c r="C12" t="s">
        <v>44</v>
      </c>
      <c r="D12" s="25" t="s">
        <v>79</v>
      </c>
      <c r="E12" s="25" t="s">
        <v>3</v>
      </c>
      <c r="F12" s="25">
        <v>1</v>
      </c>
      <c r="G12" s="15" t="s">
        <v>159</v>
      </c>
      <c r="H12" s="15">
        <v>3</v>
      </c>
      <c r="I12" s="33">
        <f>INDEX(TableCICAScoresRanking[CICA score], MATCH(Table1[[#This Row],[Façade ID]],TableCICAScoresRanking[Façade ID], 0))</f>
        <v>4.0709468205657604</v>
      </c>
      <c r="J12" s="16">
        <v>1</v>
      </c>
      <c r="K12" s="18">
        <v>2</v>
      </c>
      <c r="L12" s="18">
        <v>3</v>
      </c>
      <c r="M12" s="18">
        <v>4</v>
      </c>
      <c r="N12" s="18">
        <v>6</v>
      </c>
      <c r="O12" s="18">
        <v>5</v>
      </c>
      <c r="P12" s="18">
        <v>7</v>
      </c>
      <c r="Q12" s="18">
        <v>10</v>
      </c>
      <c r="R12" s="18">
        <v>9</v>
      </c>
      <c r="S12" s="18">
        <v>8</v>
      </c>
      <c r="T12" s="31">
        <f>AVERAGE(Table1[CICA Score])</f>
        <v>3.9522556250868894</v>
      </c>
      <c r="U12" s="31">
        <f>_xlfn.STDEV.P(Table1[CICA Score])</f>
        <v>1.1325726182152815</v>
      </c>
      <c r="V12" s="27">
        <f>(Table1[[#This Row],[CICA Score]]-Table1[[#This Row],[Mean]])/Table1[[#This Row],[Standard Deviation]]</f>
        <v>0.10479786776578234</v>
      </c>
      <c r="W12" s="29">
        <f>_xlfn.NORM.DIST(Table1[[#This Row],[Z-score]],0,1,FALSE)</f>
        <v>0.39675757396108291</v>
      </c>
      <c r="X12" s="25">
        <f>_xlfn.STDEV.P(Table1[Probability CICA])</f>
        <v>0.12589048850385748</v>
      </c>
      <c r="Y12" s="8" t="s">
        <v>30</v>
      </c>
      <c r="Z12" s="8" t="s">
        <v>11</v>
      </c>
      <c r="AA12" s="8" t="s">
        <v>95</v>
      </c>
      <c r="AB12" s="8" t="s">
        <v>96</v>
      </c>
      <c r="AC12" s="8" t="s">
        <v>97</v>
      </c>
      <c r="AD12" s="9">
        <v>6</v>
      </c>
      <c r="AE12" s="9">
        <v>5</v>
      </c>
      <c r="AF12" s="9">
        <v>5</v>
      </c>
      <c r="AG12" s="9">
        <v>4</v>
      </c>
      <c r="AH12" s="9">
        <v>6</v>
      </c>
      <c r="AI12" s="9">
        <v>3</v>
      </c>
      <c r="AJ12" s="9">
        <v>6</v>
      </c>
      <c r="AK12" s="9">
        <v>7</v>
      </c>
      <c r="AL12" s="9">
        <v>5</v>
      </c>
      <c r="AM12" s="9">
        <v>5</v>
      </c>
      <c r="AN12" s="11" cm="1">
        <f t="array" ref="AN12">AVERAGE(IF(Table1[Q6]&lt;&gt;"", Table1[Q6]))</f>
        <v>4.25</v>
      </c>
      <c r="AO12" s="11">
        <f>_xlfn.STDEV.P(Table1[Q6])</f>
        <v>1.713913650100261</v>
      </c>
    </row>
    <row r="13" spans="1:41" x14ac:dyDescent="0.45">
      <c r="A13">
        <v>11</v>
      </c>
      <c r="B13" t="s">
        <v>42</v>
      </c>
      <c r="C13" t="s">
        <v>44</v>
      </c>
      <c r="D13" s="25" t="s">
        <v>79</v>
      </c>
      <c r="E13" s="25" t="s">
        <v>3</v>
      </c>
      <c r="F13" s="25">
        <v>2</v>
      </c>
      <c r="G13" s="15" t="s">
        <v>166</v>
      </c>
      <c r="H13" s="15">
        <v>3</v>
      </c>
      <c r="I13" s="33">
        <f>INDEX(TableCICAScoresRanking[CICA score], MATCH(Table1[[#This Row],[Façade ID]],TableCICAScoresRanking[Façade ID], 0))</f>
        <v>3.3810580167354498</v>
      </c>
      <c r="J13" s="16">
        <v>1</v>
      </c>
      <c r="K13" s="18">
        <v>2</v>
      </c>
      <c r="L13" s="18">
        <v>3</v>
      </c>
      <c r="M13" s="18">
        <v>4</v>
      </c>
      <c r="N13" s="18">
        <v>6</v>
      </c>
      <c r="O13" s="18">
        <v>5</v>
      </c>
      <c r="P13" s="18">
        <v>7</v>
      </c>
      <c r="Q13" s="18">
        <v>9</v>
      </c>
      <c r="R13" s="18">
        <v>10</v>
      </c>
      <c r="S13" s="18">
        <v>8</v>
      </c>
      <c r="T13" s="31">
        <f>AVERAGE(Table1[CICA Score])</f>
        <v>3.9522556250868894</v>
      </c>
      <c r="U13" s="31">
        <f>_xlfn.STDEV.P(Table1[CICA Score])</f>
        <v>1.1325726182152815</v>
      </c>
      <c r="V13" s="27">
        <f>(Table1[[#This Row],[CICA Score]]-Table1[[#This Row],[Mean]])/Table1[[#This Row],[Standard Deviation]]</f>
        <v>-0.50433641001451912</v>
      </c>
      <c r="W13" s="29">
        <f>_xlfn.NORM.DIST(Table1[[#This Row],[Z-score]],0,1,FALSE)</f>
        <v>0.35129950089878959</v>
      </c>
      <c r="X13" s="25">
        <f>_xlfn.STDEV.P(Table1[Probability CICA])</f>
        <v>0.12589048850385748</v>
      </c>
      <c r="Y13" s="1"/>
      <c r="AN13" s="11" cm="1">
        <f t="array" ref="AN13">AVERAGE(IF(Table1[Q6]&lt;&gt;"", Table1[Q6]))</f>
        <v>4.25</v>
      </c>
      <c r="AO13" s="11">
        <f>_xlfn.STDEV.P(Table1[Q6])</f>
        <v>1.713913650100261</v>
      </c>
    </row>
    <row r="14" spans="1:41" ht="14.65" thickBot="1" x14ac:dyDescent="0.5">
      <c r="A14">
        <v>12</v>
      </c>
      <c r="B14" t="s">
        <v>43</v>
      </c>
      <c r="C14" t="s">
        <v>44</v>
      </c>
      <c r="D14" s="25" t="s">
        <v>79</v>
      </c>
      <c r="E14" s="25" t="s">
        <v>3</v>
      </c>
      <c r="F14" s="25">
        <v>3</v>
      </c>
      <c r="G14" s="15" t="s">
        <v>174</v>
      </c>
      <c r="H14" s="15">
        <v>2</v>
      </c>
      <c r="I14" s="33">
        <f>INDEX(TableCICAScoresRanking[CICA score], MATCH(Table1[[#This Row],[Façade ID]],TableCICAScoresRanking[Façade ID], 0))</f>
        <v>2.44814100940693</v>
      </c>
      <c r="J14" s="16">
        <v>1</v>
      </c>
      <c r="K14" s="18">
        <v>2</v>
      </c>
      <c r="L14" s="18">
        <v>3</v>
      </c>
      <c r="M14" s="18">
        <v>4</v>
      </c>
      <c r="N14" s="18">
        <v>7</v>
      </c>
      <c r="O14" s="18">
        <v>5</v>
      </c>
      <c r="P14" s="18">
        <v>6</v>
      </c>
      <c r="Q14" s="18">
        <v>10</v>
      </c>
      <c r="R14" s="18">
        <v>9</v>
      </c>
      <c r="S14" s="18">
        <v>8</v>
      </c>
      <c r="T14" s="31">
        <f>AVERAGE(Table1[CICA Score])</f>
        <v>3.9522556250868894</v>
      </c>
      <c r="U14" s="31">
        <f>_xlfn.STDEV.P(Table1[CICA Score])</f>
        <v>1.1325726182152815</v>
      </c>
      <c r="V14" s="27">
        <f>(Table1[[#This Row],[CICA Score]]-Table1[[#This Row],[Mean]])/Table1[[#This Row],[Standard Deviation]]</f>
        <v>-1.3280513686178967</v>
      </c>
      <c r="W14" s="29">
        <f>_xlfn.NORM.DIST(Table1[[#This Row],[Z-score]],0,1,FALSE)</f>
        <v>0.16516690811269527</v>
      </c>
      <c r="X14" s="25">
        <f>_xlfn.STDEV.P(Table1[Probability CICA])</f>
        <v>0.12589048850385748</v>
      </c>
      <c r="Y14" s="1"/>
      <c r="AN14" s="11" cm="1">
        <f t="array" ref="AN14">AVERAGE(IF(Table1[Q6]&lt;&gt;"", Table1[Q6]))</f>
        <v>4.25</v>
      </c>
      <c r="AO14" s="11">
        <f>_xlfn.STDEV.P(Table1[Q6])</f>
        <v>1.713913650100261</v>
      </c>
    </row>
    <row r="15" spans="1:41" ht="39.4" thickBot="1" x14ac:dyDescent="0.5">
      <c r="A15">
        <v>13</v>
      </c>
      <c r="B15" t="s">
        <v>101</v>
      </c>
      <c r="C15" t="s">
        <v>99</v>
      </c>
      <c r="D15" s="25" t="s">
        <v>100</v>
      </c>
      <c r="E15" s="25" t="s">
        <v>4</v>
      </c>
      <c r="F15" s="25">
        <v>1</v>
      </c>
      <c r="G15" s="15" t="s">
        <v>159</v>
      </c>
      <c r="H15" s="15">
        <v>3</v>
      </c>
      <c r="I15" s="33">
        <f>INDEX(TableCICAScoresRanking[CICA score], MATCH(Table1[[#This Row],[Façade ID]],TableCICAScoresRanking[Façade ID], 0))</f>
        <v>4.0709468205657604</v>
      </c>
      <c r="J15" s="16">
        <v>1</v>
      </c>
      <c r="K15" s="18">
        <v>2</v>
      </c>
      <c r="L15" s="18">
        <v>3</v>
      </c>
      <c r="M15" s="18">
        <v>4</v>
      </c>
      <c r="N15" s="18">
        <v>6</v>
      </c>
      <c r="O15" s="18">
        <v>5</v>
      </c>
      <c r="P15" s="18">
        <v>7</v>
      </c>
      <c r="Q15" s="18">
        <v>10</v>
      </c>
      <c r="R15" s="18">
        <v>9</v>
      </c>
      <c r="S15" s="18">
        <v>8</v>
      </c>
      <c r="T15" s="31">
        <f>AVERAGE(Table1[CICA Score])</f>
        <v>3.9522556250868894</v>
      </c>
      <c r="U15" s="31">
        <f>_xlfn.STDEV.P(Table1[CICA Score])</f>
        <v>1.1325726182152815</v>
      </c>
      <c r="V15" s="27">
        <f>(Table1[[#This Row],[CICA Score]]-Table1[[#This Row],[Mean]])/Table1[[#This Row],[Standard Deviation]]</f>
        <v>0.10479786776578234</v>
      </c>
      <c r="W15" s="29">
        <f>_xlfn.NORM.DIST(Table1[[#This Row],[Z-score]],0,1,FALSE)</f>
        <v>0.39675757396108291</v>
      </c>
      <c r="X15" s="25">
        <f>_xlfn.STDEV.P(Table1[Probability CICA])</f>
        <v>0.12589048850385748</v>
      </c>
      <c r="Y15" s="19" t="s">
        <v>108</v>
      </c>
      <c r="Z15" s="19" t="s">
        <v>10</v>
      </c>
      <c r="AA15" s="19" t="s">
        <v>111</v>
      </c>
      <c r="AB15" s="19" t="s">
        <v>109</v>
      </c>
      <c r="AC15" s="19" t="s">
        <v>110</v>
      </c>
      <c r="AD15" s="20">
        <v>6</v>
      </c>
      <c r="AE15" s="20">
        <v>7</v>
      </c>
      <c r="AF15" s="20">
        <v>6</v>
      </c>
      <c r="AG15" s="20">
        <v>7</v>
      </c>
      <c r="AH15" s="20">
        <v>7</v>
      </c>
      <c r="AI15" s="20">
        <v>5</v>
      </c>
      <c r="AJ15" s="20">
        <v>6</v>
      </c>
      <c r="AK15" s="20">
        <v>7</v>
      </c>
      <c r="AL15" s="20">
        <v>5</v>
      </c>
      <c r="AM15" s="20">
        <v>7</v>
      </c>
      <c r="AN15" s="11" cm="1">
        <f t="array" ref="AN15">AVERAGE(IF(Table1[Q6]&lt;&gt;"", Table1[Q6]))</f>
        <v>4.25</v>
      </c>
      <c r="AO15" s="13">
        <f>_xlfn.STDEV.P(Table1[Q6])</f>
        <v>1.713913650100261</v>
      </c>
    </row>
    <row r="16" spans="1:41" x14ac:dyDescent="0.45">
      <c r="A16">
        <v>14</v>
      </c>
      <c r="B16" t="s">
        <v>35</v>
      </c>
      <c r="C16" t="s">
        <v>99</v>
      </c>
      <c r="D16" s="25" t="s">
        <v>100</v>
      </c>
      <c r="E16" s="25" t="s">
        <v>4</v>
      </c>
      <c r="F16" s="25">
        <v>2</v>
      </c>
      <c r="G16" s="23" t="s">
        <v>154</v>
      </c>
      <c r="H16" s="23">
        <v>2</v>
      </c>
      <c r="I16" s="33">
        <f>INDEX(TableCICAScoresRanking[CICA score], MATCH(Table1[[#This Row],[Façade ID]],TableCICAScoresRanking[Façade ID], 0))</f>
        <v>2.7596209841446999</v>
      </c>
      <c r="J16" s="16">
        <v>1</v>
      </c>
      <c r="K16" s="18">
        <v>2</v>
      </c>
      <c r="L16" s="18">
        <v>3</v>
      </c>
      <c r="M16" s="18">
        <v>4</v>
      </c>
      <c r="N16" s="18">
        <v>6</v>
      </c>
      <c r="O16" s="18">
        <v>5</v>
      </c>
      <c r="P16" s="18">
        <v>7</v>
      </c>
      <c r="Q16" s="18">
        <v>9</v>
      </c>
      <c r="R16" s="18">
        <v>8</v>
      </c>
      <c r="S16" s="18">
        <v>10</v>
      </c>
      <c r="T16" s="31">
        <f>AVERAGE(Table1[CICA Score])</f>
        <v>3.9522556250868894</v>
      </c>
      <c r="U16" s="31">
        <f>_xlfn.STDEV.P(Table1[CICA Score])</f>
        <v>1.1325726182152815</v>
      </c>
      <c r="V16" s="27">
        <f>(Table1[[#This Row],[CICA Score]]-Table1[[#This Row],[Mean]])/Table1[[#This Row],[Standard Deviation]]</f>
        <v>-1.0530314981670263</v>
      </c>
      <c r="W16" s="29">
        <f>_xlfn.NORM.DIST(Table1[[#This Row],[Z-score]],0,1,FALSE)</f>
        <v>0.22915051942781442</v>
      </c>
      <c r="X16" s="25">
        <f>_xlfn.STDEV.P(Table1[Probability CICA])</f>
        <v>0.12589048850385748</v>
      </c>
      <c r="Y16" s="1"/>
      <c r="AN16" s="11" cm="1">
        <f t="array" ref="AN16">AVERAGE(IF(Table1[Q6]&lt;&gt;"", Table1[Q6]))</f>
        <v>4.25</v>
      </c>
      <c r="AO16" s="13">
        <f>_xlfn.STDEV.P(Table1[Q6])</f>
        <v>1.713913650100261</v>
      </c>
    </row>
    <row r="17" spans="1:41" x14ac:dyDescent="0.45">
      <c r="A17">
        <v>15</v>
      </c>
      <c r="B17" t="s">
        <v>102</v>
      </c>
      <c r="C17" t="s">
        <v>99</v>
      </c>
      <c r="D17" s="25" t="s">
        <v>100</v>
      </c>
      <c r="E17" s="25" t="s">
        <v>4</v>
      </c>
      <c r="F17" s="25">
        <v>3</v>
      </c>
      <c r="G17" s="15" t="s">
        <v>175</v>
      </c>
      <c r="H17" s="15">
        <v>4</v>
      </c>
      <c r="I17" s="33">
        <f>INDEX(TableCICAScoresRanking[CICA score], MATCH(Table1[[#This Row],[Façade ID]],TableCICAScoresRanking[Façade ID], 0))</f>
        <v>5.6098050139362297</v>
      </c>
      <c r="J17" s="16">
        <v>1</v>
      </c>
      <c r="K17" s="18">
        <v>2</v>
      </c>
      <c r="L17" s="18">
        <v>3</v>
      </c>
      <c r="M17" s="18">
        <v>4</v>
      </c>
      <c r="N17" s="18">
        <v>5</v>
      </c>
      <c r="O17" s="18">
        <v>6</v>
      </c>
      <c r="P17" s="18">
        <v>7</v>
      </c>
      <c r="Q17" s="18">
        <v>9</v>
      </c>
      <c r="R17" s="18">
        <v>10</v>
      </c>
      <c r="S17" s="18">
        <v>8</v>
      </c>
      <c r="T17" s="31">
        <f>AVERAGE(Table1[CICA Score])</f>
        <v>3.9522556250868894</v>
      </c>
      <c r="U17" s="31">
        <f>_xlfn.STDEV.P(Table1[CICA Score])</f>
        <v>1.1325726182152815</v>
      </c>
      <c r="V17" s="27">
        <f>(Table1[[#This Row],[CICA Score]]-Table1[[#This Row],[Mean]])/Table1[[#This Row],[Standard Deviation]]</f>
        <v>1.4635259251290411</v>
      </c>
      <c r="W17" s="29">
        <f>_xlfn.NORM.DIST(Table1[[#This Row],[Z-score]],0,1,FALSE)</f>
        <v>0.13671010732711983</v>
      </c>
      <c r="X17" s="25">
        <f>_xlfn.STDEV.P(Table1[Probability CICA])</f>
        <v>0.12589048850385748</v>
      </c>
      <c r="Y17" s="1"/>
      <c r="AN17" s="11" cm="1">
        <f t="array" ref="AN17">AVERAGE(IF(Table1[Q6]&lt;&gt;"", Table1[Q6]))</f>
        <v>4.25</v>
      </c>
      <c r="AO17" s="13">
        <f>_xlfn.STDEV.P(Table1[Q6])</f>
        <v>1.713913650100261</v>
      </c>
    </row>
    <row r="18" spans="1:41" ht="26.25" x14ac:dyDescent="0.45">
      <c r="A18">
        <v>16</v>
      </c>
      <c r="B18" t="s">
        <v>104</v>
      </c>
      <c r="C18" t="s">
        <v>103</v>
      </c>
      <c r="D18" s="25" t="s">
        <v>129</v>
      </c>
      <c r="E18" s="25" t="s">
        <v>4</v>
      </c>
      <c r="F18" s="25">
        <v>1</v>
      </c>
      <c r="G18" s="15" t="s">
        <v>162</v>
      </c>
      <c r="H18" s="15">
        <v>8</v>
      </c>
      <c r="I18" s="33">
        <f>INDEX(TableCICAScoresRanking[CICA score], MATCH(Table1[[#This Row],[Façade ID]],TableCICAScoresRanking[Façade ID], 0))</f>
        <v>4.7471604313498101</v>
      </c>
      <c r="J18" s="16">
        <v>1</v>
      </c>
      <c r="K18" s="18">
        <v>2</v>
      </c>
      <c r="L18" s="18">
        <v>3</v>
      </c>
      <c r="M18" s="18">
        <v>5</v>
      </c>
      <c r="N18" s="18">
        <v>6</v>
      </c>
      <c r="O18" s="18">
        <v>4</v>
      </c>
      <c r="P18" s="18">
        <v>7</v>
      </c>
      <c r="Q18" s="18">
        <v>10</v>
      </c>
      <c r="R18" s="18">
        <v>9</v>
      </c>
      <c r="S18" s="18">
        <v>8</v>
      </c>
      <c r="T18" s="31">
        <f>AVERAGE(Table1[CICA Score])</f>
        <v>3.9522556250868894</v>
      </c>
      <c r="U18" s="31">
        <f>_xlfn.STDEV.P(Table1[CICA Score])</f>
        <v>1.1325726182152815</v>
      </c>
      <c r="V18" s="27">
        <f>(Table1[[#This Row],[CICA Score]]-Table1[[#This Row],[Mean]])/Table1[[#This Row],[Standard Deviation]]</f>
        <v>0.70185769413668064</v>
      </c>
      <c r="W18" s="29">
        <f>_xlfn.NORM.DIST(Table1[[#This Row],[Z-score]],0,1,FALSE)</f>
        <v>0.31184760855498206</v>
      </c>
      <c r="X18" s="25">
        <f>_xlfn.STDEV.P(Table1[Probability CICA])</f>
        <v>0.12589048850385748</v>
      </c>
      <c r="Y18" s="8" t="s">
        <v>131</v>
      </c>
      <c r="Z18" s="8" t="s">
        <v>10</v>
      </c>
      <c r="AA18" s="8" t="s">
        <v>95</v>
      </c>
      <c r="AB18" s="8" t="s">
        <v>109</v>
      </c>
      <c r="AC18" s="8" t="s">
        <v>12</v>
      </c>
      <c r="AD18" s="9">
        <v>3</v>
      </c>
      <c r="AE18" s="9">
        <v>2</v>
      </c>
      <c r="AF18" s="9">
        <v>2</v>
      </c>
      <c r="AG18" s="9">
        <v>3</v>
      </c>
      <c r="AH18" s="9">
        <v>5</v>
      </c>
      <c r="AI18" s="9">
        <v>3</v>
      </c>
      <c r="AJ18" s="9">
        <v>2</v>
      </c>
      <c r="AK18" s="9">
        <v>5</v>
      </c>
      <c r="AL18" s="9">
        <v>6</v>
      </c>
      <c r="AM18" s="9">
        <v>2</v>
      </c>
      <c r="AN18" s="11" cm="1">
        <f t="array" ref="AN18">AVERAGE(IF(Table1[Q6]&lt;&gt;"", Table1[Q6]))</f>
        <v>4.25</v>
      </c>
      <c r="AO18" s="13">
        <f>_xlfn.STDEV.P(Table1[Q6])</f>
        <v>1.713913650100261</v>
      </c>
    </row>
    <row r="19" spans="1:41" x14ac:dyDescent="0.45">
      <c r="A19">
        <v>17</v>
      </c>
      <c r="B19" t="s">
        <v>105</v>
      </c>
      <c r="C19" t="s">
        <v>103</v>
      </c>
      <c r="D19" s="25" t="s">
        <v>129</v>
      </c>
      <c r="E19" s="25" t="s">
        <v>4</v>
      </c>
      <c r="F19" s="25">
        <v>2</v>
      </c>
      <c r="G19" s="15" t="s">
        <v>182</v>
      </c>
      <c r="H19" s="15">
        <v>10</v>
      </c>
      <c r="I19" s="33">
        <f>INDEX(TableCICAScoresRanking[CICA score], MATCH(Table1[[#This Row],[Façade ID]],TableCICAScoresRanking[Façade ID], 0))</f>
        <v>3.65898607536396</v>
      </c>
      <c r="J19" s="16">
        <v>4</v>
      </c>
      <c r="K19" s="18">
        <v>5</v>
      </c>
      <c r="L19" s="18">
        <v>6</v>
      </c>
      <c r="M19" s="18">
        <v>3</v>
      </c>
      <c r="N19" s="18">
        <v>2</v>
      </c>
      <c r="O19" s="18">
        <v>1</v>
      </c>
      <c r="P19" s="18">
        <v>7</v>
      </c>
      <c r="Q19" s="18">
        <v>8</v>
      </c>
      <c r="R19" s="18">
        <v>9</v>
      </c>
      <c r="S19" s="18">
        <v>8</v>
      </c>
      <c r="T19" s="31">
        <f>AVERAGE(Table1[CICA Score])</f>
        <v>3.9522556250868894</v>
      </c>
      <c r="U19" s="31">
        <f>_xlfn.STDEV.P(Table1[CICA Score])</f>
        <v>1.1325726182152815</v>
      </c>
      <c r="V19" s="27">
        <f>(Table1[[#This Row],[CICA Score]]-Table1[[#This Row],[Mean]])/Table1[[#This Row],[Standard Deviation]]</f>
        <v>-0.25894105596960865</v>
      </c>
      <c r="W19" s="29">
        <f>_xlfn.NORM.DIST(Table1[[#This Row],[Z-score]],0,1,FALSE)</f>
        <v>0.38578935595280839</v>
      </c>
      <c r="X19" s="25">
        <f>_xlfn.STDEV.P(Table1[Probability CICA])</f>
        <v>0.12589048850385748</v>
      </c>
      <c r="Y19" s="1"/>
      <c r="AN19" s="11" cm="1">
        <f t="array" ref="AN19">AVERAGE(IF(Table1[Q6]&lt;&gt;"", Table1[Q6]))</f>
        <v>4.25</v>
      </c>
      <c r="AO19" s="13">
        <f>_xlfn.STDEV.P(Table1[Q6])</f>
        <v>1.713913650100261</v>
      </c>
    </row>
    <row r="20" spans="1:41" x14ac:dyDescent="0.45">
      <c r="A20">
        <v>18</v>
      </c>
      <c r="B20" t="s">
        <v>106</v>
      </c>
      <c r="C20" t="s">
        <v>103</v>
      </c>
      <c r="D20" s="25" t="s">
        <v>129</v>
      </c>
      <c r="E20" s="25" t="s">
        <v>4</v>
      </c>
      <c r="F20" s="25">
        <v>3</v>
      </c>
      <c r="G20" s="15" t="s">
        <v>155</v>
      </c>
      <c r="H20" s="15">
        <v>3</v>
      </c>
      <c r="I20" s="33">
        <f>INDEX(TableCICAScoresRanking[CICA score], MATCH(Table1[[#This Row],[Façade ID]],TableCICAScoresRanking[Façade ID], 0))</f>
        <v>3.8040117432535898</v>
      </c>
      <c r="J20" s="16">
        <v>5</v>
      </c>
      <c r="K20" s="18">
        <v>6</v>
      </c>
      <c r="L20" s="18">
        <v>4</v>
      </c>
      <c r="M20" s="18">
        <v>7</v>
      </c>
      <c r="N20" s="18">
        <v>3</v>
      </c>
      <c r="O20" s="18">
        <v>1</v>
      </c>
      <c r="P20" s="18">
        <v>2</v>
      </c>
      <c r="Q20" s="18">
        <v>9</v>
      </c>
      <c r="R20" s="18">
        <v>10</v>
      </c>
      <c r="S20" s="18">
        <v>8</v>
      </c>
      <c r="T20" s="31">
        <f>AVERAGE(Table1[CICA Score])</f>
        <v>3.9522556250868894</v>
      </c>
      <c r="U20" s="31">
        <f>_xlfn.STDEV.P(Table1[CICA Score])</f>
        <v>1.1325726182152815</v>
      </c>
      <c r="V20" s="27">
        <f>(Table1[[#This Row],[CICA Score]]-Table1[[#This Row],[Mean]])/Table1[[#This Row],[Standard Deviation]]</f>
        <v>-0.13089128189140198</v>
      </c>
      <c r="W20" s="29">
        <f>_xlfn.NORM.DIST(Table1[[#This Row],[Z-score]],0,1,FALSE)</f>
        <v>0.39553943123208307</v>
      </c>
      <c r="X20" s="25">
        <f>_xlfn.STDEV.P(Table1[Probability CICA])</f>
        <v>0.12589048850385748</v>
      </c>
      <c r="Y20" s="1"/>
      <c r="AN20" s="11" cm="1">
        <f t="array" ref="AN20">AVERAGE(IF(Table1[Q6]&lt;&gt;"", Table1[Q6]))</f>
        <v>4.25</v>
      </c>
      <c r="AO20" s="13">
        <f>_xlfn.STDEV.P(Table1[Q6])</f>
        <v>1.713913650100261</v>
      </c>
    </row>
    <row r="21" spans="1:41" ht="39" x14ac:dyDescent="0.45">
      <c r="A21">
        <v>19</v>
      </c>
      <c r="B21" t="s">
        <v>113</v>
      </c>
      <c r="C21" t="s">
        <v>107</v>
      </c>
      <c r="D21" s="25" t="s">
        <v>134</v>
      </c>
      <c r="E21" s="25" t="s">
        <v>4</v>
      </c>
      <c r="F21" s="25">
        <v>1</v>
      </c>
      <c r="G21" s="15" t="s">
        <v>160</v>
      </c>
      <c r="H21" s="15">
        <v>4</v>
      </c>
      <c r="I21" s="33">
        <f>INDEX(TableCICAScoresRanking[CICA score], MATCH(Table1[[#This Row],[Façade ID]],TableCICAScoresRanking[Façade ID], 0))</f>
        <v>5.00963449499221</v>
      </c>
      <c r="J21" s="18">
        <v>1</v>
      </c>
      <c r="K21" s="18">
        <v>2</v>
      </c>
      <c r="L21" s="18">
        <v>3</v>
      </c>
      <c r="M21" s="18">
        <v>4</v>
      </c>
      <c r="N21" s="18">
        <v>5</v>
      </c>
      <c r="O21" s="18">
        <v>6</v>
      </c>
      <c r="P21" s="18">
        <v>7</v>
      </c>
      <c r="Q21" s="18">
        <v>10</v>
      </c>
      <c r="R21" s="18">
        <v>9</v>
      </c>
      <c r="S21" s="18">
        <v>8</v>
      </c>
      <c r="T21" s="31">
        <f>AVERAGE(Table1[CICA Score])</f>
        <v>3.9522556250868894</v>
      </c>
      <c r="U21" s="31">
        <f>_xlfn.STDEV.P(Table1[CICA Score])</f>
        <v>1.1325726182152815</v>
      </c>
      <c r="V21" s="27">
        <f>(Table1[[#This Row],[CICA Score]]-Table1[[#This Row],[Mean]])/Table1[[#This Row],[Standard Deviation]]</f>
        <v>0.93360801144172811</v>
      </c>
      <c r="W21" s="29">
        <f>_xlfn.NORM.DIST(Table1[[#This Row],[Z-score]],0,1,FALSE)</f>
        <v>0.25801166220974531</v>
      </c>
      <c r="X21" s="25">
        <f>_xlfn.STDEV.P(Table1[Probability CICA])</f>
        <v>0.12589048850385748</v>
      </c>
      <c r="Y21" s="8" t="s">
        <v>30</v>
      </c>
      <c r="Z21" s="8" t="s">
        <v>135</v>
      </c>
      <c r="AA21" s="8" t="s">
        <v>95</v>
      </c>
      <c r="AB21" s="8" t="s">
        <v>96</v>
      </c>
      <c r="AC21" s="8" t="s">
        <v>136</v>
      </c>
      <c r="AD21" s="9">
        <v>1</v>
      </c>
      <c r="AE21" s="9">
        <v>4</v>
      </c>
      <c r="AF21" s="9">
        <v>6</v>
      </c>
      <c r="AG21" s="9">
        <v>3</v>
      </c>
      <c r="AH21" s="9">
        <v>4</v>
      </c>
      <c r="AI21" s="9">
        <v>6</v>
      </c>
      <c r="AJ21" s="9">
        <v>4</v>
      </c>
      <c r="AK21" s="9">
        <v>6</v>
      </c>
      <c r="AL21" s="9">
        <v>4</v>
      </c>
      <c r="AM21" s="9">
        <v>2</v>
      </c>
      <c r="AN21" s="11" cm="1">
        <f t="array" ref="AN21">AVERAGE(IF(Table1[Q6]&lt;&gt;"", Table1[Q6]))</f>
        <v>4.25</v>
      </c>
      <c r="AO21" s="13">
        <f>_xlfn.STDEV.P(Table1[Q6])</f>
        <v>1.713913650100261</v>
      </c>
    </row>
    <row r="22" spans="1:41" x14ac:dyDescent="0.45">
      <c r="A22">
        <v>20</v>
      </c>
      <c r="B22" t="s">
        <v>114</v>
      </c>
      <c r="C22" t="s">
        <v>107</v>
      </c>
      <c r="D22" s="25" t="s">
        <v>134</v>
      </c>
      <c r="E22" s="25" t="s">
        <v>4</v>
      </c>
      <c r="F22" s="25">
        <v>2</v>
      </c>
      <c r="G22" s="15" t="s">
        <v>166</v>
      </c>
      <c r="H22" s="15">
        <v>3</v>
      </c>
      <c r="I22" s="33">
        <f>INDEX(TableCICAScoresRanking[CICA score], MATCH(Table1[[#This Row],[Façade ID]],TableCICAScoresRanking[Façade ID], 0))</f>
        <v>3.3810580167354498</v>
      </c>
      <c r="J22" s="18">
        <v>1</v>
      </c>
      <c r="K22" s="18">
        <v>2</v>
      </c>
      <c r="L22" s="18">
        <v>3</v>
      </c>
      <c r="M22" s="18">
        <v>4</v>
      </c>
      <c r="N22" s="18">
        <v>5</v>
      </c>
      <c r="O22" s="18">
        <v>6</v>
      </c>
      <c r="P22" s="18">
        <v>7</v>
      </c>
      <c r="Q22" s="18">
        <v>10</v>
      </c>
      <c r="R22" s="18">
        <v>9</v>
      </c>
      <c r="S22" s="18">
        <v>8</v>
      </c>
      <c r="T22" s="31">
        <f>AVERAGE(Table1[CICA Score])</f>
        <v>3.9522556250868894</v>
      </c>
      <c r="U22" s="31">
        <f>_xlfn.STDEV.P(Table1[CICA Score])</f>
        <v>1.1325726182152815</v>
      </c>
      <c r="V22" s="27">
        <f>(Table1[[#This Row],[CICA Score]]-Table1[[#This Row],[Mean]])/Table1[[#This Row],[Standard Deviation]]</f>
        <v>-0.50433641001451912</v>
      </c>
      <c r="W22" s="29">
        <f>_xlfn.NORM.DIST(Table1[[#This Row],[Z-score]],0,1,FALSE)</f>
        <v>0.35129950089878959</v>
      </c>
      <c r="X22" s="25">
        <f>_xlfn.STDEV.P(Table1[Probability CICA])</f>
        <v>0.12589048850385748</v>
      </c>
      <c r="Y22" s="1"/>
      <c r="AN22" s="11" cm="1">
        <f t="array" ref="AN22">AVERAGE(IF(Table1[Q6]&lt;&gt;"", Table1[Q6]))</f>
        <v>4.25</v>
      </c>
      <c r="AO22" s="13">
        <f>_xlfn.STDEV.P(Table1[Q6])</f>
        <v>1.713913650100261</v>
      </c>
    </row>
    <row r="23" spans="1:41" x14ac:dyDescent="0.45">
      <c r="A23">
        <v>21</v>
      </c>
      <c r="B23" t="s">
        <v>115</v>
      </c>
      <c r="C23" t="s">
        <v>107</v>
      </c>
      <c r="D23" s="25" t="s">
        <v>134</v>
      </c>
      <c r="E23" s="25" t="s">
        <v>4</v>
      </c>
      <c r="F23" s="25">
        <v>3</v>
      </c>
      <c r="G23" s="15" t="s">
        <v>175</v>
      </c>
      <c r="H23" s="15">
        <v>4</v>
      </c>
      <c r="I23" s="33">
        <f>INDEX(TableCICAScoresRanking[CICA score], MATCH(Table1[[#This Row],[Façade ID]],TableCICAScoresRanking[Façade ID], 0))</f>
        <v>5.6098050139362297</v>
      </c>
      <c r="J23" s="18">
        <v>1</v>
      </c>
      <c r="K23" s="18">
        <v>2</v>
      </c>
      <c r="L23" s="18">
        <v>3</v>
      </c>
      <c r="M23" s="18">
        <v>4</v>
      </c>
      <c r="N23" s="18">
        <v>5</v>
      </c>
      <c r="O23" s="18">
        <v>6</v>
      </c>
      <c r="P23" s="18">
        <v>7</v>
      </c>
      <c r="Q23" s="18">
        <v>10</v>
      </c>
      <c r="R23" s="18">
        <v>9</v>
      </c>
      <c r="S23" s="18">
        <v>8</v>
      </c>
      <c r="T23" s="31">
        <f>AVERAGE(Table1[CICA Score])</f>
        <v>3.9522556250868894</v>
      </c>
      <c r="U23" s="31">
        <f>_xlfn.STDEV.P(Table1[CICA Score])</f>
        <v>1.1325726182152815</v>
      </c>
      <c r="V23" s="27">
        <f>(Table1[[#This Row],[CICA Score]]-Table1[[#This Row],[Mean]])/Table1[[#This Row],[Standard Deviation]]</f>
        <v>1.4635259251290411</v>
      </c>
      <c r="W23" s="29">
        <f>_xlfn.NORM.DIST(Table1[[#This Row],[Z-score]],0,1,FALSE)</f>
        <v>0.13671010732711983</v>
      </c>
      <c r="X23" s="25">
        <f>_xlfn.STDEV.P(Table1[Probability CICA])</f>
        <v>0.12589048850385748</v>
      </c>
      <c r="Y23" s="1"/>
      <c r="AN23" s="11" cm="1">
        <f t="array" ref="AN23">AVERAGE(IF(Table1[Q6]&lt;&gt;"", Table1[Q6]))</f>
        <v>4.25</v>
      </c>
      <c r="AO23" s="13">
        <f>_xlfn.STDEV.P(Table1[Q6])</f>
        <v>1.713913650100261</v>
      </c>
    </row>
    <row r="24" spans="1:41" x14ac:dyDescent="0.45">
      <c r="A24">
        <v>22</v>
      </c>
      <c r="B24" t="s">
        <v>116</v>
      </c>
      <c r="C24" t="s">
        <v>128</v>
      </c>
      <c r="D24" s="25" t="s">
        <v>137</v>
      </c>
      <c r="E24" s="25" t="s">
        <v>3</v>
      </c>
      <c r="F24" s="25">
        <v>1</v>
      </c>
      <c r="G24" s="15" t="s">
        <v>153</v>
      </c>
      <c r="H24" s="15">
        <v>1</v>
      </c>
      <c r="I24" s="33">
        <f>INDEX(TableCICAScoresRanking[CICA score], MATCH(Table1[[#This Row],[Façade ID]],TableCICAScoresRanking[Façade ID], 0))</f>
        <v>2.16753707666108</v>
      </c>
      <c r="J24" s="18">
        <v>1</v>
      </c>
      <c r="K24" s="18">
        <v>2</v>
      </c>
      <c r="L24" s="18">
        <v>3</v>
      </c>
      <c r="M24" s="18">
        <v>4</v>
      </c>
      <c r="N24" s="18">
        <v>5</v>
      </c>
      <c r="O24" s="18">
        <v>6</v>
      </c>
      <c r="P24" s="18">
        <v>7</v>
      </c>
      <c r="Q24" s="18">
        <v>10</v>
      </c>
      <c r="R24" s="18">
        <v>9</v>
      </c>
      <c r="S24" s="18">
        <v>8</v>
      </c>
      <c r="T24" s="31">
        <f>AVERAGE(Table1[CICA Score])</f>
        <v>3.9522556250868894</v>
      </c>
      <c r="U24" s="31">
        <f>_xlfn.STDEV.P(Table1[CICA Score])</f>
        <v>1.1325726182152815</v>
      </c>
      <c r="V24" s="27">
        <f>(Table1[[#This Row],[CICA Score]]-Table1[[#This Row],[Mean]])/Table1[[#This Row],[Standard Deviation]]</f>
        <v>-1.5758093739173966</v>
      </c>
      <c r="W24" s="29">
        <f>_xlfn.NORM.DIST(Table1[[#This Row],[Z-score]],0,1,FALSE)</f>
        <v>0.11526446160569676</v>
      </c>
      <c r="X24" s="25">
        <f>_xlfn.STDEV.P(Table1[Probability CICA])</f>
        <v>0.12589048850385748</v>
      </c>
      <c r="Y24" s="1" t="s">
        <v>132</v>
      </c>
      <c r="AN24" s="11" cm="1">
        <f t="array" ref="AN24">AVERAGE(IF(Table1[Q6]&lt;&gt;"", Table1[Q6]))</f>
        <v>4.25</v>
      </c>
      <c r="AO24" s="13">
        <f>_xlfn.STDEV.P(Table1[Q6])</f>
        <v>1.713913650100261</v>
      </c>
    </row>
    <row r="25" spans="1:41" x14ac:dyDescent="0.45">
      <c r="A25">
        <v>23</v>
      </c>
      <c r="B25" t="s">
        <v>117</v>
      </c>
      <c r="C25" t="s">
        <v>128</v>
      </c>
      <c r="D25" s="25" t="s">
        <v>137</v>
      </c>
      <c r="E25" s="25" t="s">
        <v>3</v>
      </c>
      <c r="F25" s="25">
        <v>2</v>
      </c>
      <c r="G25" s="15" t="s">
        <v>165</v>
      </c>
      <c r="H25" s="15">
        <v>1</v>
      </c>
      <c r="I25" s="33">
        <f>INDEX(TableCICAScoresRanking[CICA score], MATCH(Table1[[#This Row],[Façade ID]],TableCICAScoresRanking[Façade ID], 0))</f>
        <v>2.1269954637560202</v>
      </c>
      <c r="J25" s="18">
        <v>1</v>
      </c>
      <c r="K25" s="18">
        <v>2</v>
      </c>
      <c r="L25" s="18">
        <v>3</v>
      </c>
      <c r="M25" s="18">
        <v>4</v>
      </c>
      <c r="N25" s="18">
        <v>5</v>
      </c>
      <c r="O25" s="18">
        <v>6</v>
      </c>
      <c r="P25" s="18">
        <v>7</v>
      </c>
      <c r="Q25" s="18">
        <v>10</v>
      </c>
      <c r="R25" s="18">
        <v>9</v>
      </c>
      <c r="S25" s="18">
        <v>8</v>
      </c>
      <c r="T25" s="31">
        <f>AVERAGE(Table1[CICA Score])</f>
        <v>3.9522556250868894</v>
      </c>
      <c r="U25" s="31">
        <f>_xlfn.STDEV.P(Table1[CICA Score])</f>
        <v>1.1325726182152815</v>
      </c>
      <c r="V25" s="27">
        <f>(Table1[[#This Row],[CICA Score]]-Table1[[#This Row],[Mean]])/Table1[[#This Row],[Standard Deviation]]</f>
        <v>-1.6116054122932366</v>
      </c>
      <c r="W25" s="29">
        <f>_xlfn.NORM.DIST(Table1[[#This Row],[Z-score]],0,1,FALSE)</f>
        <v>0.1088728560696742</v>
      </c>
      <c r="X25" s="25">
        <f>_xlfn.STDEV.P(Table1[Probability CICA])</f>
        <v>0.12589048850385748</v>
      </c>
      <c r="Y25" s="1"/>
      <c r="AN25" s="11" cm="1">
        <f t="array" ref="AN25">AVERAGE(IF(Table1[Q6]&lt;&gt;"", Table1[Q6]))</f>
        <v>4.25</v>
      </c>
      <c r="AO25" s="13">
        <f>_xlfn.STDEV.P(Table1[Q6])</f>
        <v>1.713913650100261</v>
      </c>
    </row>
    <row r="26" spans="1:41" x14ac:dyDescent="0.45">
      <c r="A26">
        <v>24</v>
      </c>
      <c r="B26" t="s">
        <v>118</v>
      </c>
      <c r="C26" t="s">
        <v>128</v>
      </c>
      <c r="D26" s="25" t="s">
        <v>137</v>
      </c>
      <c r="E26" s="25" t="s">
        <v>3</v>
      </c>
      <c r="F26" s="25">
        <v>3</v>
      </c>
      <c r="G26" s="15" t="s">
        <v>174</v>
      </c>
      <c r="H26" s="15">
        <v>2</v>
      </c>
      <c r="I26" s="33">
        <f>INDEX(TableCICAScoresRanking[CICA score], MATCH(Table1[[#This Row],[Façade ID]],TableCICAScoresRanking[Façade ID], 0))</f>
        <v>2.44814100940693</v>
      </c>
      <c r="J26" s="18">
        <v>1</v>
      </c>
      <c r="K26" s="18">
        <v>2</v>
      </c>
      <c r="L26" s="18">
        <v>3</v>
      </c>
      <c r="M26" s="18">
        <v>4</v>
      </c>
      <c r="N26" s="18">
        <v>5</v>
      </c>
      <c r="O26" s="18">
        <v>6</v>
      </c>
      <c r="P26" s="18">
        <v>7</v>
      </c>
      <c r="Q26" s="18">
        <v>10</v>
      </c>
      <c r="R26" s="18">
        <v>9</v>
      </c>
      <c r="S26" s="18">
        <v>8</v>
      </c>
      <c r="T26" s="31">
        <f>AVERAGE(Table1[CICA Score])</f>
        <v>3.9522556250868894</v>
      </c>
      <c r="U26" s="31">
        <f>_xlfn.STDEV.P(Table1[CICA Score])</f>
        <v>1.1325726182152815</v>
      </c>
      <c r="V26" s="27">
        <f>(Table1[[#This Row],[CICA Score]]-Table1[[#This Row],[Mean]])/Table1[[#This Row],[Standard Deviation]]</f>
        <v>-1.3280513686178967</v>
      </c>
      <c r="W26" s="29">
        <f>_xlfn.NORM.DIST(Table1[[#This Row],[Z-score]],0,1,FALSE)</f>
        <v>0.16516690811269527</v>
      </c>
      <c r="X26" s="25">
        <f>_xlfn.STDEV.P(Table1[Probability CICA])</f>
        <v>0.12589048850385748</v>
      </c>
      <c r="Y26" s="1"/>
      <c r="AN26" s="11" cm="1">
        <f t="array" ref="AN26">AVERAGE(IF(Table1[Q6]&lt;&gt;"", Table1[Q6]))</f>
        <v>4.25</v>
      </c>
      <c r="AO26" s="13">
        <f>_xlfn.STDEV.P(Table1[Q6])</f>
        <v>1.713913650100261</v>
      </c>
    </row>
    <row r="27" spans="1:41" ht="26.25" x14ac:dyDescent="0.45">
      <c r="A27">
        <v>25</v>
      </c>
      <c r="B27" t="s">
        <v>119</v>
      </c>
      <c r="C27" t="s">
        <v>112</v>
      </c>
      <c r="D27" s="25" t="s">
        <v>139</v>
      </c>
      <c r="E27" s="25" t="s">
        <v>3</v>
      </c>
      <c r="F27" s="25">
        <v>1</v>
      </c>
      <c r="G27" s="15" t="s">
        <v>159</v>
      </c>
      <c r="H27" s="15">
        <v>3</v>
      </c>
      <c r="I27" s="33">
        <f>INDEX(TableCICAScoresRanking[CICA score], MATCH(Table1[[#This Row],[Façade ID]],TableCICAScoresRanking[Façade ID], 0))</f>
        <v>4.0709468205657604</v>
      </c>
      <c r="J27" s="18">
        <v>1</v>
      </c>
      <c r="K27" s="18">
        <v>2</v>
      </c>
      <c r="L27" s="18">
        <v>3</v>
      </c>
      <c r="M27" s="18">
        <v>4</v>
      </c>
      <c r="N27" s="18">
        <v>7</v>
      </c>
      <c r="O27" s="18">
        <v>5</v>
      </c>
      <c r="P27" s="18">
        <v>6</v>
      </c>
      <c r="Q27" s="18">
        <v>8</v>
      </c>
      <c r="R27" s="18">
        <v>9</v>
      </c>
      <c r="S27" s="18">
        <v>10</v>
      </c>
      <c r="T27" s="31">
        <f>AVERAGE(Table1[CICA Score])</f>
        <v>3.9522556250868894</v>
      </c>
      <c r="U27" s="31">
        <f>_xlfn.STDEV.P(Table1[CICA Score])</f>
        <v>1.1325726182152815</v>
      </c>
      <c r="V27" s="27">
        <f>(Table1[[#This Row],[CICA Score]]-Table1[[#This Row],[Mean]])/Table1[[#This Row],[Standard Deviation]]</f>
        <v>0.10479786776578234</v>
      </c>
      <c r="W27" s="29">
        <f>_xlfn.NORM.DIST(Table1[[#This Row],[Z-score]],0,1,FALSE)</f>
        <v>0.39675757396108291</v>
      </c>
      <c r="X27" s="25">
        <f>_xlfn.STDEV.P(Table1[Probability CICA])</f>
        <v>0.12589048850385748</v>
      </c>
      <c r="Y27" s="8" t="s">
        <v>30</v>
      </c>
      <c r="Z27" s="8" t="s">
        <v>10</v>
      </c>
      <c r="AA27" s="8" t="s">
        <v>95</v>
      </c>
      <c r="AB27" s="8" t="s">
        <v>140</v>
      </c>
      <c r="AC27" s="8" t="s">
        <v>141</v>
      </c>
      <c r="AD27" s="9">
        <v>5</v>
      </c>
      <c r="AE27" s="9">
        <v>6</v>
      </c>
      <c r="AF27" s="9">
        <v>7</v>
      </c>
      <c r="AG27" s="9">
        <v>5</v>
      </c>
      <c r="AH27" s="9">
        <v>4</v>
      </c>
      <c r="AI27" s="9">
        <v>3</v>
      </c>
      <c r="AJ27" s="9">
        <v>7</v>
      </c>
      <c r="AK27" s="9">
        <v>6</v>
      </c>
      <c r="AL27" s="9">
        <v>7</v>
      </c>
      <c r="AM27" s="9">
        <v>6</v>
      </c>
      <c r="AN27" s="11" cm="1">
        <f t="array" ref="AN27">AVERAGE(IF(Table1[Q6]&lt;&gt;"", Table1[Q6]))</f>
        <v>4.25</v>
      </c>
      <c r="AO27" s="13">
        <f>_xlfn.STDEV.P(Table1[Q6])</f>
        <v>1.713913650100261</v>
      </c>
    </row>
    <row r="28" spans="1:41" x14ac:dyDescent="0.45">
      <c r="A28">
        <v>26</v>
      </c>
      <c r="B28" t="s">
        <v>120</v>
      </c>
      <c r="C28" t="s">
        <v>112</v>
      </c>
      <c r="D28" s="25" t="s">
        <v>139</v>
      </c>
      <c r="E28" s="25" t="s">
        <v>3</v>
      </c>
      <c r="F28" s="25">
        <v>2</v>
      </c>
      <c r="G28" s="15" t="s">
        <v>169</v>
      </c>
      <c r="H28" s="15">
        <v>6</v>
      </c>
      <c r="I28" s="33">
        <f>INDEX(TableCICAScoresRanking[CICA score], MATCH(Table1[[#This Row],[Façade ID]],TableCICAScoresRanking[Façade ID], 0))</f>
        <v>3.6741751246223799</v>
      </c>
      <c r="J28" s="18">
        <v>1</v>
      </c>
      <c r="K28" s="18">
        <v>2</v>
      </c>
      <c r="L28" s="18">
        <v>3</v>
      </c>
      <c r="M28" s="18">
        <v>4</v>
      </c>
      <c r="N28" s="18">
        <v>7</v>
      </c>
      <c r="O28" s="18">
        <v>5</v>
      </c>
      <c r="P28" s="18">
        <v>6</v>
      </c>
      <c r="Q28" s="18">
        <v>8</v>
      </c>
      <c r="R28" s="18">
        <v>10</v>
      </c>
      <c r="S28" s="18">
        <v>9</v>
      </c>
      <c r="T28" s="31">
        <f>AVERAGE(Table1[CICA Score])</f>
        <v>3.9522556250868894</v>
      </c>
      <c r="U28" s="31">
        <f>_xlfn.STDEV.P(Table1[CICA Score])</f>
        <v>1.1325726182152815</v>
      </c>
      <c r="V28" s="27">
        <f>(Table1[[#This Row],[CICA Score]]-Table1[[#This Row],[Mean]])/Table1[[#This Row],[Standard Deviation]]</f>
        <v>-0.24552995189192489</v>
      </c>
      <c r="W28" s="29">
        <f>_xlfn.NORM.DIST(Table1[[#This Row],[Z-score]],0,1,FALSE)</f>
        <v>0.38709659723402023</v>
      </c>
      <c r="X28" s="25">
        <f>_xlfn.STDEV.P(Table1[Probability CICA])</f>
        <v>0.12589048850385748</v>
      </c>
      <c r="Y28" s="1"/>
      <c r="AN28" s="11" cm="1">
        <f t="array" ref="AN28">AVERAGE(IF(Table1[Q6]&lt;&gt;"", Table1[Q6]))</f>
        <v>4.25</v>
      </c>
      <c r="AO28" s="13">
        <f>_xlfn.STDEV.P(Table1[Q6])</f>
        <v>1.713913650100261</v>
      </c>
    </row>
    <row r="29" spans="1:41" x14ac:dyDescent="0.45">
      <c r="A29">
        <v>27</v>
      </c>
      <c r="B29" t="s">
        <v>121</v>
      </c>
      <c r="C29" t="s">
        <v>112</v>
      </c>
      <c r="D29" s="25" t="s">
        <v>139</v>
      </c>
      <c r="E29" s="25" t="s">
        <v>3</v>
      </c>
      <c r="F29" s="25">
        <v>3</v>
      </c>
      <c r="G29" s="15" t="s">
        <v>155</v>
      </c>
      <c r="H29" s="15">
        <v>3</v>
      </c>
      <c r="I29" s="33">
        <f>INDEX(TableCICAScoresRanking[CICA score], MATCH(Table1[[#This Row],[Façade ID]],TableCICAScoresRanking[Façade ID], 0))</f>
        <v>3.8040117432535898</v>
      </c>
      <c r="J29" s="18">
        <v>1</v>
      </c>
      <c r="K29" s="18">
        <v>2</v>
      </c>
      <c r="L29" s="18">
        <v>3</v>
      </c>
      <c r="M29" s="18">
        <v>4</v>
      </c>
      <c r="N29" s="18">
        <v>7</v>
      </c>
      <c r="O29" s="18">
        <v>5</v>
      </c>
      <c r="P29" s="18">
        <v>6</v>
      </c>
      <c r="Q29" s="18">
        <v>10</v>
      </c>
      <c r="R29" s="18">
        <v>9</v>
      </c>
      <c r="S29" s="18">
        <v>8</v>
      </c>
      <c r="T29" s="31">
        <f>AVERAGE(Table1[CICA Score])</f>
        <v>3.9522556250868894</v>
      </c>
      <c r="U29" s="31">
        <f>_xlfn.STDEV.P(Table1[CICA Score])</f>
        <v>1.1325726182152815</v>
      </c>
      <c r="V29" s="27">
        <f>(Table1[[#This Row],[CICA Score]]-Table1[[#This Row],[Mean]])/Table1[[#This Row],[Standard Deviation]]</f>
        <v>-0.13089128189140198</v>
      </c>
      <c r="W29" s="29">
        <f>_xlfn.NORM.DIST(Table1[[#This Row],[Z-score]],0,1,FALSE)</f>
        <v>0.39553943123208307</v>
      </c>
      <c r="X29" s="25">
        <f>_xlfn.STDEV.P(Table1[Probability CICA])</f>
        <v>0.12589048850385748</v>
      </c>
      <c r="Y29" s="1"/>
      <c r="AN29" s="11" cm="1">
        <f t="array" ref="AN29">AVERAGE(IF(Table1[Q6]&lt;&gt;"", Table1[Q6]))</f>
        <v>4.25</v>
      </c>
      <c r="AO29" s="13">
        <f>_xlfn.STDEV.P(Table1[Q6])</f>
        <v>1.713913650100261</v>
      </c>
    </row>
    <row r="30" spans="1:41" x14ac:dyDescent="0.45">
      <c r="A30">
        <v>28</v>
      </c>
      <c r="B30" t="s">
        <v>215</v>
      </c>
      <c r="C30" t="s">
        <v>211</v>
      </c>
      <c r="D30" s="25" t="s">
        <v>213</v>
      </c>
      <c r="E30" s="25" t="s">
        <v>3</v>
      </c>
      <c r="F30" s="25">
        <v>1</v>
      </c>
      <c r="G30" s="15" t="s">
        <v>158</v>
      </c>
      <c r="H30" s="15">
        <v>7</v>
      </c>
      <c r="I30" s="33">
        <f>INDEX(TableCICAScoresRanking[CICA score], MATCH(Table1[[#This Row],[Façade ID]],TableCICAScoresRanking[Façade ID], 0))</f>
        <v>4.8169373660429304</v>
      </c>
      <c r="J30" s="18">
        <v>1</v>
      </c>
      <c r="K30" s="18">
        <v>2</v>
      </c>
      <c r="L30" s="18">
        <v>3</v>
      </c>
      <c r="M30" s="18">
        <v>4</v>
      </c>
      <c r="N30" s="39">
        <v>5</v>
      </c>
      <c r="O30" s="16">
        <v>6</v>
      </c>
      <c r="P30" s="16">
        <v>7</v>
      </c>
      <c r="Q30" s="16">
        <v>8</v>
      </c>
      <c r="R30" s="16">
        <v>9</v>
      </c>
      <c r="S30" s="16">
        <v>10</v>
      </c>
      <c r="T30" s="31">
        <f>AVERAGE(Table1[CICA Score])</f>
        <v>3.9522556250868894</v>
      </c>
      <c r="U30" s="31">
        <f>_xlfn.STDEV.P(Table1[CICA Score])</f>
        <v>1.1325726182152815</v>
      </c>
      <c r="V30" s="27">
        <f>(Table1[[#This Row],[CICA Score]]-Table1[[#This Row],[Mean]])/Table1[[#This Row],[Standard Deviation]]</f>
        <v>0.7634669309934532</v>
      </c>
      <c r="W30" s="29">
        <f>_xlfn.NORM.DIST(Table1[[#This Row],[Z-score]],0,1,FALSE)</f>
        <v>0.29808416169202057</v>
      </c>
      <c r="X30" s="40">
        <f>_xlfn.STDEV.P(Table1[Probability CICA])</f>
        <v>0.12589048850385748</v>
      </c>
      <c r="Y30" s="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11" cm="1">
        <f t="array" ref="AN30">AVERAGE(IF(Table1[Q6]&lt;&gt;"", Table1[Q6]))</f>
        <v>4.25</v>
      </c>
      <c r="AO30" s="13">
        <f>_xlfn.STDEV.P(Table1[Q6])</f>
        <v>1.713913650100261</v>
      </c>
    </row>
    <row r="31" spans="1:41" x14ac:dyDescent="0.45">
      <c r="A31">
        <v>29</v>
      </c>
      <c r="B31" t="s">
        <v>216</v>
      </c>
      <c r="C31" t="s">
        <v>211</v>
      </c>
      <c r="D31" s="25" t="s">
        <v>213</v>
      </c>
      <c r="E31" s="25" t="s">
        <v>3</v>
      </c>
      <c r="F31" s="25">
        <v>2</v>
      </c>
      <c r="G31" s="15" t="s">
        <v>165</v>
      </c>
      <c r="H31" s="15">
        <v>1</v>
      </c>
      <c r="I31" s="33">
        <f>INDEX(TableCICAScoresRanking[CICA score], MATCH(Table1[[#This Row],[Façade ID]],TableCICAScoresRanking[Façade ID], 0))</f>
        <v>2.1269954637560202</v>
      </c>
      <c r="J31" s="18">
        <v>1</v>
      </c>
      <c r="K31" s="18">
        <v>2</v>
      </c>
      <c r="L31" s="18">
        <v>3</v>
      </c>
      <c r="M31" s="18">
        <v>4</v>
      </c>
      <c r="N31" s="39">
        <v>5</v>
      </c>
      <c r="O31" s="16">
        <v>6</v>
      </c>
      <c r="P31" s="16">
        <v>7</v>
      </c>
      <c r="Q31" s="16">
        <v>8</v>
      </c>
      <c r="R31" s="16">
        <v>9</v>
      </c>
      <c r="S31" s="16">
        <v>10</v>
      </c>
      <c r="T31" s="31">
        <f>AVERAGE(Table1[CICA Score])</f>
        <v>3.9522556250868894</v>
      </c>
      <c r="U31" s="31">
        <f>_xlfn.STDEV.P(Table1[CICA Score])</f>
        <v>1.1325726182152815</v>
      </c>
      <c r="V31" s="27">
        <f>(Table1[[#This Row],[CICA Score]]-Table1[[#This Row],[Mean]])/Table1[[#This Row],[Standard Deviation]]</f>
        <v>-1.6116054122932366</v>
      </c>
      <c r="W31" s="29">
        <f>_xlfn.NORM.DIST(Table1[[#This Row],[Z-score]],0,1,FALSE)</f>
        <v>0.1088728560696742</v>
      </c>
      <c r="X31" s="40">
        <f>_xlfn.STDEV.P(Table1[Probability CICA])</f>
        <v>0.12589048850385748</v>
      </c>
      <c r="Y31" s="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11" cm="1">
        <f t="array" ref="AN31">AVERAGE(IF(Table1[Q6]&lt;&gt;"", Table1[Q6]))</f>
        <v>4.25</v>
      </c>
      <c r="AO31" s="13">
        <f>_xlfn.STDEV.P(Table1[Q6])</f>
        <v>1.713913650100261</v>
      </c>
    </row>
    <row r="32" spans="1:41" x14ac:dyDescent="0.45">
      <c r="A32">
        <v>30</v>
      </c>
      <c r="B32" t="s">
        <v>217</v>
      </c>
      <c r="C32" t="s">
        <v>211</v>
      </c>
      <c r="D32" s="25" t="s">
        <v>213</v>
      </c>
      <c r="E32" s="25" t="s">
        <v>3</v>
      </c>
      <c r="F32" s="25">
        <v>3</v>
      </c>
      <c r="G32" s="15" t="s">
        <v>178</v>
      </c>
      <c r="H32" s="15">
        <v>7</v>
      </c>
      <c r="I32" s="33">
        <f>INDEX(TableCICAScoresRanking[CICA score], MATCH(Table1[[#This Row],[Façade ID]],TableCICAScoresRanking[Façade ID], 0))</f>
        <v>6.1751236847401296</v>
      </c>
      <c r="J32" s="18">
        <v>1</v>
      </c>
      <c r="K32" s="18">
        <v>2</v>
      </c>
      <c r="L32" s="18">
        <v>3</v>
      </c>
      <c r="M32" s="18">
        <v>4</v>
      </c>
      <c r="N32" s="39">
        <v>5</v>
      </c>
      <c r="O32" s="16">
        <v>6</v>
      </c>
      <c r="P32" s="16">
        <v>7</v>
      </c>
      <c r="Q32" s="16">
        <v>8</v>
      </c>
      <c r="R32" s="16">
        <v>9</v>
      </c>
      <c r="S32" s="16">
        <v>10</v>
      </c>
      <c r="T32" s="31">
        <f>AVERAGE(Table1[CICA Score])</f>
        <v>3.9522556250868894</v>
      </c>
      <c r="U32" s="31">
        <f>_xlfn.STDEV.P(Table1[CICA Score])</f>
        <v>1.1325726182152815</v>
      </c>
      <c r="V32" s="27">
        <f>(Table1[[#This Row],[CICA Score]]-Table1[[#This Row],[Mean]])/Table1[[#This Row],[Standard Deviation]]</f>
        <v>1.9626715531548489</v>
      </c>
      <c r="W32" s="29">
        <f>_xlfn.NORM.DIST(Table1[[#This Row],[Z-score]],0,1,FALSE)</f>
        <v>5.8135525593659122E-2</v>
      </c>
      <c r="X32" s="40">
        <f>_xlfn.STDEV.P(Table1[Probability CICA])</f>
        <v>0.12589048850385748</v>
      </c>
      <c r="Y32" s="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11" cm="1">
        <f t="array" ref="AN32">AVERAGE(IF(Table1[Q6]&lt;&gt;"", Table1[Q6]))</f>
        <v>4.25</v>
      </c>
      <c r="AO32" s="13">
        <f>_xlfn.STDEV.P(Table1[Q6])</f>
        <v>1.713913650100261</v>
      </c>
    </row>
    <row r="33" spans="1:41" x14ac:dyDescent="0.45">
      <c r="A33">
        <v>31</v>
      </c>
      <c r="B33" t="s">
        <v>218</v>
      </c>
      <c r="C33" t="s">
        <v>212</v>
      </c>
      <c r="D33" s="25" t="s">
        <v>214</v>
      </c>
      <c r="E33" s="25" t="s">
        <v>3</v>
      </c>
      <c r="F33" s="25">
        <v>1</v>
      </c>
      <c r="G33" s="42" t="s">
        <v>157</v>
      </c>
      <c r="H33" s="42">
        <v>5</v>
      </c>
      <c r="I33" s="33">
        <f>INDEX(TableCICAScoresRanking[CICA score], MATCH(Table1[[#This Row],[Façade ID]],TableCICAScoresRanking[Façade ID], 0))</f>
        <v>4.8155578021165404</v>
      </c>
      <c r="J33" s="18">
        <v>1</v>
      </c>
      <c r="K33" s="18">
        <v>2</v>
      </c>
      <c r="L33" s="18">
        <v>3</v>
      </c>
      <c r="M33" s="18">
        <v>4</v>
      </c>
      <c r="N33" s="39">
        <v>6</v>
      </c>
      <c r="O33" s="16">
        <v>5</v>
      </c>
      <c r="P33" s="16">
        <v>7</v>
      </c>
      <c r="Q33" s="16">
        <v>10</v>
      </c>
      <c r="R33" s="16">
        <v>9</v>
      </c>
      <c r="S33" s="16">
        <v>8</v>
      </c>
      <c r="T33" s="31">
        <f>AVERAGE(Table1[CICA Score])</f>
        <v>3.9522556250868894</v>
      </c>
      <c r="U33" s="31">
        <f>_xlfn.STDEV.P(Table1[CICA Score])</f>
        <v>1.1325726182152815</v>
      </c>
      <c r="V33" s="27">
        <f>(Table1[[#This Row],[CICA Score]]-Table1[[#This Row],[Mean]])/Table1[[#This Row],[Standard Deviation]]</f>
        <v>0.76224885110682838</v>
      </c>
      <c r="W33" s="29">
        <f>_xlfn.NORM.DIST(Table1[[#This Row],[Z-score]],0,1,FALSE)</f>
        <v>0.29836127673996909</v>
      </c>
      <c r="X33" s="40">
        <f>_xlfn.STDEV.P(Table1[Probability CICA])</f>
        <v>0.12589048850385748</v>
      </c>
      <c r="Y33" s="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11" cm="1">
        <f t="array" ref="AN33">AVERAGE(IF(Table1[Q6]&lt;&gt;"", Table1[Q6]))</f>
        <v>4.25</v>
      </c>
      <c r="AO33" s="13">
        <f>_xlfn.STDEV.P(Table1[Q6])</f>
        <v>1.713913650100261</v>
      </c>
    </row>
    <row r="34" spans="1:41" x14ac:dyDescent="0.45">
      <c r="A34">
        <v>32</v>
      </c>
      <c r="B34" t="s">
        <v>219</v>
      </c>
      <c r="C34" t="s">
        <v>212</v>
      </c>
      <c r="D34" s="25" t="s">
        <v>214</v>
      </c>
      <c r="E34" s="25" t="s">
        <v>3</v>
      </c>
      <c r="F34" s="25">
        <v>2</v>
      </c>
      <c r="G34" s="42" t="s">
        <v>182</v>
      </c>
      <c r="H34" s="42">
        <v>10</v>
      </c>
      <c r="I34" s="33">
        <f>INDEX(TableCICAScoresRanking[CICA score], MATCH(Table1[[#This Row],[Façade ID]],TableCICAScoresRanking[Façade ID], 0))</f>
        <v>3.65898607536396</v>
      </c>
      <c r="J34" s="18">
        <v>1</v>
      </c>
      <c r="K34" s="18">
        <v>2</v>
      </c>
      <c r="L34" s="18">
        <v>3</v>
      </c>
      <c r="M34" s="18">
        <v>4</v>
      </c>
      <c r="N34" s="39">
        <v>6</v>
      </c>
      <c r="O34" s="16">
        <v>5</v>
      </c>
      <c r="P34" s="16">
        <v>7</v>
      </c>
      <c r="Q34" s="16">
        <v>9</v>
      </c>
      <c r="R34" s="16">
        <v>8</v>
      </c>
      <c r="S34" s="16">
        <v>10</v>
      </c>
      <c r="T34" s="31">
        <f>AVERAGE(Table1[CICA Score])</f>
        <v>3.9522556250868894</v>
      </c>
      <c r="U34" s="31">
        <f>_xlfn.STDEV.P(Table1[CICA Score])</f>
        <v>1.1325726182152815</v>
      </c>
      <c r="V34" s="27">
        <f>(Table1[[#This Row],[CICA Score]]-Table1[[#This Row],[Mean]])/Table1[[#This Row],[Standard Deviation]]</f>
        <v>-0.25894105596960865</v>
      </c>
      <c r="W34" s="29">
        <f>_xlfn.NORM.DIST(Table1[[#This Row],[Z-score]],0,1,FALSE)</f>
        <v>0.38578935595280839</v>
      </c>
      <c r="X34" s="40">
        <f>_xlfn.STDEV.P(Table1[Probability CICA])</f>
        <v>0.12589048850385748</v>
      </c>
      <c r="Y34" s="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11" cm="1">
        <f t="array" ref="AN34">AVERAGE(IF(Table1[Q6]&lt;&gt;"", Table1[Q6]))</f>
        <v>4.25</v>
      </c>
      <c r="AO34" s="13">
        <f>_xlfn.STDEV.P(Table1[Q6])</f>
        <v>1.713913650100261</v>
      </c>
    </row>
    <row r="35" spans="1:41" x14ac:dyDescent="0.45">
      <c r="A35">
        <v>33</v>
      </c>
      <c r="B35" t="s">
        <v>220</v>
      </c>
      <c r="C35" t="s">
        <v>212</v>
      </c>
      <c r="D35" s="25" t="s">
        <v>214</v>
      </c>
      <c r="E35" s="25" t="s">
        <v>3</v>
      </c>
      <c r="F35" s="25">
        <v>3</v>
      </c>
      <c r="G35" s="42" t="s">
        <v>177</v>
      </c>
      <c r="H35" s="42">
        <v>6</v>
      </c>
      <c r="I35" s="33">
        <f>INDEX(TableCICAScoresRanking[CICA score], MATCH(Table1[[#This Row],[Façade ID]],TableCICAScoresRanking[Façade ID], 0))</f>
        <v>6.0535753783445401</v>
      </c>
      <c r="J35" s="18">
        <v>1</v>
      </c>
      <c r="K35" s="18">
        <v>2</v>
      </c>
      <c r="L35" s="18">
        <v>3</v>
      </c>
      <c r="M35" s="18">
        <v>4</v>
      </c>
      <c r="N35" s="39">
        <v>6</v>
      </c>
      <c r="O35" s="16">
        <v>5</v>
      </c>
      <c r="P35" s="16">
        <v>7</v>
      </c>
      <c r="Q35" s="16">
        <v>8</v>
      </c>
      <c r="R35" s="16">
        <v>10</v>
      </c>
      <c r="S35" s="16">
        <v>9</v>
      </c>
      <c r="T35" s="31">
        <f>AVERAGE(Table1[CICA Score])</f>
        <v>3.9522556250868894</v>
      </c>
      <c r="U35" s="31">
        <f>_xlfn.STDEV.P(Table1[CICA Score])</f>
        <v>1.1325726182152815</v>
      </c>
      <c r="V35" s="27">
        <f>(Table1[[#This Row],[CICA Score]]-Table1[[#This Row],[Mean]])/Table1[[#This Row],[Standard Deviation]]</f>
        <v>1.8553510119014971</v>
      </c>
      <c r="W35" s="29">
        <f>_xlfn.NORM.DIST(Table1[[#This Row],[Z-score]],0,1,FALSE)</f>
        <v>7.1353975245605342E-2</v>
      </c>
      <c r="X35" s="40">
        <f>_xlfn.STDEV.P(Table1[Probability CICA])</f>
        <v>0.12589048850385748</v>
      </c>
      <c r="Y35" s="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11" cm="1">
        <f t="array" ref="AN35">AVERAGE(IF(Table1[Q6]&lt;&gt;"", Table1[Q6]))</f>
        <v>4.25</v>
      </c>
      <c r="AO35" s="13">
        <f>_xlfn.STDEV.P(Table1[Q6])</f>
        <v>1.713913650100261</v>
      </c>
    </row>
    <row r="36" spans="1:41" x14ac:dyDescent="0.45">
      <c r="A36">
        <v>34</v>
      </c>
      <c r="B36" t="s">
        <v>223</v>
      </c>
      <c r="C36" t="s">
        <v>221</v>
      </c>
      <c r="D36" s="25" t="s">
        <v>222</v>
      </c>
      <c r="E36" s="25" t="s">
        <v>3</v>
      </c>
      <c r="F36" s="25">
        <v>1</v>
      </c>
      <c r="G36" s="15" t="s">
        <v>159</v>
      </c>
      <c r="H36" s="15">
        <v>3</v>
      </c>
      <c r="I36" s="33">
        <f>INDEX(TableCICAScoresRanking[CICA score], MATCH(Table1[[#This Row],[Façade ID]],TableCICAScoresRanking[Façade ID], 0))</f>
        <v>4.0709468205657604</v>
      </c>
      <c r="J36" s="18"/>
      <c r="K36" s="18"/>
      <c r="L36" s="18"/>
      <c r="M36" s="18"/>
      <c r="N36" s="39"/>
      <c r="T36" s="31">
        <f>AVERAGE(Table1[CICA Score])</f>
        <v>3.9522556250868894</v>
      </c>
      <c r="U36" s="31">
        <f>_xlfn.STDEV.P(Table1[CICA Score])</f>
        <v>1.1325726182152815</v>
      </c>
      <c r="V36" s="27">
        <f>(Table1[[#This Row],[CICA Score]]-Table1[[#This Row],[Mean]])/Table1[[#This Row],[Standard Deviation]]</f>
        <v>0.10479786776578234</v>
      </c>
      <c r="W36" s="29">
        <f>_xlfn.NORM.DIST(Table1[[#This Row],[Z-score]],0,1,FALSE)</f>
        <v>0.39675757396108291</v>
      </c>
      <c r="X36" s="40">
        <f>_xlfn.STDEV.P(Table1[Probability CICA])</f>
        <v>0.12589048850385748</v>
      </c>
      <c r="Y36" s="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11" cm="1">
        <f t="array" ref="AN36">AVERAGE(IF(Table1[Q6]&lt;&gt;"", Table1[Q6]))</f>
        <v>4.25</v>
      </c>
      <c r="AO36" s="13">
        <f>_xlfn.STDEV.P(Table1[Q6])</f>
        <v>1.713913650100261</v>
      </c>
    </row>
    <row r="37" spans="1:41" x14ac:dyDescent="0.45">
      <c r="A37">
        <v>35</v>
      </c>
      <c r="B37" t="s">
        <v>224</v>
      </c>
      <c r="C37" t="s">
        <v>221</v>
      </c>
      <c r="D37" s="25" t="s">
        <v>222</v>
      </c>
      <c r="E37" s="25" t="s">
        <v>3</v>
      </c>
      <c r="F37" s="25">
        <v>2</v>
      </c>
      <c r="G37" s="15" t="s">
        <v>169</v>
      </c>
      <c r="H37" s="15">
        <v>4</v>
      </c>
      <c r="I37" s="33">
        <f>INDEX(TableCICAScoresRanking[CICA score], MATCH(Table1[[#This Row],[Façade ID]],TableCICAScoresRanking[Façade ID], 0))</f>
        <v>3.6741751246223799</v>
      </c>
      <c r="J37" s="18"/>
      <c r="K37" s="18"/>
      <c r="L37" s="18"/>
      <c r="M37" s="18"/>
      <c r="N37" s="39"/>
      <c r="T37" s="31">
        <f>AVERAGE(Table1[CICA Score])</f>
        <v>3.9522556250868894</v>
      </c>
      <c r="U37" s="31">
        <f>_xlfn.STDEV.P(Table1[CICA Score])</f>
        <v>1.1325726182152815</v>
      </c>
      <c r="V37" s="27">
        <f>(Table1[[#This Row],[CICA Score]]-Table1[[#This Row],[Mean]])/Table1[[#This Row],[Standard Deviation]]</f>
        <v>-0.24552995189192489</v>
      </c>
      <c r="W37" s="29">
        <f>_xlfn.NORM.DIST(Table1[[#This Row],[Z-score]],0,1,FALSE)</f>
        <v>0.38709659723402023</v>
      </c>
      <c r="X37" s="40">
        <f>_xlfn.STDEV.P(Table1[Probability CICA])</f>
        <v>0.12589048850385748</v>
      </c>
      <c r="Y37" s="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11" cm="1">
        <f t="array" ref="AN37">AVERAGE(IF(Table1[Q6]&lt;&gt;"", Table1[Q6]))</f>
        <v>4.25</v>
      </c>
      <c r="AO37" s="13">
        <f>_xlfn.STDEV.P(Table1[Q6])</f>
        <v>1.713913650100261</v>
      </c>
    </row>
    <row r="38" spans="1:41" x14ac:dyDescent="0.45">
      <c r="A38">
        <v>36</v>
      </c>
      <c r="B38" t="s">
        <v>225</v>
      </c>
      <c r="C38" t="s">
        <v>221</v>
      </c>
      <c r="D38" s="25" t="s">
        <v>222</v>
      </c>
      <c r="E38" s="25" t="s">
        <v>3</v>
      </c>
      <c r="F38" s="25">
        <v>3</v>
      </c>
      <c r="G38" s="15" t="s">
        <v>155</v>
      </c>
      <c r="H38" s="15">
        <v>3</v>
      </c>
      <c r="I38" s="33">
        <f>INDEX(TableCICAScoresRanking[CICA score], MATCH(Table1[[#This Row],[Façade ID]],TableCICAScoresRanking[Façade ID], 0))</f>
        <v>3.8040117432535898</v>
      </c>
      <c r="J38" s="18"/>
      <c r="K38" s="18"/>
      <c r="L38" s="18"/>
      <c r="M38" s="18"/>
      <c r="N38" s="39"/>
      <c r="T38" s="31">
        <f>AVERAGE(Table1[CICA Score])</f>
        <v>3.9522556250868894</v>
      </c>
      <c r="U38" s="31">
        <f>_xlfn.STDEV.P(Table1[CICA Score])</f>
        <v>1.1325726182152815</v>
      </c>
      <c r="V38" s="27">
        <f>(Table1[[#This Row],[CICA Score]]-Table1[[#This Row],[Mean]])/Table1[[#This Row],[Standard Deviation]]</f>
        <v>-0.13089128189140198</v>
      </c>
      <c r="W38" s="29">
        <f>_xlfn.NORM.DIST(Table1[[#This Row],[Z-score]],0,1,FALSE)</f>
        <v>0.39553943123208307</v>
      </c>
      <c r="X38" s="40">
        <f>_xlfn.STDEV.P(Table1[Probability CICA])</f>
        <v>0.12589048850385748</v>
      </c>
      <c r="Y38" s="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11" cm="1">
        <f t="array" ref="AN38">AVERAGE(IF(Table1[Q6]&lt;&gt;"", Table1[Q6]))</f>
        <v>4.25</v>
      </c>
      <c r="AO38" s="13">
        <f>_xlfn.STDEV.P(Table1[Q6])</f>
        <v>1.713913650100261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D7F4-BBA8-41A4-B552-7DEEA12CE365}">
  <dimension ref="A1:H34"/>
  <sheetViews>
    <sheetView workbookViewId="0">
      <selection activeCell="K3" sqref="K3:L7"/>
    </sheetView>
  </sheetViews>
  <sheetFormatPr defaultRowHeight="14.25" x14ac:dyDescent="0.45"/>
  <cols>
    <col min="1" max="1" width="13.1328125" bestFit="1" customWidth="1"/>
    <col min="2" max="2" width="17" bestFit="1" customWidth="1"/>
    <col min="3" max="3" width="22.73046875" bestFit="1" customWidth="1"/>
    <col min="4" max="4" width="19" bestFit="1" customWidth="1"/>
    <col min="5" max="5" width="25" bestFit="1" customWidth="1"/>
    <col min="6" max="6" width="17.59765625" bestFit="1" customWidth="1"/>
    <col min="7" max="7" width="17.86328125" bestFit="1" customWidth="1"/>
    <col min="8" max="8" width="15.73046875" bestFit="1" customWidth="1"/>
    <col min="10" max="10" width="11.1328125" customWidth="1"/>
  </cols>
  <sheetData>
    <row r="1" spans="1:8" x14ac:dyDescent="0.45">
      <c r="A1" s="4" t="s">
        <v>147</v>
      </c>
      <c r="B1" t="s">
        <v>98</v>
      </c>
    </row>
    <row r="3" spans="1:8" x14ac:dyDescent="0.45">
      <c r="A3" s="4" t="s">
        <v>27</v>
      </c>
      <c r="B3" t="s">
        <v>191</v>
      </c>
      <c r="C3" t="s">
        <v>200</v>
      </c>
      <c r="D3" t="s">
        <v>187</v>
      </c>
      <c r="E3" t="s">
        <v>188</v>
      </c>
      <c r="F3" t="s">
        <v>201</v>
      </c>
      <c r="G3" t="s">
        <v>202</v>
      </c>
      <c r="H3" t="s">
        <v>203</v>
      </c>
    </row>
    <row r="4" spans="1:8" x14ac:dyDescent="0.45">
      <c r="A4" s="5" t="s">
        <v>153</v>
      </c>
      <c r="B4">
        <v>2.16753707666108</v>
      </c>
      <c r="C4">
        <v>2.2222222222222223</v>
      </c>
      <c r="D4">
        <v>1</v>
      </c>
      <c r="E4">
        <v>1</v>
      </c>
      <c r="F4">
        <v>0</v>
      </c>
      <c r="G4">
        <v>0.93218319939879801</v>
      </c>
      <c r="H4">
        <v>1</v>
      </c>
    </row>
    <row r="5" spans="1:8" x14ac:dyDescent="0.45">
      <c r="A5" s="5" t="s">
        <v>156</v>
      </c>
      <c r="B5">
        <v>3.1046169383721902</v>
      </c>
      <c r="C5">
        <v>2.8888888888888888</v>
      </c>
      <c r="D5">
        <v>2</v>
      </c>
      <c r="E5">
        <v>2</v>
      </c>
      <c r="F5">
        <v>0</v>
      </c>
      <c r="G5">
        <v>0.93218319939879801</v>
      </c>
      <c r="H5">
        <v>2</v>
      </c>
    </row>
    <row r="6" spans="1:8" x14ac:dyDescent="0.45">
      <c r="A6" s="5" t="s">
        <v>159</v>
      </c>
      <c r="B6">
        <v>4.0709468205657604</v>
      </c>
      <c r="C6">
        <v>3.6666666666666665</v>
      </c>
      <c r="D6">
        <v>3</v>
      </c>
      <c r="E6">
        <v>3</v>
      </c>
      <c r="F6">
        <v>0</v>
      </c>
      <c r="G6">
        <v>0.93218319939879801</v>
      </c>
      <c r="H6">
        <v>3</v>
      </c>
    </row>
    <row r="7" spans="1:8" x14ac:dyDescent="0.45">
      <c r="A7" s="5" t="s">
        <v>160</v>
      </c>
      <c r="B7">
        <v>5.00963449499221</v>
      </c>
      <c r="C7">
        <v>3.7777777777777777</v>
      </c>
      <c r="D7">
        <v>10</v>
      </c>
      <c r="E7">
        <v>4</v>
      </c>
      <c r="F7">
        <v>3</v>
      </c>
      <c r="G7">
        <v>0.93218319939879801</v>
      </c>
      <c r="H7">
        <v>4</v>
      </c>
    </row>
    <row r="8" spans="1:8" x14ac:dyDescent="0.45">
      <c r="A8" s="5" t="s">
        <v>157</v>
      </c>
      <c r="B8">
        <v>4.8155578021165404</v>
      </c>
      <c r="C8">
        <v>5.2222222222222223</v>
      </c>
      <c r="D8">
        <v>8</v>
      </c>
      <c r="E8">
        <v>5</v>
      </c>
      <c r="F8">
        <v>1.5</v>
      </c>
      <c r="G8">
        <v>0.93218319939879801</v>
      </c>
      <c r="H8">
        <v>5</v>
      </c>
    </row>
    <row r="9" spans="1:8" x14ac:dyDescent="0.45">
      <c r="A9" s="5" t="s">
        <v>161</v>
      </c>
      <c r="B9">
        <v>4.6414756526268901</v>
      </c>
      <c r="C9">
        <v>5.333333333333333</v>
      </c>
      <c r="D9">
        <v>5</v>
      </c>
      <c r="E9">
        <v>6</v>
      </c>
      <c r="F9">
        <v>0.5</v>
      </c>
      <c r="G9">
        <v>0.93218319939879801</v>
      </c>
      <c r="H9">
        <v>6</v>
      </c>
    </row>
    <row r="10" spans="1:8" x14ac:dyDescent="0.45">
      <c r="A10" s="5" t="s">
        <v>158</v>
      </c>
      <c r="B10">
        <v>4.8169373660429304</v>
      </c>
      <c r="C10">
        <v>6.8888888888888893</v>
      </c>
      <c r="D10">
        <v>9</v>
      </c>
      <c r="E10">
        <v>7</v>
      </c>
      <c r="F10">
        <v>1</v>
      </c>
      <c r="G10">
        <v>0.93218319939879801</v>
      </c>
      <c r="H10">
        <v>7</v>
      </c>
    </row>
    <row r="11" spans="1:8" x14ac:dyDescent="0.45">
      <c r="A11" s="5" t="s">
        <v>162</v>
      </c>
      <c r="B11">
        <v>4.7471604313498101</v>
      </c>
      <c r="C11">
        <v>8.6666666666666661</v>
      </c>
      <c r="D11">
        <v>6</v>
      </c>
      <c r="E11">
        <v>10</v>
      </c>
      <c r="F11">
        <v>2</v>
      </c>
      <c r="G11">
        <v>0.93218319939879801</v>
      </c>
      <c r="H11">
        <v>8</v>
      </c>
    </row>
    <row r="12" spans="1:8" x14ac:dyDescent="0.45">
      <c r="A12" s="5" t="s">
        <v>163</v>
      </c>
      <c r="B12">
        <v>4.7637043183719596</v>
      </c>
      <c r="C12">
        <v>8.1111111111111107</v>
      </c>
      <c r="D12">
        <v>7</v>
      </c>
      <c r="E12">
        <v>8</v>
      </c>
      <c r="F12">
        <v>0.5</v>
      </c>
      <c r="G12">
        <v>0.93218319939879801</v>
      </c>
      <c r="H12">
        <v>9</v>
      </c>
    </row>
    <row r="13" spans="1:8" x14ac:dyDescent="0.45">
      <c r="A13" s="5" t="s">
        <v>164</v>
      </c>
      <c r="B13">
        <v>4.2098927989796504</v>
      </c>
      <c r="C13">
        <v>8.2222222222222214</v>
      </c>
      <c r="D13">
        <v>4</v>
      </c>
      <c r="E13">
        <v>9</v>
      </c>
      <c r="F13">
        <v>2.5</v>
      </c>
      <c r="G13">
        <v>0.93218319939879801</v>
      </c>
      <c r="H13">
        <v>10</v>
      </c>
    </row>
    <row r="14" spans="1:8" x14ac:dyDescent="0.45">
      <c r="A14" s="5" t="s">
        <v>165</v>
      </c>
      <c r="B14">
        <v>2.1269954637560202</v>
      </c>
      <c r="C14">
        <v>2.2222222222222223</v>
      </c>
      <c r="D14">
        <v>1</v>
      </c>
      <c r="E14">
        <v>1</v>
      </c>
      <c r="F14">
        <v>0</v>
      </c>
      <c r="G14">
        <v>0.93218319939879801</v>
      </c>
      <c r="H14">
        <v>1</v>
      </c>
    </row>
    <row r="15" spans="1:8" x14ac:dyDescent="0.45">
      <c r="A15" s="5" t="s">
        <v>154</v>
      </c>
      <c r="B15">
        <v>2.7596209841446999</v>
      </c>
      <c r="C15">
        <v>3.2222222222222223</v>
      </c>
      <c r="D15">
        <v>2</v>
      </c>
      <c r="E15">
        <v>2</v>
      </c>
      <c r="F15">
        <v>0</v>
      </c>
      <c r="G15">
        <v>0.93218319939879801</v>
      </c>
      <c r="H15">
        <v>2</v>
      </c>
    </row>
    <row r="16" spans="1:8" x14ac:dyDescent="0.45">
      <c r="A16" s="5" t="s">
        <v>166</v>
      </c>
      <c r="B16">
        <v>3.3810580167354498</v>
      </c>
      <c r="C16">
        <v>3.8888888888888888</v>
      </c>
      <c r="D16">
        <v>3</v>
      </c>
      <c r="E16">
        <v>3</v>
      </c>
      <c r="F16">
        <v>0</v>
      </c>
      <c r="G16">
        <v>0.93218319939879801</v>
      </c>
      <c r="H16">
        <v>3</v>
      </c>
    </row>
    <row r="17" spans="1:8" x14ac:dyDescent="0.45">
      <c r="A17" s="5" t="s">
        <v>167</v>
      </c>
      <c r="B17">
        <v>3.7220473925356599</v>
      </c>
      <c r="C17">
        <v>4.333333333333333</v>
      </c>
      <c r="D17">
        <v>7</v>
      </c>
      <c r="E17">
        <v>4</v>
      </c>
      <c r="F17">
        <v>1.5</v>
      </c>
      <c r="G17">
        <v>0.93218319939879801</v>
      </c>
      <c r="H17">
        <v>4</v>
      </c>
    </row>
    <row r="18" spans="1:8" x14ac:dyDescent="0.45">
      <c r="A18" s="5" t="s">
        <v>168</v>
      </c>
      <c r="B18">
        <v>3.4953594781301298</v>
      </c>
      <c r="C18">
        <v>4.5555555555555554</v>
      </c>
      <c r="D18">
        <v>4</v>
      </c>
      <c r="E18">
        <v>5</v>
      </c>
      <c r="F18">
        <v>0.5</v>
      </c>
      <c r="G18">
        <v>0.93218319939879801</v>
      </c>
      <c r="H18">
        <v>5</v>
      </c>
    </row>
    <row r="19" spans="1:8" x14ac:dyDescent="0.45">
      <c r="A19" s="5" t="s">
        <v>169</v>
      </c>
      <c r="B19">
        <v>3.6741751246223799</v>
      </c>
      <c r="C19">
        <v>5.1111111111111107</v>
      </c>
      <c r="D19">
        <v>6</v>
      </c>
      <c r="E19">
        <v>6</v>
      </c>
      <c r="F19">
        <v>0</v>
      </c>
      <c r="G19">
        <v>0.93218319939879801</v>
      </c>
      <c r="H19">
        <v>6</v>
      </c>
    </row>
    <row r="20" spans="1:8" x14ac:dyDescent="0.45">
      <c r="A20" s="5" t="s">
        <v>170</v>
      </c>
      <c r="B20">
        <v>3.7748858102618001</v>
      </c>
      <c r="C20">
        <v>6.7777777777777777</v>
      </c>
      <c r="D20">
        <v>8</v>
      </c>
      <c r="E20">
        <v>7</v>
      </c>
      <c r="F20">
        <v>0.5</v>
      </c>
      <c r="G20">
        <v>0.93218319939879801</v>
      </c>
      <c r="H20">
        <v>7</v>
      </c>
    </row>
    <row r="21" spans="1:8" x14ac:dyDescent="0.45">
      <c r="A21" s="5" t="s">
        <v>171</v>
      </c>
      <c r="B21">
        <v>3.9143774986565898</v>
      </c>
      <c r="C21">
        <v>8</v>
      </c>
      <c r="D21">
        <v>9</v>
      </c>
      <c r="E21">
        <v>8</v>
      </c>
      <c r="F21">
        <v>0.5</v>
      </c>
      <c r="G21">
        <v>0.93218319939879801</v>
      </c>
      <c r="H21">
        <v>8</v>
      </c>
    </row>
    <row r="22" spans="1:8" x14ac:dyDescent="0.45">
      <c r="A22" s="5" t="s">
        <v>172</v>
      </c>
      <c r="B22">
        <v>3.9802524145988101</v>
      </c>
      <c r="C22">
        <v>8.6666666666666661</v>
      </c>
      <c r="D22">
        <v>10</v>
      </c>
      <c r="E22">
        <v>10</v>
      </c>
      <c r="F22">
        <v>0</v>
      </c>
      <c r="G22">
        <v>0.93218319939879801</v>
      </c>
      <c r="H22">
        <v>9</v>
      </c>
    </row>
    <row r="23" spans="1:8" x14ac:dyDescent="0.45">
      <c r="A23" s="5" t="s">
        <v>182</v>
      </c>
      <c r="B23">
        <v>3.65898607536396</v>
      </c>
      <c r="C23">
        <v>8.1111111111111107</v>
      </c>
      <c r="D23">
        <v>5</v>
      </c>
      <c r="E23">
        <v>9</v>
      </c>
      <c r="F23">
        <v>2</v>
      </c>
      <c r="G23">
        <v>0.93218319939879801</v>
      </c>
      <c r="H23">
        <v>10</v>
      </c>
    </row>
    <row r="24" spans="1:8" x14ac:dyDescent="0.45">
      <c r="A24" s="5" t="s">
        <v>173</v>
      </c>
      <c r="B24">
        <v>1.63708643446392</v>
      </c>
      <c r="C24">
        <v>2.3333333333333335</v>
      </c>
      <c r="D24">
        <v>1</v>
      </c>
      <c r="E24">
        <v>1</v>
      </c>
      <c r="F24">
        <v>0</v>
      </c>
      <c r="G24">
        <v>0.93218319939879801</v>
      </c>
      <c r="H24">
        <v>1</v>
      </c>
    </row>
    <row r="25" spans="1:8" x14ac:dyDescent="0.45">
      <c r="A25" s="5" t="s">
        <v>181</v>
      </c>
      <c r="B25">
        <v>4.1463703057165198</v>
      </c>
      <c r="C25">
        <v>7.5555555555555554</v>
      </c>
      <c r="D25">
        <v>4</v>
      </c>
      <c r="E25">
        <v>8</v>
      </c>
      <c r="F25">
        <v>2</v>
      </c>
      <c r="G25">
        <v>0.93218319939879801</v>
      </c>
      <c r="H25">
        <v>10</v>
      </c>
    </row>
    <row r="26" spans="1:8" x14ac:dyDescent="0.45">
      <c r="A26" s="5" t="s">
        <v>174</v>
      </c>
      <c r="B26">
        <v>2.44814100940693</v>
      </c>
      <c r="C26">
        <v>3.4444444444444446</v>
      </c>
      <c r="D26">
        <v>2</v>
      </c>
      <c r="E26">
        <v>2</v>
      </c>
      <c r="F26">
        <v>0</v>
      </c>
      <c r="G26">
        <v>0.93218319939879801</v>
      </c>
      <c r="H26">
        <v>2</v>
      </c>
    </row>
    <row r="27" spans="1:8" x14ac:dyDescent="0.45">
      <c r="A27" s="5" t="s">
        <v>155</v>
      </c>
      <c r="B27">
        <v>3.8040117432535898</v>
      </c>
      <c r="C27">
        <v>3.5555555555555554</v>
      </c>
      <c r="D27">
        <v>3</v>
      </c>
      <c r="E27">
        <v>3</v>
      </c>
      <c r="F27">
        <v>0</v>
      </c>
      <c r="G27">
        <v>0.93218319939879801</v>
      </c>
      <c r="H27">
        <v>3</v>
      </c>
    </row>
    <row r="28" spans="1:8" x14ac:dyDescent="0.45">
      <c r="A28" s="5" t="s">
        <v>175</v>
      </c>
      <c r="B28">
        <v>5.6098050139362297</v>
      </c>
      <c r="C28">
        <v>4.5555555555555554</v>
      </c>
      <c r="D28">
        <v>6</v>
      </c>
      <c r="E28">
        <v>4</v>
      </c>
      <c r="F28">
        <v>1</v>
      </c>
      <c r="G28">
        <v>0.93218319939879801</v>
      </c>
      <c r="H28">
        <v>4</v>
      </c>
    </row>
    <row r="29" spans="1:8" x14ac:dyDescent="0.45">
      <c r="A29" s="5" t="s">
        <v>176</v>
      </c>
      <c r="B29">
        <v>6.1141652622381102</v>
      </c>
      <c r="C29">
        <v>5.1111111111111107</v>
      </c>
      <c r="D29">
        <v>9</v>
      </c>
      <c r="E29">
        <v>5</v>
      </c>
      <c r="F29">
        <v>2</v>
      </c>
      <c r="G29">
        <v>0.93218319939879801</v>
      </c>
      <c r="H29">
        <v>5</v>
      </c>
    </row>
    <row r="30" spans="1:8" x14ac:dyDescent="0.45">
      <c r="A30" s="5" t="s">
        <v>177</v>
      </c>
      <c r="B30">
        <v>6.0535753783445401</v>
      </c>
      <c r="C30">
        <v>5.2222222222222223</v>
      </c>
      <c r="D30">
        <v>8</v>
      </c>
      <c r="E30">
        <v>6</v>
      </c>
      <c r="F30">
        <v>1</v>
      </c>
      <c r="G30">
        <v>0.93218319939879801</v>
      </c>
      <c r="H30">
        <v>6</v>
      </c>
    </row>
    <row r="31" spans="1:8" x14ac:dyDescent="0.45">
      <c r="A31" s="5" t="s">
        <v>178</v>
      </c>
      <c r="B31">
        <v>6.1751236847401296</v>
      </c>
      <c r="C31">
        <v>6</v>
      </c>
      <c r="D31">
        <v>10</v>
      </c>
      <c r="E31">
        <v>7</v>
      </c>
      <c r="F31">
        <v>1.5</v>
      </c>
      <c r="G31">
        <v>0.93218319939879801</v>
      </c>
      <c r="H31">
        <v>7</v>
      </c>
    </row>
    <row r="32" spans="1:8" x14ac:dyDescent="0.45">
      <c r="A32" s="5" t="s">
        <v>179</v>
      </c>
      <c r="B32">
        <v>5.8160472654821902</v>
      </c>
      <c r="C32">
        <v>8.5555555555555554</v>
      </c>
      <c r="D32">
        <v>7</v>
      </c>
      <c r="E32">
        <v>9</v>
      </c>
      <c r="F32">
        <v>1</v>
      </c>
      <c r="G32">
        <v>0.93218319939879801</v>
      </c>
      <c r="H32">
        <v>8</v>
      </c>
    </row>
    <row r="33" spans="1:8" x14ac:dyDescent="0.45">
      <c r="A33" s="5" t="s">
        <v>180</v>
      </c>
      <c r="B33">
        <v>5.5513785927583097</v>
      </c>
      <c r="C33">
        <v>8.6666666666666661</v>
      </c>
      <c r="D33">
        <v>5</v>
      </c>
      <c r="E33">
        <v>10</v>
      </c>
      <c r="F33">
        <v>2.5</v>
      </c>
      <c r="G33">
        <v>0.93218319939879801</v>
      </c>
      <c r="H33">
        <v>9</v>
      </c>
    </row>
    <row r="34" spans="1:8" x14ac:dyDescent="0.45">
      <c r="A34" s="5" t="s">
        <v>28</v>
      </c>
      <c r="B34">
        <v>124.19092664922496</v>
      </c>
      <c r="C34">
        <v>164.88888888888886</v>
      </c>
      <c r="D34">
        <v>165</v>
      </c>
      <c r="E34">
        <v>165</v>
      </c>
      <c r="F34">
        <v>27</v>
      </c>
      <c r="G34">
        <v>27.965495981963919</v>
      </c>
      <c r="H34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AB49"/>
  <sheetViews>
    <sheetView topLeftCell="F1" zoomScale="55" zoomScaleNormal="55" workbookViewId="0">
      <selection activeCell="AC29" sqref="AC29"/>
    </sheetView>
  </sheetViews>
  <sheetFormatPr defaultRowHeight="14.25" x14ac:dyDescent="0.45"/>
  <cols>
    <col min="1" max="1" width="11.265625" bestFit="1" customWidth="1"/>
    <col min="2" max="12" width="15.73046875" customWidth="1"/>
    <col min="13" max="14" width="6.86328125" bestFit="1" customWidth="1"/>
    <col min="15" max="15" width="16.265625" bestFit="1" customWidth="1"/>
    <col min="16" max="16" width="13.3984375" bestFit="1" customWidth="1"/>
    <col min="17" max="17" width="15.73046875" bestFit="1" customWidth="1"/>
    <col min="18" max="18" width="17.3984375" bestFit="1" customWidth="1"/>
    <col min="19" max="19" width="24.86328125" bestFit="1" customWidth="1"/>
    <col min="20" max="20" width="19.73046875" bestFit="1" customWidth="1"/>
    <col min="21" max="21" width="27.73046875" bestFit="1" customWidth="1"/>
    <col min="22" max="22" width="18.1328125" bestFit="1" customWidth="1"/>
    <col min="23" max="23" width="18.265625" bestFit="1" customWidth="1"/>
  </cols>
  <sheetData>
    <row r="1" spans="1:12" ht="18" x14ac:dyDescent="0.55000000000000004">
      <c r="A1" s="35" t="s">
        <v>194</v>
      </c>
    </row>
    <row r="3" spans="1:12" ht="35.25" customHeight="1" x14ac:dyDescent="0.45">
      <c r="A3" s="4" t="s">
        <v>147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</row>
    <row r="4" spans="1:12" x14ac:dyDescent="0.45">
      <c r="A4" s="5">
        <v>1</v>
      </c>
      <c r="B4" s="13">
        <v>2.2222222222222223</v>
      </c>
      <c r="C4" s="13">
        <v>2.8888888888888888</v>
      </c>
      <c r="D4" s="13">
        <v>3.6666666666666665</v>
      </c>
      <c r="E4" s="13">
        <v>3.7777777777777777</v>
      </c>
      <c r="F4" s="13">
        <v>5.2222222222222223</v>
      </c>
      <c r="G4" s="13">
        <v>5.333333333333333</v>
      </c>
      <c r="H4" s="13">
        <v>6.8888888888888893</v>
      </c>
      <c r="I4" s="13">
        <v>8.6666666666666661</v>
      </c>
      <c r="J4" s="13">
        <v>8.1111111111111107</v>
      </c>
      <c r="K4" s="13">
        <v>8.2222222222222214</v>
      </c>
      <c r="L4" s="13"/>
    </row>
    <row r="5" spans="1:12" x14ac:dyDescent="0.45">
      <c r="A5" s="5">
        <v>2</v>
      </c>
      <c r="B5" s="13">
        <v>2.2222222222222223</v>
      </c>
      <c r="C5" s="13">
        <v>3.2222222222222223</v>
      </c>
      <c r="D5" s="13">
        <v>3.8888888888888888</v>
      </c>
      <c r="E5" s="13">
        <v>4.333333333333333</v>
      </c>
      <c r="F5" s="13">
        <v>4.5555555555555554</v>
      </c>
      <c r="G5" s="13">
        <v>5.1111111111111107</v>
      </c>
      <c r="H5" s="13">
        <v>6.7777777777777777</v>
      </c>
      <c r="I5" s="13">
        <v>8</v>
      </c>
      <c r="J5" s="13">
        <v>8.6666666666666661</v>
      </c>
      <c r="K5" s="13">
        <v>8.1111111111111107</v>
      </c>
      <c r="L5" s="13"/>
    </row>
    <row r="6" spans="1:12" x14ac:dyDescent="0.45">
      <c r="A6" s="5">
        <v>3</v>
      </c>
      <c r="B6" s="13">
        <v>2.3333333333333335</v>
      </c>
      <c r="C6" s="13">
        <v>3.4444444444444446</v>
      </c>
      <c r="D6" s="13">
        <v>3.5555555555555554</v>
      </c>
      <c r="E6" s="13">
        <v>4.5555555555555554</v>
      </c>
      <c r="F6" s="13">
        <v>5.1111111111111107</v>
      </c>
      <c r="G6" s="13">
        <v>5.2222222222222223</v>
      </c>
      <c r="H6" s="13">
        <v>6</v>
      </c>
      <c r="I6" s="13">
        <v>8.5555555555555554</v>
      </c>
      <c r="J6" s="13">
        <v>8.6666666666666661</v>
      </c>
      <c r="K6" s="13">
        <v>7.5555555555555554</v>
      </c>
      <c r="L6" s="13"/>
    </row>
    <row r="7" spans="1:12" x14ac:dyDescent="0.45">
      <c r="A7" s="5" t="s">
        <v>28</v>
      </c>
      <c r="B7" s="13">
        <v>2.2592592592592591</v>
      </c>
      <c r="C7" s="13">
        <v>3.1851851851851851</v>
      </c>
      <c r="D7" s="13">
        <v>3.7037037037037037</v>
      </c>
      <c r="E7" s="13">
        <v>4.2222222222222223</v>
      </c>
      <c r="F7" s="13">
        <v>4.9629629629629628</v>
      </c>
      <c r="G7" s="13">
        <v>5.2222222222222223</v>
      </c>
      <c r="H7" s="13">
        <v>6.5555555555555554</v>
      </c>
      <c r="I7" s="13">
        <v>8.4074074074074066</v>
      </c>
      <c r="J7" s="13">
        <v>8.481481481481481</v>
      </c>
      <c r="K7" s="13">
        <v>7.9629629629629628</v>
      </c>
      <c r="L7" s="13"/>
    </row>
    <row r="8" spans="1:12" x14ac:dyDescent="0.45">
      <c r="A8" s="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</row>
    <row r="9" spans="1:12" ht="18" x14ac:dyDescent="0.55000000000000004">
      <c r="A9" s="35" t="s">
        <v>210</v>
      </c>
      <c r="C9" s="27"/>
      <c r="D9" s="27"/>
    </row>
    <row r="10" spans="1:12" x14ac:dyDescent="0.45">
      <c r="C10" s="27"/>
      <c r="D10" s="27"/>
    </row>
    <row r="11" spans="1:12" x14ac:dyDescent="0.45">
      <c r="B11" t="s">
        <v>143</v>
      </c>
      <c r="C11" s="27"/>
      <c r="D11" s="27"/>
    </row>
    <row r="12" spans="1:12" x14ac:dyDescent="0.45">
      <c r="A12" t="s">
        <v>206</v>
      </c>
      <c r="B12">
        <f>AVERAGE(H20:H29)</f>
        <v>1.1000000000000001</v>
      </c>
      <c r="C12" s="27"/>
      <c r="D12" s="27"/>
    </row>
    <row r="13" spans="1:12" x14ac:dyDescent="0.45">
      <c r="A13" t="s">
        <v>207</v>
      </c>
      <c r="B13">
        <f>AVERAGE(H30:H39)</f>
        <v>0.5</v>
      </c>
      <c r="C13" s="27"/>
      <c r="D13" s="27"/>
    </row>
    <row r="14" spans="1:12" x14ac:dyDescent="0.45">
      <c r="A14" t="s">
        <v>208</v>
      </c>
      <c r="B14">
        <f>AVERAGE(H40:H49)</f>
        <v>1.1000000000000001</v>
      </c>
      <c r="C14" s="27"/>
      <c r="D14" s="27"/>
    </row>
    <row r="15" spans="1:12" x14ac:dyDescent="0.45">
      <c r="A15" t="s">
        <v>209</v>
      </c>
      <c r="B15">
        <f>AVERAGE(H20:H49)</f>
        <v>0.9</v>
      </c>
      <c r="C15" s="27"/>
      <c r="D15" s="27"/>
    </row>
    <row r="16" spans="1:12" x14ac:dyDescent="0.45">
      <c r="C16" s="27"/>
      <c r="D16" s="27"/>
    </row>
    <row r="17" spans="1:28" ht="18" x14ac:dyDescent="0.55000000000000004">
      <c r="A17" s="35" t="s">
        <v>195</v>
      </c>
      <c r="N17" s="35" t="s">
        <v>199</v>
      </c>
    </row>
    <row r="19" spans="1:28" ht="39" customHeight="1" x14ac:dyDescent="0.45">
      <c r="A19" s="2" t="s">
        <v>189</v>
      </c>
      <c r="B19" s="36" t="s">
        <v>147</v>
      </c>
      <c r="C19" s="36" t="s">
        <v>190</v>
      </c>
      <c r="D19" s="37" t="s">
        <v>152</v>
      </c>
      <c r="E19" s="2" t="s">
        <v>185</v>
      </c>
      <c r="F19" s="2" t="s">
        <v>151</v>
      </c>
      <c r="G19" s="2" t="s">
        <v>186</v>
      </c>
      <c r="H19" s="2" t="s">
        <v>192</v>
      </c>
      <c r="I19" s="2" t="s">
        <v>143</v>
      </c>
    </row>
    <row r="20" spans="1:28" x14ac:dyDescent="0.45">
      <c r="A20" t="s">
        <v>153</v>
      </c>
      <c r="B20" t="s">
        <v>144</v>
      </c>
      <c r="C20">
        <v>1</v>
      </c>
      <c r="D20" s="34">
        <v>2.16753707666108</v>
      </c>
      <c r="E20" s="3">
        <v>2.2222222222222223</v>
      </c>
      <c r="F20" s="25">
        <f t="shared" ref="F20:F29" si="0">_xlfn.RANK.AVG(D20,$D$20:$D$29,1)</f>
        <v>1</v>
      </c>
      <c r="G20" s="25">
        <f t="shared" ref="G20:G29" si="1">_xlfn.RANK.AVG(E20,$E$20:$E$29,1)</f>
        <v>1</v>
      </c>
      <c r="H20">
        <f>_xlfn.STDEV.P(TableCICAScoresRanking[[#This Row],[CICA ranking]],TableCICAScoresRanking[[#This Row],[Participant Ranking]])</f>
        <v>0</v>
      </c>
      <c r="I20" s="3">
        <f>STDEVA(TableCICAScoresRanking[Ranking SD])</f>
        <v>0.93218319939879801</v>
      </c>
    </row>
    <row r="21" spans="1:28" ht="18.75" x14ac:dyDescent="0.7">
      <c r="A21" t="s">
        <v>156</v>
      </c>
      <c r="B21" t="s">
        <v>144</v>
      </c>
      <c r="C21">
        <v>2</v>
      </c>
      <c r="D21" s="34">
        <v>3.1046169383721902</v>
      </c>
      <c r="E21" s="3">
        <v>2.8888888888888888</v>
      </c>
      <c r="F21" s="25">
        <f t="shared" si="0"/>
        <v>2</v>
      </c>
      <c r="G21" s="25">
        <f t="shared" si="1"/>
        <v>2</v>
      </c>
      <c r="H21">
        <f>_xlfn.STDEV.P(TableCICAScoresRanking[[#This Row],[CICA ranking]],TableCICAScoresRanking[[#This Row],[Participant Ranking]])</f>
        <v>0</v>
      </c>
      <c r="I21" s="3">
        <f>STDEVA(TableCICAScoresRanking[Ranking SD])</f>
        <v>0.93218319939879801</v>
      </c>
      <c r="AB21" s="38"/>
    </row>
    <row r="22" spans="1:28" x14ac:dyDescent="0.45">
      <c r="A22" t="s">
        <v>159</v>
      </c>
      <c r="B22" t="s">
        <v>144</v>
      </c>
      <c r="C22">
        <v>3</v>
      </c>
      <c r="D22" s="34">
        <v>4.0709468205657604</v>
      </c>
      <c r="E22" s="3">
        <v>3.6666666666666665</v>
      </c>
      <c r="F22" s="25">
        <f t="shared" si="0"/>
        <v>3</v>
      </c>
      <c r="G22" s="25">
        <f t="shared" si="1"/>
        <v>3</v>
      </c>
      <c r="H22">
        <f>_xlfn.STDEV.P(TableCICAScoresRanking[[#This Row],[CICA ranking]],TableCICAScoresRanking[[#This Row],[Participant Ranking]])</f>
        <v>0</v>
      </c>
      <c r="I22" s="3">
        <f>STDEVA(TableCICAScoresRanking[Ranking SD])</f>
        <v>0.93218319939879801</v>
      </c>
    </row>
    <row r="23" spans="1:28" x14ac:dyDescent="0.45">
      <c r="A23" t="s">
        <v>160</v>
      </c>
      <c r="B23" t="s">
        <v>144</v>
      </c>
      <c r="C23">
        <v>4</v>
      </c>
      <c r="D23" s="34">
        <v>5.00963449499221</v>
      </c>
      <c r="E23" s="3">
        <v>3.7777777777777777</v>
      </c>
      <c r="F23" s="25">
        <f t="shared" si="0"/>
        <v>10</v>
      </c>
      <c r="G23" s="25">
        <f t="shared" si="1"/>
        <v>4</v>
      </c>
      <c r="H23">
        <f>_xlfn.STDEV.P(TableCICAScoresRanking[[#This Row],[CICA ranking]],TableCICAScoresRanking[[#This Row],[Participant Ranking]])</f>
        <v>3</v>
      </c>
      <c r="I23" s="3">
        <f>STDEVA(TableCICAScoresRanking[Ranking SD])</f>
        <v>0.93218319939879801</v>
      </c>
    </row>
    <row r="24" spans="1:28" x14ac:dyDescent="0.45">
      <c r="A24" t="s">
        <v>157</v>
      </c>
      <c r="B24" t="s">
        <v>144</v>
      </c>
      <c r="C24">
        <v>5</v>
      </c>
      <c r="D24" s="34">
        <v>4.8155578021165404</v>
      </c>
      <c r="E24" s="3">
        <v>5.2222222222222223</v>
      </c>
      <c r="F24" s="25">
        <f t="shared" si="0"/>
        <v>8</v>
      </c>
      <c r="G24" s="25">
        <f t="shared" si="1"/>
        <v>5</v>
      </c>
      <c r="H24">
        <f>_xlfn.STDEV.P(TableCICAScoresRanking[[#This Row],[CICA ranking]],TableCICAScoresRanking[[#This Row],[Participant Ranking]])</f>
        <v>1.5</v>
      </c>
      <c r="I24" s="3">
        <f>STDEVA(TableCICAScoresRanking[Ranking SD])</f>
        <v>0.93218319939879801</v>
      </c>
    </row>
    <row r="25" spans="1:28" x14ac:dyDescent="0.45">
      <c r="A25" t="s">
        <v>161</v>
      </c>
      <c r="B25" t="s">
        <v>144</v>
      </c>
      <c r="C25">
        <v>6</v>
      </c>
      <c r="D25" s="34">
        <v>4.6414756526268901</v>
      </c>
      <c r="E25" s="3">
        <v>5.333333333333333</v>
      </c>
      <c r="F25" s="25">
        <f t="shared" si="0"/>
        <v>5</v>
      </c>
      <c r="G25" s="25">
        <f t="shared" si="1"/>
        <v>6</v>
      </c>
      <c r="H25">
        <f>_xlfn.STDEV.P(TableCICAScoresRanking[[#This Row],[CICA ranking]],TableCICAScoresRanking[[#This Row],[Participant Ranking]])</f>
        <v>0.5</v>
      </c>
      <c r="I25" s="3">
        <f>STDEVA(TableCICAScoresRanking[Ranking SD])</f>
        <v>0.93218319939879801</v>
      </c>
    </row>
    <row r="26" spans="1:28" x14ac:dyDescent="0.45">
      <c r="A26" t="s">
        <v>158</v>
      </c>
      <c r="B26" t="s">
        <v>144</v>
      </c>
      <c r="C26">
        <v>7</v>
      </c>
      <c r="D26" s="34">
        <v>4.8169373660429304</v>
      </c>
      <c r="E26" s="3">
        <v>6.8888888888888893</v>
      </c>
      <c r="F26" s="25">
        <f t="shared" si="0"/>
        <v>9</v>
      </c>
      <c r="G26" s="25">
        <f t="shared" si="1"/>
        <v>7</v>
      </c>
      <c r="H26">
        <f>_xlfn.STDEV.P(TableCICAScoresRanking[[#This Row],[CICA ranking]],TableCICAScoresRanking[[#This Row],[Participant Ranking]])</f>
        <v>1</v>
      </c>
      <c r="I26" s="3">
        <f>STDEVA(TableCICAScoresRanking[Ranking SD])</f>
        <v>0.93218319939879801</v>
      </c>
    </row>
    <row r="27" spans="1:28" x14ac:dyDescent="0.45">
      <c r="A27" t="s">
        <v>162</v>
      </c>
      <c r="B27" t="s">
        <v>144</v>
      </c>
      <c r="C27">
        <v>8</v>
      </c>
      <c r="D27" s="34">
        <v>4.7471604313498101</v>
      </c>
      <c r="E27" s="3">
        <v>8.6666666666666661</v>
      </c>
      <c r="F27" s="25">
        <f t="shared" si="0"/>
        <v>6</v>
      </c>
      <c r="G27" s="25">
        <f t="shared" si="1"/>
        <v>10</v>
      </c>
      <c r="H27">
        <f>_xlfn.STDEV.P(TableCICAScoresRanking[[#This Row],[CICA ranking]],TableCICAScoresRanking[[#This Row],[Participant Ranking]])</f>
        <v>2</v>
      </c>
      <c r="I27" s="3">
        <f>STDEVA(TableCICAScoresRanking[Ranking SD])</f>
        <v>0.93218319939879801</v>
      </c>
    </row>
    <row r="28" spans="1:28" x14ac:dyDescent="0.45">
      <c r="A28" t="s">
        <v>163</v>
      </c>
      <c r="B28" t="s">
        <v>144</v>
      </c>
      <c r="C28">
        <v>9</v>
      </c>
      <c r="D28" s="34">
        <v>4.7637043183719596</v>
      </c>
      <c r="E28" s="3">
        <v>8.1111111111111107</v>
      </c>
      <c r="F28" s="25">
        <f t="shared" si="0"/>
        <v>7</v>
      </c>
      <c r="G28" s="25">
        <f t="shared" si="1"/>
        <v>8</v>
      </c>
      <c r="H28">
        <f>_xlfn.STDEV.P(TableCICAScoresRanking[[#This Row],[CICA ranking]],TableCICAScoresRanking[[#This Row],[Participant Ranking]])</f>
        <v>0.5</v>
      </c>
      <c r="I28" s="3">
        <f>STDEVA(TableCICAScoresRanking[Ranking SD])</f>
        <v>0.93218319939879801</v>
      </c>
    </row>
    <row r="29" spans="1:28" x14ac:dyDescent="0.45">
      <c r="A29" t="s">
        <v>164</v>
      </c>
      <c r="B29" t="s">
        <v>144</v>
      </c>
      <c r="C29">
        <v>10</v>
      </c>
      <c r="D29" s="34">
        <v>4.2098927989796504</v>
      </c>
      <c r="E29" s="3">
        <v>8.2222222222222214</v>
      </c>
      <c r="F29" s="25">
        <f t="shared" si="0"/>
        <v>4</v>
      </c>
      <c r="G29" s="25">
        <f t="shared" si="1"/>
        <v>9</v>
      </c>
      <c r="H29">
        <f>_xlfn.STDEV.P(TableCICAScoresRanking[[#This Row],[CICA ranking]],TableCICAScoresRanking[[#This Row],[Participant Ranking]])</f>
        <v>2.5</v>
      </c>
      <c r="I29" s="3">
        <f>STDEVA(TableCICAScoresRanking[Ranking SD])</f>
        <v>0.93218319939879801</v>
      </c>
    </row>
    <row r="30" spans="1:28" x14ac:dyDescent="0.45">
      <c r="A30" t="s">
        <v>165</v>
      </c>
      <c r="B30" t="s">
        <v>145</v>
      </c>
      <c r="C30">
        <v>1</v>
      </c>
      <c r="D30" s="34">
        <v>2.1269954637560202</v>
      </c>
      <c r="E30" s="3">
        <v>2.2222222222222223</v>
      </c>
      <c r="F30" s="25">
        <f t="shared" ref="F30:F39" si="2">_xlfn.RANK.AVG(D30,$D$30:$D$39,1)</f>
        <v>1</v>
      </c>
      <c r="G30" s="25">
        <f t="shared" ref="G30:G39" si="3">_xlfn.RANK.AVG(E30,$E$30:$E$39,1)</f>
        <v>1</v>
      </c>
      <c r="H30">
        <f>_xlfn.STDEV.P(TableCICAScoresRanking[[#This Row],[CICA ranking]],TableCICAScoresRanking[[#This Row],[Participant Ranking]])</f>
        <v>0</v>
      </c>
      <c r="I30" s="3">
        <f>STDEVA(TableCICAScoresRanking[Ranking SD])</f>
        <v>0.93218319939879801</v>
      </c>
    </row>
    <row r="31" spans="1:28" x14ac:dyDescent="0.45">
      <c r="A31" t="s">
        <v>154</v>
      </c>
      <c r="B31" t="s">
        <v>145</v>
      </c>
      <c r="C31">
        <v>2</v>
      </c>
      <c r="D31" s="34">
        <v>2.7596209841446999</v>
      </c>
      <c r="E31" s="3">
        <v>3.2222222222222223</v>
      </c>
      <c r="F31" s="25">
        <f t="shared" si="2"/>
        <v>2</v>
      </c>
      <c r="G31" s="25">
        <f t="shared" si="3"/>
        <v>2</v>
      </c>
      <c r="H31">
        <f>_xlfn.STDEV.P(TableCICAScoresRanking[[#This Row],[CICA ranking]],TableCICAScoresRanking[[#This Row],[Participant Ranking]])</f>
        <v>0</v>
      </c>
      <c r="I31" s="3">
        <f>STDEVA(TableCICAScoresRanking[Ranking SD])</f>
        <v>0.93218319939879801</v>
      </c>
    </row>
    <row r="32" spans="1:28" x14ac:dyDescent="0.45">
      <c r="A32" t="s">
        <v>166</v>
      </c>
      <c r="B32" t="s">
        <v>145</v>
      </c>
      <c r="C32">
        <v>3</v>
      </c>
      <c r="D32" s="34">
        <v>3.3810580167354498</v>
      </c>
      <c r="E32" s="3">
        <v>3.8888888888888888</v>
      </c>
      <c r="F32" s="25">
        <f t="shared" si="2"/>
        <v>3</v>
      </c>
      <c r="G32" s="25">
        <f t="shared" si="3"/>
        <v>3</v>
      </c>
      <c r="H32">
        <f>_xlfn.STDEV.P(TableCICAScoresRanking[[#This Row],[CICA ranking]],TableCICAScoresRanking[[#This Row],[Participant Ranking]])</f>
        <v>0</v>
      </c>
      <c r="I32" s="3">
        <f>STDEVA(TableCICAScoresRanking[Ranking SD])</f>
        <v>0.93218319939879801</v>
      </c>
    </row>
    <row r="33" spans="1:12" x14ac:dyDescent="0.45">
      <c r="A33" t="s">
        <v>167</v>
      </c>
      <c r="B33" t="s">
        <v>145</v>
      </c>
      <c r="C33">
        <v>4</v>
      </c>
      <c r="D33" s="34">
        <v>3.7220473925356599</v>
      </c>
      <c r="E33" s="3">
        <v>4.333333333333333</v>
      </c>
      <c r="F33" s="25">
        <f t="shared" si="2"/>
        <v>7</v>
      </c>
      <c r="G33" s="25">
        <f t="shared" si="3"/>
        <v>4</v>
      </c>
      <c r="H33">
        <f>_xlfn.STDEV.P(TableCICAScoresRanking[[#This Row],[CICA ranking]],TableCICAScoresRanking[[#This Row],[Participant Ranking]])</f>
        <v>1.5</v>
      </c>
      <c r="I33" s="3">
        <f>STDEVA(TableCICAScoresRanking[Ranking SD])</f>
        <v>0.93218319939879801</v>
      </c>
    </row>
    <row r="34" spans="1:12" x14ac:dyDescent="0.45">
      <c r="A34" t="s">
        <v>168</v>
      </c>
      <c r="B34" t="s">
        <v>145</v>
      </c>
      <c r="C34">
        <v>5</v>
      </c>
      <c r="D34" s="34">
        <v>3.4953594781301298</v>
      </c>
      <c r="E34" s="3">
        <v>4.5555555555555554</v>
      </c>
      <c r="F34" s="25">
        <f t="shared" si="2"/>
        <v>4</v>
      </c>
      <c r="G34" s="25">
        <f t="shared" si="3"/>
        <v>5</v>
      </c>
      <c r="H34">
        <f>_xlfn.STDEV.P(TableCICAScoresRanking[[#This Row],[CICA ranking]],TableCICAScoresRanking[[#This Row],[Participant Ranking]])</f>
        <v>0.5</v>
      </c>
      <c r="I34" s="3">
        <f>STDEVA(TableCICAScoresRanking[Ranking SD])</f>
        <v>0.93218319939879801</v>
      </c>
    </row>
    <row r="35" spans="1:12" x14ac:dyDescent="0.45">
      <c r="A35" t="s">
        <v>169</v>
      </c>
      <c r="B35" t="s">
        <v>145</v>
      </c>
      <c r="C35">
        <v>6</v>
      </c>
      <c r="D35" s="34">
        <v>3.6741751246223799</v>
      </c>
      <c r="E35" s="3">
        <v>5.1111111111111107</v>
      </c>
      <c r="F35" s="25">
        <f t="shared" si="2"/>
        <v>6</v>
      </c>
      <c r="G35" s="25">
        <f t="shared" si="3"/>
        <v>6</v>
      </c>
      <c r="H35">
        <f>_xlfn.STDEV.P(TableCICAScoresRanking[[#This Row],[CICA ranking]],TableCICAScoresRanking[[#This Row],[Participant Ranking]])</f>
        <v>0</v>
      </c>
      <c r="I35" s="3">
        <f>STDEVA(TableCICAScoresRanking[Ranking SD])</f>
        <v>0.93218319939879801</v>
      </c>
    </row>
    <row r="36" spans="1:12" x14ac:dyDescent="0.45">
      <c r="A36" t="s">
        <v>170</v>
      </c>
      <c r="B36" t="s">
        <v>145</v>
      </c>
      <c r="C36">
        <v>7</v>
      </c>
      <c r="D36" s="34">
        <v>3.7748858102618001</v>
      </c>
      <c r="E36" s="3">
        <v>6.7777777777777777</v>
      </c>
      <c r="F36" s="25">
        <f t="shared" si="2"/>
        <v>8</v>
      </c>
      <c r="G36" s="25">
        <f t="shared" si="3"/>
        <v>7</v>
      </c>
      <c r="H36">
        <f>_xlfn.STDEV.P(TableCICAScoresRanking[[#This Row],[CICA ranking]],TableCICAScoresRanking[[#This Row],[Participant Ranking]])</f>
        <v>0.5</v>
      </c>
      <c r="I36" s="3">
        <f>STDEVA(TableCICAScoresRanking[Ranking SD])</f>
        <v>0.93218319939879801</v>
      </c>
    </row>
    <row r="37" spans="1:12" x14ac:dyDescent="0.45">
      <c r="A37" t="s">
        <v>171</v>
      </c>
      <c r="B37" t="s">
        <v>145</v>
      </c>
      <c r="C37">
        <v>8</v>
      </c>
      <c r="D37" s="34">
        <v>3.9143774986565898</v>
      </c>
      <c r="E37" s="3">
        <v>8</v>
      </c>
      <c r="F37" s="25">
        <f t="shared" si="2"/>
        <v>9</v>
      </c>
      <c r="G37" s="25">
        <f t="shared" si="3"/>
        <v>8</v>
      </c>
      <c r="H37">
        <f>_xlfn.STDEV.P(TableCICAScoresRanking[[#This Row],[CICA ranking]],TableCICAScoresRanking[[#This Row],[Participant Ranking]])</f>
        <v>0.5</v>
      </c>
      <c r="I37" s="3">
        <f>STDEVA(TableCICAScoresRanking[Ranking SD])</f>
        <v>0.93218319939879801</v>
      </c>
    </row>
    <row r="38" spans="1:12" x14ac:dyDescent="0.45">
      <c r="A38" t="s">
        <v>172</v>
      </c>
      <c r="B38" t="s">
        <v>145</v>
      </c>
      <c r="C38">
        <v>9</v>
      </c>
      <c r="D38" s="34">
        <v>3.9802524145988101</v>
      </c>
      <c r="E38" s="3">
        <v>8.6666666666666661</v>
      </c>
      <c r="F38" s="25">
        <f t="shared" si="2"/>
        <v>10</v>
      </c>
      <c r="G38" s="25">
        <f t="shared" si="3"/>
        <v>10</v>
      </c>
      <c r="H38">
        <f>_xlfn.STDEV.P(TableCICAScoresRanking[[#This Row],[CICA ranking]],TableCICAScoresRanking[[#This Row],[Participant Ranking]])</f>
        <v>0</v>
      </c>
      <c r="I38" s="3">
        <f>STDEVA(TableCICAScoresRanking[Ranking SD])</f>
        <v>0.93218319939879801</v>
      </c>
      <c r="J38" s="3"/>
      <c r="K38" s="3"/>
      <c r="L38" s="3"/>
    </row>
    <row r="39" spans="1:12" x14ac:dyDescent="0.45">
      <c r="A39" t="s">
        <v>182</v>
      </c>
      <c r="B39" t="s">
        <v>145</v>
      </c>
      <c r="C39">
        <v>10</v>
      </c>
      <c r="D39" s="34">
        <v>3.65898607536396</v>
      </c>
      <c r="E39" s="3">
        <v>8.1111111111111107</v>
      </c>
      <c r="F39" s="25">
        <f t="shared" si="2"/>
        <v>5</v>
      </c>
      <c r="G39" s="25">
        <f t="shared" si="3"/>
        <v>9</v>
      </c>
      <c r="H39">
        <f>_xlfn.STDEV.P(TableCICAScoresRanking[[#This Row],[CICA ranking]],TableCICAScoresRanking[[#This Row],[Participant Ranking]])</f>
        <v>2</v>
      </c>
      <c r="I39" s="3">
        <f>STDEVA(TableCICAScoresRanking[Ranking SD])</f>
        <v>0.93218319939879801</v>
      </c>
      <c r="J39" s="3"/>
      <c r="K39" s="3"/>
      <c r="L39" s="3"/>
    </row>
    <row r="40" spans="1:12" x14ac:dyDescent="0.45">
      <c r="A40" t="s">
        <v>173</v>
      </c>
      <c r="B40" t="s">
        <v>146</v>
      </c>
      <c r="C40">
        <v>1</v>
      </c>
      <c r="D40" s="34">
        <v>1.63708643446392</v>
      </c>
      <c r="E40" s="3">
        <v>2.3333333333333335</v>
      </c>
      <c r="F40" s="25">
        <f t="shared" ref="F40:F49" si="4">_xlfn.RANK.AVG(D40,$D$40:$D$49,1)</f>
        <v>1</v>
      </c>
      <c r="G40" s="25">
        <f t="shared" ref="G40:G49" si="5">_xlfn.RANK.AVG(E40,$E$40:$E$49,1)</f>
        <v>1</v>
      </c>
      <c r="H40">
        <f>_xlfn.STDEV.P(TableCICAScoresRanking[[#This Row],[CICA ranking]],TableCICAScoresRanking[[#This Row],[Participant Ranking]])</f>
        <v>0</v>
      </c>
      <c r="I40" s="3">
        <f>STDEVA(TableCICAScoresRanking[Ranking SD])</f>
        <v>0.93218319939879801</v>
      </c>
      <c r="J40" s="3"/>
      <c r="K40" s="13"/>
      <c r="L40" s="13"/>
    </row>
    <row r="41" spans="1:12" x14ac:dyDescent="0.45">
      <c r="A41" t="s">
        <v>174</v>
      </c>
      <c r="B41" t="s">
        <v>146</v>
      </c>
      <c r="C41">
        <v>2</v>
      </c>
      <c r="D41" s="34">
        <v>2.44814100940693</v>
      </c>
      <c r="E41" s="3">
        <v>3.4444444444444446</v>
      </c>
      <c r="F41" s="25">
        <f t="shared" si="4"/>
        <v>2</v>
      </c>
      <c r="G41" s="25">
        <f t="shared" si="5"/>
        <v>2</v>
      </c>
      <c r="H41">
        <f>_xlfn.STDEV.P(TableCICAScoresRanking[[#This Row],[CICA ranking]],TableCICAScoresRanking[[#This Row],[Participant Ranking]])</f>
        <v>0</v>
      </c>
      <c r="I41" s="3">
        <f>STDEVA(TableCICAScoresRanking[Ranking SD])</f>
        <v>0.93218319939879801</v>
      </c>
      <c r="J41" s="3"/>
      <c r="K41" s="3"/>
      <c r="L41" s="3"/>
    </row>
    <row r="42" spans="1:12" x14ac:dyDescent="0.45">
      <c r="A42" t="s">
        <v>155</v>
      </c>
      <c r="B42" t="s">
        <v>146</v>
      </c>
      <c r="C42">
        <v>3</v>
      </c>
      <c r="D42" s="34">
        <v>3.8040117432535898</v>
      </c>
      <c r="E42" s="3">
        <v>3.5555555555555554</v>
      </c>
      <c r="F42" s="25">
        <f t="shared" si="4"/>
        <v>3</v>
      </c>
      <c r="G42" s="25">
        <f t="shared" si="5"/>
        <v>3</v>
      </c>
      <c r="H42">
        <f>_xlfn.STDEV.P(TableCICAScoresRanking[[#This Row],[CICA ranking]],TableCICAScoresRanking[[#This Row],[Participant Ranking]])</f>
        <v>0</v>
      </c>
      <c r="I42" s="3">
        <f>STDEVA(TableCICAScoresRanking[Ranking SD])</f>
        <v>0.93218319939879801</v>
      </c>
    </row>
    <row r="43" spans="1:12" x14ac:dyDescent="0.45">
      <c r="A43" t="s">
        <v>175</v>
      </c>
      <c r="B43" t="s">
        <v>146</v>
      </c>
      <c r="C43">
        <v>4</v>
      </c>
      <c r="D43" s="34">
        <v>5.6098050139362297</v>
      </c>
      <c r="E43" s="3">
        <v>4.5555555555555554</v>
      </c>
      <c r="F43" s="25">
        <f t="shared" si="4"/>
        <v>6</v>
      </c>
      <c r="G43" s="25">
        <f t="shared" si="5"/>
        <v>4</v>
      </c>
      <c r="H43">
        <f>_xlfn.STDEV.P(TableCICAScoresRanking[[#This Row],[CICA ranking]],TableCICAScoresRanking[[#This Row],[Participant Ranking]])</f>
        <v>1</v>
      </c>
      <c r="I43" s="3">
        <f>STDEVA(TableCICAScoresRanking[Ranking SD])</f>
        <v>0.93218319939879801</v>
      </c>
    </row>
    <row r="44" spans="1:12" x14ac:dyDescent="0.45">
      <c r="A44" t="s">
        <v>176</v>
      </c>
      <c r="B44" t="s">
        <v>146</v>
      </c>
      <c r="C44">
        <v>5</v>
      </c>
      <c r="D44" s="34">
        <v>6.1141652622381102</v>
      </c>
      <c r="E44" s="3">
        <v>5.1111111111111107</v>
      </c>
      <c r="F44" s="25">
        <f t="shared" si="4"/>
        <v>9</v>
      </c>
      <c r="G44" s="25">
        <f t="shared" si="5"/>
        <v>5</v>
      </c>
      <c r="H44">
        <f>_xlfn.STDEV.P(TableCICAScoresRanking[[#This Row],[CICA ranking]],TableCICAScoresRanking[[#This Row],[Participant Ranking]])</f>
        <v>2</v>
      </c>
      <c r="I44" s="3">
        <f>STDEVA(TableCICAScoresRanking[Ranking SD])</f>
        <v>0.93218319939879801</v>
      </c>
    </row>
    <row r="45" spans="1:12" x14ac:dyDescent="0.45">
      <c r="A45" t="s">
        <v>177</v>
      </c>
      <c r="B45" t="s">
        <v>146</v>
      </c>
      <c r="C45">
        <v>6</v>
      </c>
      <c r="D45" s="34">
        <v>6.0535753783445401</v>
      </c>
      <c r="E45" s="3">
        <v>5.2222222222222223</v>
      </c>
      <c r="F45" s="25">
        <f t="shared" si="4"/>
        <v>8</v>
      </c>
      <c r="G45" s="25">
        <f t="shared" si="5"/>
        <v>6</v>
      </c>
      <c r="H45">
        <f>_xlfn.STDEV.P(TableCICAScoresRanking[[#This Row],[CICA ranking]],TableCICAScoresRanking[[#This Row],[Participant Ranking]])</f>
        <v>1</v>
      </c>
      <c r="I45" s="3">
        <f>STDEVA(TableCICAScoresRanking[Ranking SD])</f>
        <v>0.93218319939879801</v>
      </c>
    </row>
    <row r="46" spans="1:12" x14ac:dyDescent="0.45">
      <c r="A46" t="s">
        <v>178</v>
      </c>
      <c r="B46" t="s">
        <v>146</v>
      </c>
      <c r="C46">
        <v>7</v>
      </c>
      <c r="D46" s="34">
        <v>6.1751236847401296</v>
      </c>
      <c r="E46" s="3">
        <v>6</v>
      </c>
      <c r="F46" s="25">
        <f t="shared" si="4"/>
        <v>10</v>
      </c>
      <c r="G46" s="25">
        <f t="shared" si="5"/>
        <v>7</v>
      </c>
      <c r="H46">
        <f>_xlfn.STDEV.P(TableCICAScoresRanking[[#This Row],[CICA ranking]],TableCICAScoresRanking[[#This Row],[Participant Ranking]])</f>
        <v>1.5</v>
      </c>
      <c r="I46" s="3">
        <f>STDEVA(TableCICAScoresRanking[Ranking SD])</f>
        <v>0.93218319939879801</v>
      </c>
    </row>
    <row r="47" spans="1:12" x14ac:dyDescent="0.45">
      <c r="A47" t="s">
        <v>179</v>
      </c>
      <c r="B47" t="s">
        <v>146</v>
      </c>
      <c r="C47">
        <v>8</v>
      </c>
      <c r="D47" s="34">
        <v>5.8160472654821902</v>
      </c>
      <c r="E47" s="3">
        <v>8.5555555555555554</v>
      </c>
      <c r="F47" s="25">
        <f t="shared" si="4"/>
        <v>7</v>
      </c>
      <c r="G47" s="25">
        <f t="shared" si="5"/>
        <v>9</v>
      </c>
      <c r="H47">
        <f>_xlfn.STDEV.P(TableCICAScoresRanking[[#This Row],[CICA ranking]],TableCICAScoresRanking[[#This Row],[Participant Ranking]])</f>
        <v>1</v>
      </c>
      <c r="I47" s="3">
        <f>STDEVA(TableCICAScoresRanking[Ranking SD])</f>
        <v>0.93218319939879801</v>
      </c>
    </row>
    <row r="48" spans="1:12" x14ac:dyDescent="0.45">
      <c r="A48" t="s">
        <v>180</v>
      </c>
      <c r="B48" t="s">
        <v>146</v>
      </c>
      <c r="C48">
        <v>9</v>
      </c>
      <c r="D48" s="34">
        <v>5.5513785927583097</v>
      </c>
      <c r="E48" s="3">
        <v>8.6666666666666661</v>
      </c>
      <c r="F48" s="25">
        <f t="shared" si="4"/>
        <v>5</v>
      </c>
      <c r="G48" s="25">
        <f t="shared" si="5"/>
        <v>10</v>
      </c>
      <c r="H48">
        <f>_xlfn.STDEV.P(TableCICAScoresRanking[[#This Row],[CICA ranking]],TableCICAScoresRanking[[#This Row],[Participant Ranking]])</f>
        <v>2.5</v>
      </c>
      <c r="I48" s="3">
        <f>STDEVA(TableCICAScoresRanking[Ranking SD])</f>
        <v>0.93218319939879801</v>
      </c>
    </row>
    <row r="49" spans="1:9" x14ac:dyDescent="0.45">
      <c r="A49" t="s">
        <v>181</v>
      </c>
      <c r="B49" t="s">
        <v>146</v>
      </c>
      <c r="C49">
        <v>10</v>
      </c>
      <c r="D49" s="34">
        <v>4.1463703057165198</v>
      </c>
      <c r="E49" s="3">
        <v>7.5555555555555554</v>
      </c>
      <c r="F49" s="25">
        <f t="shared" si="4"/>
        <v>4</v>
      </c>
      <c r="G49" s="25">
        <f t="shared" si="5"/>
        <v>8</v>
      </c>
      <c r="H49">
        <f>_xlfn.STDEV.P(TableCICAScoresRanking[[#This Row],[CICA ranking]],TableCICAScoresRanking[[#This Row],[Participant Ranking]])</f>
        <v>2</v>
      </c>
      <c r="I49" s="3">
        <f>STDEVA(TableCICAScoresRanking[Ranking SD])</f>
        <v>0.93218319939879801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9"/>
  <sheetViews>
    <sheetView zoomScale="55" zoomScaleNormal="55" workbookViewId="0">
      <selection activeCell="AC40" sqref="AC40"/>
    </sheetView>
  </sheetViews>
  <sheetFormatPr defaultRowHeight="14.25" x14ac:dyDescent="0.45"/>
  <cols>
    <col min="1" max="1" width="11.265625" bestFit="1" customWidth="1"/>
    <col min="2" max="2" width="18.73046875" bestFit="1" customWidth="1"/>
    <col min="3" max="3" width="14.86328125" bestFit="1" customWidth="1"/>
    <col min="4" max="4" width="16.59765625" bestFit="1" customWidth="1"/>
    <col min="5" max="11" width="5.265625" bestFit="1" customWidth="1"/>
    <col min="12" max="12" width="6.265625" bestFit="1" customWidth="1"/>
    <col min="13" max="13" width="10.1328125" bestFit="1" customWidth="1"/>
    <col min="14" max="20" width="11.73046875" bestFit="1" customWidth="1"/>
    <col min="21" max="21" width="10.73046875" bestFit="1" customWidth="1"/>
    <col min="22" max="23" width="11.73046875" bestFit="1" customWidth="1"/>
    <col min="24" max="24" width="15.1328125" bestFit="1" customWidth="1"/>
    <col min="25" max="25" width="20.3984375" bestFit="1" customWidth="1"/>
  </cols>
  <sheetData>
    <row r="4" spans="1:4" x14ac:dyDescent="0.45">
      <c r="A4" s="4" t="s">
        <v>193</v>
      </c>
      <c r="B4" t="s">
        <v>198</v>
      </c>
      <c r="C4" t="s">
        <v>197</v>
      </c>
      <c r="D4" t="s">
        <v>183</v>
      </c>
    </row>
    <row r="5" spans="1:4" x14ac:dyDescent="0.45">
      <c r="A5" s="5">
        <v>1</v>
      </c>
      <c r="B5" s="13">
        <v>3.6666666666666665</v>
      </c>
      <c r="C5" s="3">
        <v>3.9949124306961354</v>
      </c>
      <c r="D5" s="13">
        <v>3.8179590016415625</v>
      </c>
    </row>
    <row r="6" spans="1:4" x14ac:dyDescent="0.45">
      <c r="A6" s="5">
        <v>2</v>
      </c>
      <c r="B6" s="13">
        <v>4.2222222222222223</v>
      </c>
      <c r="C6" s="3">
        <v>3.2615189615948519</v>
      </c>
      <c r="D6" s="13">
        <v>3.8179590016415625</v>
      </c>
    </row>
    <row r="7" spans="1:4" x14ac:dyDescent="0.45">
      <c r="A7" s="5">
        <v>3</v>
      </c>
      <c r="B7" s="13">
        <v>3.8888888888888888</v>
      </c>
      <c r="C7" s="3">
        <v>4.1974456126336976</v>
      </c>
      <c r="D7" s="13">
        <v>3.8179590016415625</v>
      </c>
    </row>
    <row r="8" spans="1:4" x14ac:dyDescent="0.45">
      <c r="A8" s="5" t="s">
        <v>28</v>
      </c>
      <c r="B8">
        <v>3.925925925925926</v>
      </c>
      <c r="C8" s="3">
        <v>3.8179590016415608</v>
      </c>
      <c r="D8" s="13">
        <v>3.8179590016415648</v>
      </c>
    </row>
    <row r="19" spans="22:22" ht="18" x14ac:dyDescent="0.45">
      <c r="V19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0"/>
  <sheetViews>
    <sheetView topLeftCell="A7" zoomScale="85" zoomScaleNormal="85" workbookViewId="0">
      <selection activeCell="Q44" sqref="Q44"/>
    </sheetView>
  </sheetViews>
  <sheetFormatPr defaultRowHeight="14.25" x14ac:dyDescent="0.45"/>
  <cols>
    <col min="1" max="1" width="22.1328125" bestFit="1" customWidth="1"/>
    <col min="2" max="2" width="11.3984375" bestFit="1" customWidth="1"/>
    <col min="3" max="3" width="10.59765625" bestFit="1" customWidth="1"/>
    <col min="4" max="4" width="10.86328125" bestFit="1" customWidth="1"/>
    <col min="5" max="5" width="11.3984375" bestFit="1" customWidth="1"/>
    <col min="6" max="8" width="1.73046875" bestFit="1" customWidth="1"/>
    <col min="10" max="10" width="7.265625" bestFit="1" customWidth="1"/>
    <col min="11" max="12" width="13.59765625" bestFit="1" customWidth="1"/>
    <col min="13" max="16" width="2" bestFit="1" customWidth="1"/>
    <col min="17" max="17" width="7.265625" bestFit="1" customWidth="1"/>
  </cols>
  <sheetData>
    <row r="4" spans="1:5" x14ac:dyDescent="0.45">
      <c r="A4" s="4" t="s">
        <v>9</v>
      </c>
      <c r="B4" t="s">
        <v>29</v>
      </c>
      <c r="D4" s="4" t="s">
        <v>13</v>
      </c>
      <c r="E4" t="s">
        <v>48</v>
      </c>
    </row>
    <row r="5" spans="1:5" x14ac:dyDescent="0.45">
      <c r="A5" t="s">
        <v>92</v>
      </c>
      <c r="B5" s="6">
        <v>0.1111111111111111</v>
      </c>
      <c r="D5" t="s">
        <v>10</v>
      </c>
      <c r="E5" s="6">
        <v>0.8571428571428571</v>
      </c>
    </row>
    <row r="6" spans="1:5" x14ac:dyDescent="0.45">
      <c r="A6" t="s">
        <v>30</v>
      </c>
      <c r="B6" s="6">
        <v>0.33333333333333331</v>
      </c>
      <c r="D6" t="s">
        <v>11</v>
      </c>
      <c r="E6" s="6">
        <v>0.14285714285714285</v>
      </c>
    </row>
    <row r="7" spans="1:5" x14ac:dyDescent="0.45">
      <c r="A7" t="s">
        <v>132</v>
      </c>
      <c r="B7" s="6">
        <v>0.1111111111111111</v>
      </c>
    </row>
    <row r="8" spans="1:5" x14ac:dyDescent="0.45">
      <c r="A8" t="s">
        <v>130</v>
      </c>
      <c r="B8" s="6">
        <v>0.1111111111111111</v>
      </c>
    </row>
    <row r="9" spans="1:5" x14ac:dyDescent="0.45">
      <c r="A9" t="s">
        <v>108</v>
      </c>
      <c r="B9" s="6">
        <v>0.1111111111111111</v>
      </c>
    </row>
    <row r="10" spans="1:5" x14ac:dyDescent="0.45">
      <c r="A10" t="s">
        <v>131</v>
      </c>
      <c r="B10" s="6">
        <v>0.22222222222222221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32"/>
  <sheetViews>
    <sheetView topLeftCell="A2" zoomScale="55" zoomScaleNormal="55" workbookViewId="0">
      <selection activeCell="AC40" sqref="AC40"/>
    </sheetView>
  </sheetViews>
  <sheetFormatPr defaultRowHeight="14.25" x14ac:dyDescent="0.45"/>
  <cols>
    <col min="1" max="1" width="19.86328125" bestFit="1" customWidth="1"/>
    <col min="2" max="2" width="33.1328125" bestFit="1" customWidth="1"/>
    <col min="3" max="3" width="16.73046875" bestFit="1" customWidth="1"/>
    <col min="4" max="4" width="24.265625" bestFit="1" customWidth="1"/>
    <col min="5" max="11" width="5.265625" bestFit="1" customWidth="1"/>
    <col min="12" max="12" width="6.265625" bestFit="1" customWidth="1"/>
    <col min="13" max="13" width="10.1328125" bestFit="1" customWidth="1"/>
    <col min="14" max="20" width="11.73046875" bestFit="1" customWidth="1"/>
    <col min="21" max="21" width="10.73046875" bestFit="1" customWidth="1"/>
    <col min="22" max="23" width="11.73046875" bestFit="1" customWidth="1"/>
    <col min="24" max="24" width="15.1328125" bestFit="1" customWidth="1"/>
    <col min="25" max="25" width="20.3984375" bestFit="1" customWidth="1"/>
  </cols>
  <sheetData>
    <row r="2" spans="1:4" x14ac:dyDescent="0.45">
      <c r="A2" s="4" t="s">
        <v>49</v>
      </c>
      <c r="B2" t="s">
        <v>98</v>
      </c>
    </row>
    <row r="4" spans="1:4" x14ac:dyDescent="0.45">
      <c r="A4" s="4" t="s">
        <v>27</v>
      </c>
      <c r="B4" t="s">
        <v>204</v>
      </c>
      <c r="C4" t="s">
        <v>196</v>
      </c>
      <c r="D4" t="s">
        <v>183</v>
      </c>
    </row>
    <row r="5" spans="1:4" x14ac:dyDescent="0.45">
      <c r="A5" s="5" t="s">
        <v>121</v>
      </c>
      <c r="B5">
        <v>3</v>
      </c>
      <c r="C5" s="3">
        <v>3.8040117432535898</v>
      </c>
      <c r="D5" s="3">
        <v>3.8179590016415625</v>
      </c>
    </row>
    <row r="6" spans="1:4" x14ac:dyDescent="0.45">
      <c r="A6" s="5" t="s">
        <v>38</v>
      </c>
      <c r="B6">
        <v>3</v>
      </c>
      <c r="C6" s="3">
        <v>4.0709468205657604</v>
      </c>
      <c r="D6" s="3">
        <v>3.8179590016415625</v>
      </c>
    </row>
    <row r="7" spans="1:4" x14ac:dyDescent="0.45">
      <c r="A7" s="5" t="s">
        <v>39</v>
      </c>
      <c r="B7">
        <v>3</v>
      </c>
      <c r="C7" s="3">
        <v>3.3810580167354498</v>
      </c>
      <c r="D7" s="3">
        <v>3.8179590016415625</v>
      </c>
    </row>
    <row r="8" spans="1:4" x14ac:dyDescent="0.45">
      <c r="A8" s="5" t="s">
        <v>40</v>
      </c>
      <c r="B8">
        <v>2</v>
      </c>
      <c r="C8" s="3">
        <v>2.44814100940693</v>
      </c>
      <c r="D8" s="3">
        <v>3.8179590016415625</v>
      </c>
    </row>
    <row r="9" spans="1:4" x14ac:dyDescent="0.45">
      <c r="A9" s="5" t="s">
        <v>62</v>
      </c>
      <c r="B9">
        <v>2</v>
      </c>
      <c r="C9" s="3">
        <v>3.1046169383721902</v>
      </c>
      <c r="D9" s="3">
        <v>3.8179590016415625</v>
      </c>
    </row>
    <row r="10" spans="1:4" x14ac:dyDescent="0.45">
      <c r="A10" s="5" t="s">
        <v>63</v>
      </c>
      <c r="B10">
        <v>5</v>
      </c>
      <c r="C10" s="3">
        <v>3.4953594781301298</v>
      </c>
      <c r="D10" s="3">
        <v>3.8179590016415625</v>
      </c>
    </row>
    <row r="11" spans="1:4" x14ac:dyDescent="0.45">
      <c r="A11" s="5" t="s">
        <v>74</v>
      </c>
      <c r="B11">
        <v>6</v>
      </c>
      <c r="C11" s="3">
        <v>6.0535753783445401</v>
      </c>
      <c r="D11" s="3">
        <v>3.8179590016415625</v>
      </c>
    </row>
    <row r="12" spans="1:4" x14ac:dyDescent="0.45">
      <c r="A12" s="5" t="s">
        <v>75</v>
      </c>
      <c r="B12">
        <v>6</v>
      </c>
      <c r="C12" s="3">
        <v>4.6414756526268901</v>
      </c>
      <c r="D12" s="3">
        <v>3.8179590016415625</v>
      </c>
    </row>
    <row r="13" spans="1:4" x14ac:dyDescent="0.45">
      <c r="A13" s="5" t="s">
        <v>76</v>
      </c>
      <c r="B13">
        <v>5</v>
      </c>
      <c r="C13" s="3">
        <v>3.4953594781301298</v>
      </c>
      <c r="D13" s="3">
        <v>3.8179590016415625</v>
      </c>
    </row>
    <row r="14" spans="1:4" x14ac:dyDescent="0.45">
      <c r="A14" s="5" t="s">
        <v>77</v>
      </c>
      <c r="B14">
        <v>9</v>
      </c>
      <c r="C14" s="3">
        <v>5.5513785927583097</v>
      </c>
      <c r="D14" s="3">
        <v>3.8179590016415625</v>
      </c>
    </row>
    <row r="15" spans="1:4" x14ac:dyDescent="0.45">
      <c r="A15" s="5" t="s">
        <v>41</v>
      </c>
      <c r="B15">
        <v>3</v>
      </c>
      <c r="C15" s="3">
        <v>4.0709468205657604</v>
      </c>
      <c r="D15" s="3">
        <v>3.8179590016415625</v>
      </c>
    </row>
    <row r="16" spans="1:4" x14ac:dyDescent="0.45">
      <c r="A16" s="5" t="s">
        <v>42</v>
      </c>
      <c r="B16">
        <v>3</v>
      </c>
      <c r="C16" s="3">
        <v>3.3810580167354498</v>
      </c>
      <c r="D16" s="3">
        <v>3.8179590016415625</v>
      </c>
    </row>
    <row r="17" spans="1:22" x14ac:dyDescent="0.45">
      <c r="A17" s="5" t="s">
        <v>43</v>
      </c>
      <c r="B17">
        <v>2</v>
      </c>
      <c r="C17" s="3">
        <v>2.44814100940693</v>
      </c>
      <c r="D17" s="3">
        <v>3.8179590016415625</v>
      </c>
    </row>
    <row r="18" spans="1:22" x14ac:dyDescent="0.45">
      <c r="A18" s="5" t="s">
        <v>101</v>
      </c>
      <c r="B18">
        <v>3</v>
      </c>
      <c r="C18" s="3">
        <v>4.0709468205657604</v>
      </c>
      <c r="D18" s="3">
        <v>3.8179590016415625</v>
      </c>
    </row>
    <row r="19" spans="1:22" ht="18" x14ac:dyDescent="0.45">
      <c r="A19" s="5" t="s">
        <v>35</v>
      </c>
      <c r="B19">
        <v>2</v>
      </c>
      <c r="C19" s="3">
        <v>2.7596209841446999</v>
      </c>
      <c r="D19" s="3">
        <v>3.8179590016415625</v>
      </c>
      <c r="V19" s="14"/>
    </row>
    <row r="20" spans="1:22" x14ac:dyDescent="0.45">
      <c r="A20" s="5" t="s">
        <v>102</v>
      </c>
      <c r="B20">
        <v>4</v>
      </c>
      <c r="C20" s="3">
        <v>5.6098050139362297</v>
      </c>
      <c r="D20" s="3">
        <v>3.8179590016415625</v>
      </c>
    </row>
    <row r="21" spans="1:22" x14ac:dyDescent="0.45">
      <c r="A21" s="5" t="s">
        <v>104</v>
      </c>
      <c r="B21">
        <v>8</v>
      </c>
      <c r="C21" s="3">
        <v>4.7471604313498101</v>
      </c>
      <c r="D21" s="3">
        <v>3.8179590016415625</v>
      </c>
    </row>
    <row r="22" spans="1:22" x14ac:dyDescent="0.45">
      <c r="A22" s="5" t="s">
        <v>105</v>
      </c>
      <c r="B22">
        <v>10</v>
      </c>
      <c r="C22" s="3">
        <v>3.65898607536396</v>
      </c>
      <c r="D22" s="3">
        <v>3.8179590016415625</v>
      </c>
    </row>
    <row r="23" spans="1:22" x14ac:dyDescent="0.45">
      <c r="A23" s="5" t="s">
        <v>106</v>
      </c>
      <c r="B23">
        <v>3</v>
      </c>
      <c r="C23" s="3">
        <v>3.8040117432535898</v>
      </c>
      <c r="D23" s="3">
        <v>3.8179590016415625</v>
      </c>
    </row>
    <row r="24" spans="1:22" x14ac:dyDescent="0.45">
      <c r="A24" s="5" t="s">
        <v>113</v>
      </c>
      <c r="B24">
        <v>4</v>
      </c>
      <c r="C24" s="3">
        <v>5.00963449499221</v>
      </c>
      <c r="D24" s="3">
        <v>3.8179590016415625</v>
      </c>
    </row>
    <row r="25" spans="1:22" x14ac:dyDescent="0.45">
      <c r="A25" s="5" t="s">
        <v>114</v>
      </c>
      <c r="B25">
        <v>3</v>
      </c>
      <c r="C25" s="3">
        <v>3.3810580167354498</v>
      </c>
      <c r="D25" s="3">
        <v>3.8179590016415625</v>
      </c>
    </row>
    <row r="26" spans="1:22" x14ac:dyDescent="0.45">
      <c r="A26" s="5" t="s">
        <v>115</v>
      </c>
      <c r="B26">
        <v>4</v>
      </c>
      <c r="C26" s="3">
        <v>5.6098050139362297</v>
      </c>
      <c r="D26" s="3">
        <v>3.8179590016415625</v>
      </c>
    </row>
    <row r="27" spans="1:22" x14ac:dyDescent="0.45">
      <c r="A27" s="5" t="s">
        <v>116</v>
      </c>
      <c r="B27">
        <v>1</v>
      </c>
      <c r="C27" s="3">
        <v>2.16753707666108</v>
      </c>
      <c r="D27" s="3">
        <v>3.8179590016415625</v>
      </c>
    </row>
    <row r="28" spans="1:22" x14ac:dyDescent="0.45">
      <c r="A28" s="5" t="s">
        <v>117</v>
      </c>
      <c r="B28">
        <v>1</v>
      </c>
      <c r="C28" s="3">
        <v>2.1269954637560202</v>
      </c>
      <c r="D28" s="3">
        <v>3.8179590016415625</v>
      </c>
    </row>
    <row r="29" spans="1:22" x14ac:dyDescent="0.45">
      <c r="A29" s="5" t="s">
        <v>118</v>
      </c>
      <c r="B29">
        <v>2</v>
      </c>
      <c r="C29" s="3">
        <v>2.44814100940693</v>
      </c>
      <c r="D29" s="3">
        <v>3.8179590016415625</v>
      </c>
    </row>
    <row r="30" spans="1:22" x14ac:dyDescent="0.45">
      <c r="A30" s="5" t="s">
        <v>119</v>
      </c>
      <c r="B30">
        <v>3</v>
      </c>
      <c r="C30" s="3">
        <v>4.0709468205657604</v>
      </c>
      <c r="D30" s="3">
        <v>3.8179590016415625</v>
      </c>
    </row>
    <row r="31" spans="1:22" x14ac:dyDescent="0.45">
      <c r="A31" s="5" t="s">
        <v>120</v>
      </c>
      <c r="B31">
        <v>6</v>
      </c>
      <c r="C31" s="3">
        <v>3.6741751246223799</v>
      </c>
      <c r="D31" s="3">
        <v>3.8179590016415625</v>
      </c>
    </row>
    <row r="32" spans="1:22" x14ac:dyDescent="0.45">
      <c r="A32" s="5" t="s">
        <v>28</v>
      </c>
      <c r="B32">
        <v>106</v>
      </c>
      <c r="C32" s="3">
        <v>103.08489304432216</v>
      </c>
      <c r="D32" s="3">
        <v>3.8179590016415648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P27" sqref="P27"/>
    </sheetView>
  </sheetViews>
  <sheetFormatPr defaultRowHeight="14.25" x14ac:dyDescent="0.45"/>
  <cols>
    <col min="16" max="16" width="60.73046875" customWidth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topLeftCell="A28" zoomScale="85" zoomScaleNormal="85" workbookViewId="0">
      <selection activeCell="S3" sqref="S3"/>
    </sheetView>
  </sheetViews>
  <sheetFormatPr defaultRowHeight="14.25" x14ac:dyDescent="0.45"/>
  <cols>
    <col min="2" max="2" width="67.86328125" customWidth="1"/>
    <col min="3" max="3" width="9.1328125" bestFit="1" customWidth="1"/>
  </cols>
  <sheetData>
    <row r="1" spans="1:6" x14ac:dyDescent="0.45">
      <c r="A1" t="s">
        <v>35</v>
      </c>
      <c r="B1" t="s">
        <v>33</v>
      </c>
      <c r="C1" t="s">
        <v>6</v>
      </c>
      <c r="D1" t="s">
        <v>34</v>
      </c>
      <c r="E1" t="s">
        <v>149</v>
      </c>
      <c r="F1" t="s">
        <v>150</v>
      </c>
    </row>
    <row r="2" spans="1:6" ht="27" customHeight="1" x14ac:dyDescent="0.45">
      <c r="A2">
        <v>6</v>
      </c>
      <c r="B2" s="7" t="s">
        <v>80</v>
      </c>
      <c r="C2" s="13" cm="1">
        <f t="array" ref="C2">AVERAGE(IF(Table1[Q6]&lt;&gt;"",Table1[Q6]))</f>
        <v>4.25</v>
      </c>
      <c r="D2" s="13">
        <f>_xlfn.STDEV.P(Table1[Q6])</f>
        <v>1.713913650100261</v>
      </c>
      <c r="E2">
        <f>MIN(Table1[Q6])</f>
        <v>1</v>
      </c>
      <c r="F2">
        <f>MAX(Table1[Q6])</f>
        <v>6</v>
      </c>
    </row>
    <row r="3" spans="1:6" x14ac:dyDescent="0.45">
      <c r="A3">
        <v>7</v>
      </c>
      <c r="B3" s="7" t="s">
        <v>81</v>
      </c>
      <c r="C3" s="13">
        <f>AVERAGE(Table1[Q7])</f>
        <v>4.625</v>
      </c>
      <c r="D3" s="13">
        <f>_xlfn.STDEV.P(Table1[Q7])</f>
        <v>1.4947825928876748</v>
      </c>
      <c r="E3">
        <f>MIN(Table1[Q7])</f>
        <v>2</v>
      </c>
      <c r="F3">
        <f>MAX(Table1[Q7])</f>
        <v>7</v>
      </c>
    </row>
    <row r="4" spans="1:6" ht="26.25" x14ac:dyDescent="0.45">
      <c r="A4">
        <v>8</v>
      </c>
      <c r="B4" s="7" t="s">
        <v>82</v>
      </c>
      <c r="C4" s="13">
        <f>AVERAGE(Table1[Q8])</f>
        <v>5.5</v>
      </c>
      <c r="D4" s="13">
        <f>_xlfn.STDEV.P(Table1[Q8])</f>
        <v>1.4142135623730951</v>
      </c>
      <c r="E4">
        <f>MIN(Table1[Q8])</f>
        <v>2</v>
      </c>
      <c r="F4">
        <f>MAX(Table1[Q8])</f>
        <v>7</v>
      </c>
    </row>
    <row r="5" spans="1:6" x14ac:dyDescent="0.45">
      <c r="A5">
        <v>9</v>
      </c>
      <c r="B5" s="7" t="s">
        <v>83</v>
      </c>
      <c r="C5" s="13">
        <f>AVERAGE(Table1[Q9])</f>
        <v>3.875</v>
      </c>
      <c r="D5" s="13">
        <f>_xlfn.STDEV.P(Table1[Q9])</f>
        <v>1.6153559979150107</v>
      </c>
      <c r="E5">
        <f>MIN(Table1[Q9])</f>
        <v>2</v>
      </c>
      <c r="F5">
        <f>MAX(Table1[Q9])</f>
        <v>7</v>
      </c>
    </row>
    <row r="6" spans="1:6" x14ac:dyDescent="0.45">
      <c r="A6">
        <v>10</v>
      </c>
      <c r="B6" s="7" t="s">
        <v>84</v>
      </c>
      <c r="C6" s="13">
        <f>AVERAGE(Table1[Q10])</f>
        <v>5</v>
      </c>
      <c r="D6" s="13">
        <f>_xlfn.STDEV.P(Table1[Q10])</f>
        <v>1.2247448713915889</v>
      </c>
      <c r="E6">
        <f>MIN(Table1[Q10])</f>
        <v>3</v>
      </c>
      <c r="F6">
        <f>MAX(Table1[Q10])</f>
        <v>7</v>
      </c>
    </row>
    <row r="7" spans="1:6" ht="26.25" x14ac:dyDescent="0.45">
      <c r="A7">
        <v>11</v>
      </c>
      <c r="B7" s="7" t="s">
        <v>85</v>
      </c>
      <c r="C7" s="13">
        <f>AVERAGE(Table1[Q11])</f>
        <v>4.875</v>
      </c>
      <c r="D7" s="13">
        <f>_xlfn.STDEV.P(Table1[Q11])</f>
        <v>1.5360257159305635</v>
      </c>
      <c r="E7">
        <f>MIN(Table1[Q11])</f>
        <v>3</v>
      </c>
      <c r="F7">
        <f>MAX(Table1[Q11])</f>
        <v>7</v>
      </c>
    </row>
    <row r="8" spans="1:6" x14ac:dyDescent="0.45">
      <c r="A8">
        <v>12</v>
      </c>
      <c r="B8" s="7" t="s">
        <v>86</v>
      </c>
      <c r="C8" s="13">
        <f>AVERAGE(Table1[Q12])</f>
        <v>4.875</v>
      </c>
      <c r="D8" s="13">
        <f>_xlfn.STDEV.P(Table1[Q12])</f>
        <v>1.8328597873268975</v>
      </c>
      <c r="E8">
        <f>MIN(Table1[Q12])</f>
        <v>2</v>
      </c>
      <c r="F8">
        <f>MAX(Table1[Q12])</f>
        <v>7</v>
      </c>
    </row>
    <row r="9" spans="1:6" ht="26.25" x14ac:dyDescent="0.45">
      <c r="A9">
        <v>13</v>
      </c>
      <c r="B9" s="7" t="s">
        <v>87</v>
      </c>
      <c r="C9" s="13">
        <f>AVERAGE(Table1[Q13])</f>
        <v>6.25</v>
      </c>
      <c r="D9" s="13">
        <f>_xlfn.STDEV.P(Table1[Q13])</f>
        <v>0.66143782776614768</v>
      </c>
      <c r="E9">
        <f>MIN(Table1[Q13])</f>
        <v>5</v>
      </c>
      <c r="F9">
        <f>MAX(Table1[Q13])</f>
        <v>7</v>
      </c>
    </row>
    <row r="10" spans="1:6" ht="27.75" customHeight="1" x14ac:dyDescent="0.45">
      <c r="A10">
        <v>14</v>
      </c>
      <c r="B10" s="7" t="s">
        <v>88</v>
      </c>
      <c r="C10" s="13">
        <f>AVERAGE(Table1[Q14])</f>
        <v>5.125</v>
      </c>
      <c r="D10" s="13">
        <f>_xlfn.STDEV.P(Table1[Q14])</f>
        <v>1.5360257159305635</v>
      </c>
      <c r="E10">
        <f>MIN(Table1[Q14])</f>
        <v>2</v>
      </c>
      <c r="F10">
        <f>MAX(Table1[Q14])</f>
        <v>7</v>
      </c>
    </row>
    <row r="11" spans="1:6" x14ac:dyDescent="0.45">
      <c r="A11">
        <v>15</v>
      </c>
      <c r="B11" s="7" t="s">
        <v>89</v>
      </c>
      <c r="C11" s="13">
        <f>AVERAGE(Table1[Q15])</f>
        <v>4.25</v>
      </c>
      <c r="D11" s="13">
        <f>_xlfn.STDEV.P(Table1[Q15])</f>
        <v>1.920286436967152</v>
      </c>
      <c r="E11">
        <f>MIN(Table1[Q15])</f>
        <v>2</v>
      </c>
      <c r="F11">
        <f>MAX(Table1[Q15])</f>
        <v>7</v>
      </c>
    </row>
    <row r="12" spans="1:6" x14ac:dyDescent="0.45">
      <c r="A12" t="s">
        <v>142</v>
      </c>
      <c r="B12" s="7"/>
      <c r="C12" s="13">
        <f>SUBTOTAL(101,Table3[Mean])</f>
        <v>4.8624999999999998</v>
      </c>
      <c r="D12" s="13">
        <f>SUBTOTAL(101,Table3[SD])</f>
        <v>1.4949646158588954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I43" sqref="I43"/>
    </sheetView>
  </sheetViews>
  <sheetFormatPr defaultRowHeight="14.25" x14ac:dyDescent="0.45"/>
  <cols>
    <col min="1" max="1" width="16.1328125" bestFit="1" customWidth="1"/>
    <col min="2" max="2" width="16.265625" bestFit="1" customWidth="1"/>
    <col min="3" max="5" width="9" bestFit="1" customWidth="1"/>
    <col min="6" max="7" width="11.265625" bestFit="1" customWidth="1"/>
    <col min="8" max="10" width="4.73046875" bestFit="1" customWidth="1"/>
    <col min="11" max="11" width="5.73046875" bestFit="1" customWidth="1"/>
    <col min="12" max="12" width="6.265625" bestFit="1" customWidth="1"/>
    <col min="13" max="13" width="10.1328125" bestFit="1" customWidth="1"/>
    <col min="14" max="20" width="11.73046875" bestFit="1" customWidth="1"/>
    <col min="21" max="21" width="10.73046875" bestFit="1" customWidth="1"/>
    <col min="22" max="23" width="11.73046875" bestFit="1" customWidth="1"/>
    <col min="24" max="24" width="15.1328125" bestFit="1" customWidth="1"/>
    <col min="25" max="25" width="20.3984375" bestFit="1" customWidth="1"/>
  </cols>
  <sheetData>
    <row r="4" spans="1:6" x14ac:dyDescent="0.45">
      <c r="B4" s="4" t="s">
        <v>122</v>
      </c>
    </row>
    <row r="5" spans="1:6" x14ac:dyDescent="0.45">
      <c r="A5" s="4" t="s">
        <v>127</v>
      </c>
      <c r="B5" t="s">
        <v>123</v>
      </c>
      <c r="C5" t="s">
        <v>124</v>
      </c>
      <c r="D5" t="s">
        <v>125</v>
      </c>
      <c r="E5" t="s">
        <v>126</v>
      </c>
      <c r="F5" t="s">
        <v>28</v>
      </c>
    </row>
    <row r="6" spans="1:6" x14ac:dyDescent="0.45">
      <c r="A6" s="5" t="s">
        <v>64</v>
      </c>
      <c r="B6" s="32">
        <v>1</v>
      </c>
      <c r="C6" s="13">
        <v>2.2222222222222223</v>
      </c>
      <c r="D6" s="13">
        <v>2.2222222222222223</v>
      </c>
      <c r="E6" s="13">
        <v>2.3333333333333335</v>
      </c>
      <c r="F6" s="13">
        <v>2.2142857142857144</v>
      </c>
    </row>
    <row r="7" spans="1:6" x14ac:dyDescent="0.45">
      <c r="A7" s="5" t="s">
        <v>65</v>
      </c>
      <c r="B7" s="32">
        <v>2</v>
      </c>
      <c r="C7" s="13">
        <v>2.8888888888888888</v>
      </c>
      <c r="D7" s="13">
        <v>3.2222222222222223</v>
      </c>
      <c r="E7" s="13">
        <v>3.4444444444444446</v>
      </c>
      <c r="F7" s="13">
        <v>3.1428571428571428</v>
      </c>
    </row>
    <row r="8" spans="1:6" x14ac:dyDescent="0.45">
      <c r="A8" s="5" t="s">
        <v>66</v>
      </c>
      <c r="B8" s="32">
        <v>3</v>
      </c>
      <c r="C8" s="13">
        <v>3.6666666666666665</v>
      </c>
      <c r="D8" s="13">
        <v>3.8888888888888888</v>
      </c>
      <c r="E8" s="13">
        <v>3.5555555555555554</v>
      </c>
      <c r="F8" s="13">
        <v>3.6785714285714284</v>
      </c>
    </row>
    <row r="9" spans="1:6" x14ac:dyDescent="0.45">
      <c r="A9" s="5" t="s">
        <v>67</v>
      </c>
      <c r="B9" s="32">
        <v>4</v>
      </c>
      <c r="C9" s="13">
        <v>3.7777777777777777</v>
      </c>
      <c r="D9" s="13">
        <v>4.333333333333333</v>
      </c>
      <c r="E9" s="13">
        <v>4.5555555555555554</v>
      </c>
      <c r="F9" s="13">
        <v>4.2142857142857144</v>
      </c>
    </row>
    <row r="10" spans="1:6" x14ac:dyDescent="0.45">
      <c r="A10" s="5" t="s">
        <v>68</v>
      </c>
      <c r="B10" s="32">
        <v>5</v>
      </c>
      <c r="C10" s="13">
        <v>5.2222222222222223</v>
      </c>
      <c r="D10" s="13">
        <v>4.5555555555555554</v>
      </c>
      <c r="E10" s="13">
        <v>5.1111111111111107</v>
      </c>
      <c r="F10" s="13">
        <v>4.9642857142857144</v>
      </c>
    </row>
    <row r="11" spans="1:6" x14ac:dyDescent="0.45">
      <c r="A11" s="5" t="s">
        <v>69</v>
      </c>
      <c r="B11" s="32">
        <v>6</v>
      </c>
      <c r="C11" s="13">
        <v>5.333333333333333</v>
      </c>
      <c r="D11" s="13">
        <v>5.1111111111111107</v>
      </c>
      <c r="E11" s="13">
        <v>5.2222222222222223</v>
      </c>
      <c r="F11" s="13">
        <v>5.25</v>
      </c>
    </row>
    <row r="12" spans="1:6" x14ac:dyDescent="0.45">
      <c r="A12" s="5" t="s">
        <v>70</v>
      </c>
      <c r="B12" s="32">
        <v>7</v>
      </c>
      <c r="C12" s="13">
        <v>6.8888888888888893</v>
      </c>
      <c r="D12" s="13">
        <v>6.7777777777777777</v>
      </c>
      <c r="E12" s="13">
        <v>6</v>
      </c>
      <c r="F12" s="13">
        <v>6.5714285714285712</v>
      </c>
    </row>
    <row r="13" spans="1:6" x14ac:dyDescent="0.45">
      <c r="A13" s="5" t="s">
        <v>71</v>
      </c>
      <c r="B13" s="32">
        <v>8</v>
      </c>
      <c r="C13" s="13">
        <v>8.6666666666666661</v>
      </c>
      <c r="D13" s="13">
        <v>8</v>
      </c>
      <c r="E13" s="13">
        <v>8.5555555555555554</v>
      </c>
      <c r="F13" s="13">
        <v>8.3928571428571423</v>
      </c>
    </row>
    <row r="14" spans="1:6" x14ac:dyDescent="0.45">
      <c r="A14" s="5" t="s">
        <v>72</v>
      </c>
      <c r="B14" s="32">
        <v>9</v>
      </c>
      <c r="C14" s="13">
        <v>8.1111111111111107</v>
      </c>
      <c r="D14" s="13">
        <v>8.6666666666666661</v>
      </c>
      <c r="E14" s="13">
        <v>8.6666666666666661</v>
      </c>
      <c r="F14" s="13">
        <v>8.5</v>
      </c>
    </row>
    <row r="15" spans="1:6" x14ac:dyDescent="0.45">
      <c r="A15" s="5" t="s">
        <v>73</v>
      </c>
      <c r="B15" s="32">
        <v>10</v>
      </c>
      <c r="C15" s="13">
        <v>8.2222222222222214</v>
      </c>
      <c r="D15" s="13">
        <v>8.1111111111111107</v>
      </c>
      <c r="E15" s="13">
        <v>7.5555555555555554</v>
      </c>
      <c r="F15" s="13">
        <v>8.0357142857142865</v>
      </c>
    </row>
    <row r="19" spans="22:22" ht="18" x14ac:dyDescent="0.45">
      <c r="V19" s="14" t="s">
        <v>47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topLeftCell="G13" zoomScale="85" zoomScaleNormal="85" workbookViewId="0">
      <selection activeCell="Y43" sqref="Y43"/>
    </sheetView>
  </sheetViews>
  <sheetFormatPr defaultRowHeight="14.25" x14ac:dyDescent="0.45"/>
  <cols>
    <col min="1" max="1" width="17.1328125" bestFit="1" customWidth="1"/>
    <col min="2" max="10" width="4.73046875" bestFit="1" customWidth="1"/>
    <col min="11" max="11" width="5.73046875" bestFit="1" customWidth="1"/>
    <col min="12" max="12" width="6.265625" bestFit="1" customWidth="1"/>
    <col min="13" max="13" width="10.1328125" bestFit="1" customWidth="1"/>
    <col min="14" max="20" width="11.73046875" bestFit="1" customWidth="1"/>
    <col min="21" max="21" width="10.73046875" bestFit="1" customWidth="1"/>
    <col min="22" max="23" width="11.73046875" bestFit="1" customWidth="1"/>
    <col min="24" max="24" width="15.1328125" bestFit="1" customWidth="1"/>
    <col min="25" max="25" width="20.3984375" bestFit="1" customWidth="1"/>
  </cols>
  <sheetData>
    <row r="4" spans="1:11" x14ac:dyDescent="0.45">
      <c r="A4" s="4" t="s">
        <v>27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</row>
    <row r="5" spans="1:11" x14ac:dyDescent="0.45">
      <c r="A5" s="5">
        <v>1</v>
      </c>
      <c r="B5" s="3">
        <v>2.2222222222222223</v>
      </c>
      <c r="C5" s="3">
        <v>2.8888888888888888</v>
      </c>
      <c r="D5" s="3">
        <v>3.6666666666666665</v>
      </c>
      <c r="E5" s="3">
        <v>3.7777777777777777</v>
      </c>
      <c r="F5" s="3">
        <v>5.2222222222222223</v>
      </c>
      <c r="G5" s="3">
        <v>5.333333333333333</v>
      </c>
      <c r="H5" s="3">
        <v>6.8888888888888893</v>
      </c>
      <c r="I5" s="3">
        <v>8.6666666666666661</v>
      </c>
      <c r="J5" s="3">
        <v>8.1111111111111107</v>
      </c>
      <c r="K5" s="3">
        <v>8.2222222222222214</v>
      </c>
    </row>
    <row r="6" spans="1:11" x14ac:dyDescent="0.45">
      <c r="A6" s="5">
        <v>2</v>
      </c>
      <c r="B6" s="3">
        <v>2.2222222222222223</v>
      </c>
      <c r="C6" s="3">
        <v>3.2222222222222223</v>
      </c>
      <c r="D6" s="3">
        <v>3.8888888888888888</v>
      </c>
      <c r="E6" s="3">
        <v>4.333333333333333</v>
      </c>
      <c r="F6" s="3">
        <v>4.5555555555555554</v>
      </c>
      <c r="G6" s="3">
        <v>5.1111111111111107</v>
      </c>
      <c r="H6" s="3">
        <v>6.7777777777777777</v>
      </c>
      <c r="I6" s="3">
        <v>8</v>
      </c>
      <c r="J6" s="3">
        <v>8.6666666666666661</v>
      </c>
      <c r="K6" s="3">
        <v>8.1111111111111107</v>
      </c>
    </row>
    <row r="7" spans="1:11" x14ac:dyDescent="0.45">
      <c r="A7" s="5">
        <v>3</v>
      </c>
      <c r="B7" s="3">
        <v>2.3333333333333335</v>
      </c>
      <c r="C7" s="3">
        <v>3.4444444444444446</v>
      </c>
      <c r="D7" s="3">
        <v>3.5555555555555554</v>
      </c>
      <c r="E7" s="3">
        <v>4.5555555555555554</v>
      </c>
      <c r="F7" s="3">
        <v>5.1111111111111107</v>
      </c>
      <c r="G7" s="3">
        <v>5.2222222222222223</v>
      </c>
      <c r="H7" s="3">
        <v>6</v>
      </c>
      <c r="I7" s="3">
        <v>8.5555555555555554</v>
      </c>
      <c r="J7" s="3">
        <v>8.6666666666666661</v>
      </c>
      <c r="K7" s="3">
        <v>7.5555555555555554</v>
      </c>
    </row>
    <row r="8" spans="1:11" x14ac:dyDescent="0.45">
      <c r="A8" s="5" t="s">
        <v>133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45">
      <c r="A9" s="5" t="s">
        <v>28</v>
      </c>
      <c r="B9" s="13">
        <v>2.2142857142857144</v>
      </c>
      <c r="C9" s="13">
        <v>3.1428571428571428</v>
      </c>
      <c r="D9" s="13">
        <v>3.6785714285714284</v>
      </c>
      <c r="E9" s="13">
        <v>4.2142857142857144</v>
      </c>
      <c r="F9" s="13">
        <v>4.9642857142857144</v>
      </c>
      <c r="G9" s="13">
        <v>5.25</v>
      </c>
      <c r="H9" s="13">
        <v>6.5714285714285712</v>
      </c>
      <c r="I9" s="13">
        <v>8.3928571428571423</v>
      </c>
      <c r="J9" s="13">
        <v>8.5</v>
      </c>
      <c r="K9" s="13">
        <v>8.0357142857142865</v>
      </c>
    </row>
    <row r="13" spans="1:11" x14ac:dyDescent="0.4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4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4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4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" x14ac:dyDescent="0.4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MainTable</vt:lpstr>
      <vt:lpstr>Accuracy SD</vt:lpstr>
      <vt:lpstr>Complexity Scores</vt:lpstr>
      <vt:lpstr>ComplexLvChosen</vt:lpstr>
      <vt:lpstr>Survey Graphs</vt:lpstr>
      <vt:lpstr>ComplexityLvChosenParticipant</vt:lpstr>
      <vt:lpstr>ProbabilityGraph</vt:lpstr>
      <vt:lpstr>SurveyTable</vt:lpstr>
      <vt:lpstr>Complex Perception per Lv</vt:lpstr>
      <vt:lpstr>Complex Perception per Pattern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2023-06-29T08:00:54Z</cp:lastPrinted>
  <dcterms:created xsi:type="dcterms:W3CDTF">2023-06-01T09:03:54Z</dcterms:created>
  <dcterms:modified xsi:type="dcterms:W3CDTF">2024-07-10T03:02:42Z</dcterms:modified>
</cp:coreProperties>
</file>