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tables/table2.xml" ContentType="application/vnd.openxmlformats-officedocument.spreadsheetml.table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6.xml" ContentType="application/vnd.openxmlformats-officedocument.drawing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7.xml" ContentType="application/vnd.openxmlformats-officedocument.drawing+xml"/>
  <Override PartName="/xl/tables/table3.xml" ContentType="application/vnd.openxmlformats-officedocument.spreadsheetml.table+xml"/>
  <Override PartName="/xl/charts/chart11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2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3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4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8.xml" ContentType="application/vnd.openxmlformats-officedocument.drawingml.chartshapes+xml"/>
  <Override PartName="/xl/charts/chart15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9.xml" ContentType="application/vnd.openxmlformats-officedocument.drawingml.chartshapes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10.xml" ContentType="application/vnd.openxmlformats-officedocument.drawing+xml"/>
  <Override PartName="/xl/charts/chart16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7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b6567a7514cabb0/FABIAN DATA/Kyushu 2021/Research/Paper2Complexity/Excel/"/>
    </mc:Choice>
  </mc:AlternateContent>
  <xr:revisionPtr revIDLastSave="2632" documentId="8_{2EF632F0-D155-48EE-87AC-F00663FB0D4B}" xr6:coauthVersionLast="47" xr6:coauthVersionMax="47" xr10:uidLastSave="{D0812191-789D-4198-9555-26A5627DD6E5}"/>
  <bookViews>
    <workbookView xWindow="-105" yWindow="0" windowWidth="25815" windowHeight="15585" tabRatio="541" firstSheet="6" activeTab="8" xr2:uid="{4D4F7126-7CD8-49E4-A4C6-32DBF4DA3859}"/>
  </bookViews>
  <sheets>
    <sheet name="MainTable" sheetId="1" r:id="rId1"/>
    <sheet name="Complexity Scores" sheetId="14" r:id="rId2"/>
    <sheet name="ComplexityLvChosenParticipant" sheetId="3" r:id="rId3"/>
    <sheet name="Complex Perception per Lv" sheetId="9" r:id="rId4"/>
    <sheet name="Complex Perception per Pattern" sheetId="8" r:id="rId5"/>
    <sheet name="Complex Accuracy" sheetId="11" r:id="rId6"/>
    <sheet name="ComplexLvChosen" sheetId="7" r:id="rId7"/>
    <sheet name="ProbabilityGraph" sheetId="2" r:id="rId8"/>
    <sheet name="SurveyTable" sheetId="6" r:id="rId9"/>
    <sheet name="Survey Graphs" sheetId="4" r:id="rId10"/>
  </sheets>
  <definedNames>
    <definedName name="Table1_results" localSheetId="5">Table1[]</definedName>
    <definedName name="Table1_results" localSheetId="3">Table1[]</definedName>
    <definedName name="Table1_results" localSheetId="4">Table1[]</definedName>
    <definedName name="Table1_results" localSheetId="6">Table1[]</definedName>
    <definedName name="Table1_results">Table1[]</definedName>
    <definedName name="Table1Results" localSheetId="5">Table1[]</definedName>
    <definedName name="Table1Results" localSheetId="3">Table1[]</definedName>
    <definedName name="Table1Results" localSheetId="4">Table1[]</definedName>
    <definedName name="Table1Results" localSheetId="6">Table1[]</definedName>
    <definedName name="Table1Results">Table1[]</definedName>
    <definedName name="TableTest">Table1[]</definedName>
    <definedName name="Tabletest2">Table1[]</definedName>
  </definedNames>
  <calcPr calcId="191028"/>
  <pivotCaches>
    <pivotCache cacheId="0" r:id="rId11"/>
    <pivotCache cacheId="1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" i="14" l="1"/>
  <c r="D4" i="14"/>
  <c r="D5" i="14"/>
  <c r="D6" i="14"/>
  <c r="D7" i="14"/>
  <c r="H8" i="1" s="1"/>
  <c r="D8" i="14"/>
  <c r="D9" i="14"/>
  <c r="D10" i="14"/>
  <c r="H11" i="1" s="1"/>
  <c r="D11" i="14"/>
  <c r="D2" i="14"/>
  <c r="C3" i="14"/>
  <c r="H16" i="1" s="1"/>
  <c r="C4" i="14"/>
  <c r="H13" i="1" s="1"/>
  <c r="C5" i="14"/>
  <c r="C6" i="14"/>
  <c r="H7" i="1" s="1"/>
  <c r="C7" i="14"/>
  <c r="H28" i="1" s="1"/>
  <c r="C8" i="14"/>
  <c r="C9" i="14"/>
  <c r="C10" i="14"/>
  <c r="C11" i="14"/>
  <c r="H19" i="1" s="1"/>
  <c r="C2" i="14"/>
  <c r="B3" i="14"/>
  <c r="H6" i="1" s="1"/>
  <c r="B4" i="14"/>
  <c r="H12" i="1" s="1"/>
  <c r="B5" i="14"/>
  <c r="B6" i="14"/>
  <c r="B7" i="14"/>
  <c r="H9" i="1" s="1"/>
  <c r="B8" i="14"/>
  <c r="B9" i="14"/>
  <c r="H18" i="1" s="1"/>
  <c r="B10" i="14"/>
  <c r="B11" i="14"/>
  <c r="B2" i="14"/>
  <c r="H24" i="1" s="1"/>
  <c r="H4" i="1"/>
  <c r="H5" i="1"/>
  <c r="H14" i="1"/>
  <c r="H17" i="1"/>
  <c r="H20" i="1"/>
  <c r="H21" i="1"/>
  <c r="H23" i="1"/>
  <c r="H25" i="1"/>
  <c r="H26" i="1"/>
  <c r="H27" i="1"/>
  <c r="H29" i="1"/>
  <c r="H3" i="1"/>
  <c r="AN3" i="1"/>
  <c r="M18" i="11"/>
  <c r="N18" i="11"/>
  <c r="O18" i="11"/>
  <c r="P18" i="11"/>
  <c r="Q18" i="11"/>
  <c r="R18" i="11"/>
  <c r="S18" i="11"/>
  <c r="T18" i="11"/>
  <c r="U18" i="11"/>
  <c r="M17" i="11"/>
  <c r="N17" i="11"/>
  <c r="O17" i="11"/>
  <c r="P17" i="11"/>
  <c r="Q17" i="11"/>
  <c r="R17" i="11"/>
  <c r="S17" i="11"/>
  <c r="T17" i="11"/>
  <c r="V17" i="11" s="1"/>
  <c r="U17" i="11"/>
  <c r="L17" i="11"/>
  <c r="L18" i="11"/>
  <c r="V18" i="11"/>
  <c r="K16" i="11"/>
  <c r="U16" i="11" s="1"/>
  <c r="J16" i="11"/>
  <c r="T16" i="11" s="1"/>
  <c r="I16" i="11"/>
  <c r="S16" i="11" s="1"/>
  <c r="H16" i="11"/>
  <c r="R16" i="11" s="1"/>
  <c r="G16" i="11"/>
  <c r="Q16" i="11" s="1"/>
  <c r="F16" i="11"/>
  <c r="P16" i="11" s="1"/>
  <c r="E16" i="11"/>
  <c r="O16" i="11" s="1"/>
  <c r="D16" i="11"/>
  <c r="N16" i="11" s="1"/>
  <c r="C16" i="11"/>
  <c r="M16" i="11" s="1"/>
  <c r="B16" i="11"/>
  <c r="L16" i="11" s="1"/>
  <c r="H15" i="1" l="1"/>
  <c r="H22" i="1"/>
  <c r="H10" i="1"/>
  <c r="T2" i="1" s="1"/>
  <c r="V16" i="11"/>
  <c r="AM2" i="1" a="1"/>
  <c r="AM2" i="1" s="1"/>
  <c r="AN2" i="1"/>
  <c r="S2" i="1" l="1"/>
  <c r="W16" i="11"/>
  <c r="W17" i="11"/>
  <c r="W18" i="11"/>
  <c r="U2" i="1"/>
  <c r="V2" i="1" s="1"/>
  <c r="S28" i="1"/>
  <c r="S29" i="1"/>
  <c r="T28" i="1"/>
  <c r="T29" i="1"/>
  <c r="AM28" i="1" a="1"/>
  <c r="AM28" i="1" s="1"/>
  <c r="AM29" i="1" a="1"/>
  <c r="AM29" i="1" s="1"/>
  <c r="AN28" i="1"/>
  <c r="AN29" i="1"/>
  <c r="S27" i="1"/>
  <c r="T27" i="1"/>
  <c r="AM27" i="1" a="1"/>
  <c r="AM27" i="1" s="1"/>
  <c r="AN27" i="1"/>
  <c r="S25" i="1"/>
  <c r="S26" i="1"/>
  <c r="T25" i="1"/>
  <c r="T26" i="1"/>
  <c r="AM25" i="1" a="1"/>
  <c r="AM25" i="1" s="1"/>
  <c r="AM26" i="1" a="1"/>
  <c r="AM26" i="1" s="1"/>
  <c r="AN25" i="1"/>
  <c r="AN26" i="1"/>
  <c r="S24" i="1"/>
  <c r="T24" i="1"/>
  <c r="AM24" i="1" a="1"/>
  <c r="AM24" i="1" s="1"/>
  <c r="AN24" i="1"/>
  <c r="S22" i="1"/>
  <c r="S23" i="1"/>
  <c r="T22" i="1"/>
  <c r="T23" i="1"/>
  <c r="AM22" i="1" a="1"/>
  <c r="AM22" i="1" s="1"/>
  <c r="AM23" i="1" a="1"/>
  <c r="AM23" i="1" s="1"/>
  <c r="AN22" i="1"/>
  <c r="AN23" i="1"/>
  <c r="S21" i="1"/>
  <c r="T21" i="1"/>
  <c r="AM21" i="1" a="1"/>
  <c r="AM21" i="1" s="1"/>
  <c r="AN21" i="1"/>
  <c r="S19" i="1"/>
  <c r="S20" i="1"/>
  <c r="T19" i="1"/>
  <c r="T20" i="1"/>
  <c r="AM19" i="1" a="1"/>
  <c r="AM19" i="1" s="1"/>
  <c r="AM20" i="1" a="1"/>
  <c r="AM20" i="1" s="1"/>
  <c r="AN19" i="1"/>
  <c r="AN20" i="1"/>
  <c r="S18" i="1"/>
  <c r="T18" i="1"/>
  <c r="AM18" i="1" a="1"/>
  <c r="AM18" i="1" s="1"/>
  <c r="AN18" i="1"/>
  <c r="S17" i="1"/>
  <c r="T17" i="1"/>
  <c r="AM17" i="1" a="1"/>
  <c r="AM17" i="1" s="1"/>
  <c r="AN17" i="1"/>
  <c r="S16" i="1"/>
  <c r="T16" i="1"/>
  <c r="AM16" i="1" a="1"/>
  <c r="AM16" i="1" s="1"/>
  <c r="AN16" i="1"/>
  <c r="S15" i="1"/>
  <c r="T15" i="1"/>
  <c r="AM15" i="1" a="1"/>
  <c r="AM15" i="1" s="1"/>
  <c r="AN15" i="1"/>
  <c r="AN4" i="1"/>
  <c r="AN5" i="1"/>
  <c r="AN6" i="1"/>
  <c r="AN7" i="1"/>
  <c r="AN8" i="1"/>
  <c r="AN9" i="1"/>
  <c r="AN10" i="1"/>
  <c r="AN11" i="1"/>
  <c r="AN12" i="1"/>
  <c r="AN13" i="1"/>
  <c r="AN14" i="1"/>
  <c r="AM4" i="1" a="1"/>
  <c r="AM4" i="1" s="1"/>
  <c r="AM5" i="1" a="1"/>
  <c r="AM5" i="1" s="1"/>
  <c r="AM6" i="1" a="1"/>
  <c r="AM6" i="1" s="1"/>
  <c r="AM7" i="1" a="1"/>
  <c r="AM7" i="1" s="1"/>
  <c r="AM8" i="1" a="1"/>
  <c r="AM8" i="1" s="1"/>
  <c r="AM9" i="1" a="1"/>
  <c r="AM9" i="1" s="1"/>
  <c r="AM10" i="1" a="1"/>
  <c r="AM10" i="1" s="1"/>
  <c r="AM11" i="1" a="1"/>
  <c r="AM11" i="1" s="1"/>
  <c r="AM12" i="1" a="1"/>
  <c r="AM12" i="1" s="1"/>
  <c r="AM13" i="1" a="1"/>
  <c r="AM13" i="1" s="1"/>
  <c r="AM14" i="1" a="1"/>
  <c r="AM14" i="1" s="1"/>
  <c r="AM3" i="1" a="1"/>
  <c r="AM3" i="1" s="1"/>
  <c r="S14" i="1"/>
  <c r="T14" i="1"/>
  <c r="S13" i="1"/>
  <c r="T13" i="1"/>
  <c r="S12" i="1"/>
  <c r="T12" i="1"/>
  <c r="D2" i="6"/>
  <c r="T3" i="1"/>
  <c r="T4" i="1"/>
  <c r="T5" i="1"/>
  <c r="T6" i="1"/>
  <c r="T7" i="1"/>
  <c r="T8" i="1"/>
  <c r="T9" i="1"/>
  <c r="T10" i="1"/>
  <c r="T11" i="1"/>
  <c r="S3" i="1"/>
  <c r="S4" i="1"/>
  <c r="S5" i="1"/>
  <c r="S6" i="1"/>
  <c r="S7" i="1"/>
  <c r="S8" i="1"/>
  <c r="S9" i="1"/>
  <c r="S10" i="1"/>
  <c r="S11" i="1"/>
  <c r="U29" i="1" l="1"/>
  <c r="V29" i="1" s="1"/>
  <c r="U28" i="1"/>
  <c r="V28" i="1" s="1"/>
  <c r="U27" i="1"/>
  <c r="V27" i="1" s="1"/>
  <c r="U25" i="1"/>
  <c r="V25" i="1" s="1"/>
  <c r="U26" i="1"/>
  <c r="V26" i="1" s="1"/>
  <c r="U23" i="1"/>
  <c r="V23" i="1" s="1"/>
  <c r="U24" i="1"/>
  <c r="V24" i="1" s="1"/>
  <c r="U20" i="1"/>
  <c r="V20" i="1" s="1"/>
  <c r="U16" i="1"/>
  <c r="V16" i="1" s="1"/>
  <c r="U19" i="1"/>
  <c r="V19" i="1" s="1"/>
  <c r="U22" i="1"/>
  <c r="V22" i="1" s="1"/>
  <c r="U21" i="1"/>
  <c r="V21" i="1" s="1"/>
  <c r="U18" i="1"/>
  <c r="V18" i="1" s="1"/>
  <c r="U17" i="1"/>
  <c r="V17" i="1" s="1"/>
  <c r="U14" i="1"/>
  <c r="V14" i="1" s="1"/>
  <c r="U15" i="1"/>
  <c r="V15" i="1" s="1"/>
  <c r="U13" i="1"/>
  <c r="V13" i="1" s="1"/>
  <c r="U12" i="1"/>
  <c r="V12" i="1" s="1"/>
  <c r="U5" i="1"/>
  <c r="U11" i="1"/>
  <c r="U4" i="1"/>
  <c r="U3" i="1"/>
  <c r="U9" i="1"/>
  <c r="U8" i="1"/>
  <c r="U7" i="1"/>
  <c r="U6" i="1"/>
  <c r="U10" i="1"/>
  <c r="C2" i="6" a="1"/>
  <c r="C2" i="6" s="1"/>
  <c r="C12" i="6" s="1"/>
  <c r="D11" i="6"/>
  <c r="D10" i="6"/>
  <c r="D9" i="6"/>
  <c r="D8" i="6"/>
  <c r="D7" i="6"/>
  <c r="D6" i="6"/>
  <c r="D5" i="6"/>
  <c r="D4" i="6"/>
  <c r="D3" i="6"/>
  <c r="C11" i="6"/>
  <c r="C10" i="6"/>
  <c r="C9" i="6"/>
  <c r="C8" i="6"/>
  <c r="C7" i="6"/>
  <c r="C6" i="6"/>
  <c r="C5" i="6"/>
  <c r="C4" i="6"/>
  <c r="C3" i="6"/>
  <c r="D12" i="6" l="1"/>
  <c r="V5" i="1"/>
  <c r="V4" i="1"/>
  <c r="V11" i="1"/>
  <c r="V8" i="1"/>
  <c r="V7" i="1"/>
  <c r="V3" i="1"/>
  <c r="V10" i="1"/>
  <c r="V6" i="1"/>
  <c r="V9" i="1"/>
  <c r="W2" i="1" l="1"/>
  <c r="W28" i="1"/>
  <c r="W29" i="1"/>
  <c r="W27" i="1"/>
  <c r="W25" i="1"/>
  <c r="W26" i="1"/>
  <c r="W24" i="1"/>
  <c r="W21" i="1"/>
  <c r="W22" i="1"/>
  <c r="W23" i="1"/>
  <c r="W19" i="1"/>
  <c r="W20" i="1"/>
  <c r="W18" i="1"/>
  <c r="W17" i="1"/>
  <c r="W16" i="1"/>
  <c r="W15" i="1"/>
  <c r="W14" i="1"/>
  <c r="W13" i="1"/>
  <c r="W12" i="1"/>
  <c r="W5" i="1"/>
  <c r="W4" i="1"/>
  <c r="W11" i="1"/>
  <c r="W8" i="1"/>
  <c r="W7" i="1"/>
  <c r="W9" i="1"/>
  <c r="W6" i="1"/>
  <c r="W10" i="1"/>
  <c r="W3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<sst xmlns="http://schemas.openxmlformats.org/spreadsheetml/2006/main" count="367" uniqueCount="179">
  <si>
    <t>Participant</t>
  </si>
  <si>
    <t>Code</t>
  </si>
  <si>
    <t>Gender</t>
  </si>
  <si>
    <t>Male</t>
  </si>
  <si>
    <t>Female</t>
  </si>
  <si>
    <t>1V0</t>
  </si>
  <si>
    <t>Mean</t>
  </si>
  <si>
    <t>Standard Deviation</t>
  </si>
  <si>
    <t>Z-score</t>
  </si>
  <si>
    <t>Probability</t>
  </si>
  <si>
    <t>Q1</t>
  </si>
  <si>
    <t>a) None</t>
  </si>
  <si>
    <t>c) 1-5 years</t>
  </si>
  <si>
    <t>none</t>
  </si>
  <si>
    <t>Q2</t>
  </si>
  <si>
    <t>Q3</t>
  </si>
  <si>
    <t>Q4</t>
  </si>
  <si>
    <t>Q12</t>
  </si>
  <si>
    <t>Q5</t>
  </si>
  <si>
    <t>Q6</t>
  </si>
  <si>
    <t>Q7</t>
  </si>
  <si>
    <t>Q8</t>
  </si>
  <si>
    <t>Q9</t>
  </si>
  <si>
    <t>Q10</t>
  </si>
  <si>
    <t>Q11</t>
  </si>
  <si>
    <t>Q13</t>
  </si>
  <si>
    <t>Q14</t>
  </si>
  <si>
    <t>Q15</t>
  </si>
  <si>
    <t>Row Labels</t>
  </si>
  <si>
    <t>Grand Total</t>
  </si>
  <si>
    <t>Count of Q1</t>
  </si>
  <si>
    <t>Architect</t>
  </si>
  <si>
    <t>Mean Q6</t>
  </si>
  <si>
    <t>SD Q6</t>
  </si>
  <si>
    <t>Question</t>
  </si>
  <si>
    <t>SD</t>
  </si>
  <si>
    <t>N</t>
  </si>
  <si>
    <t>Probability SD</t>
  </si>
  <si>
    <t>ID</t>
  </si>
  <si>
    <t>A</t>
  </si>
  <si>
    <t>B</t>
  </si>
  <si>
    <t>C</t>
  </si>
  <si>
    <t>J</t>
  </si>
  <si>
    <t>K</t>
  </si>
  <si>
    <t>L</t>
  </si>
  <si>
    <t>Li san</t>
  </si>
  <si>
    <t>Ivo</t>
  </si>
  <si>
    <t xml:space="preserve">YUAN YAWEN </t>
  </si>
  <si>
    <t>Rate of improvement (%) in accuracy with VR simulation</t>
  </si>
  <si>
    <t>Count of Q2</t>
  </si>
  <si>
    <t>Patern</t>
  </si>
  <si>
    <t>Participant2</t>
  </si>
  <si>
    <t>Level Chosen</t>
  </si>
  <si>
    <t>LV1</t>
  </si>
  <si>
    <t>LV2</t>
  </si>
  <si>
    <t>LV3</t>
  </si>
  <si>
    <t>LV4</t>
  </si>
  <si>
    <t>LV5</t>
  </si>
  <si>
    <t>LV6</t>
  </si>
  <si>
    <t>LV7</t>
  </si>
  <si>
    <t>LV8</t>
  </si>
  <si>
    <t>LV9</t>
  </si>
  <si>
    <t>LV10</t>
  </si>
  <si>
    <t>Y2Y</t>
  </si>
  <si>
    <t>D</t>
  </si>
  <si>
    <t>E</t>
  </si>
  <si>
    <t xml:space="preserve"> LV1</t>
  </si>
  <si>
    <t xml:space="preserve"> LV2</t>
  </si>
  <si>
    <t xml:space="preserve"> LV3</t>
  </si>
  <si>
    <t xml:space="preserve"> LV4</t>
  </si>
  <si>
    <t xml:space="preserve"> LV5</t>
  </si>
  <si>
    <t xml:space="preserve"> LV6</t>
  </si>
  <si>
    <t xml:space="preserve"> LV7</t>
  </si>
  <si>
    <t xml:space="preserve"> LV8</t>
  </si>
  <si>
    <t xml:space="preserve"> LV9</t>
  </si>
  <si>
    <t xml:space="preserve"> LV10</t>
  </si>
  <si>
    <t>F</t>
  </si>
  <si>
    <t>G</t>
  </si>
  <si>
    <t>H</t>
  </si>
  <si>
    <t>I</t>
  </si>
  <si>
    <t>5JY</t>
  </si>
  <si>
    <t>LS5</t>
  </si>
  <si>
    <t>To what extent do you find the overall complexity of this facade design appealing?</t>
  </si>
  <si>
    <t>How do you rate the intricacy of the patterns and textures used in this facade design?</t>
  </si>
  <si>
    <t>To what extent do you think the arrangement of architectural elements on this facade adds to its visual interest?</t>
  </si>
  <si>
    <t>How complex do you perceive the facade's use of patterns and textures? </t>
  </si>
  <si>
    <t>How detailed do you find the ornamentation on this facade design? </t>
  </si>
  <si>
    <t>How much do the combination of materials contribute to the overall complexity of the facade?</t>
  </si>
  <si>
    <t>To what degree does the composition of the facade strike you as aesthetically intricate?</t>
  </si>
  <si>
    <t>How much do you believe that the arrangement of shapes and forms on the facade contributes to its complexity?</t>
  </si>
  <si>
    <t>How significantly does the use of color enhance the facade's visual complexity?</t>
  </si>
  <si>
    <t>How much depth and layering do you observe in the design of this facade? </t>
  </si>
  <si>
    <t>b) SketchUp</t>
  </si>
  <si>
    <t>b) Limited budget 限られた予算, c) Building constraints 建物の制約, d) Client preferences お客様のご希望, e) Environmental factors 環境要因</t>
  </si>
  <si>
    <t>Computer engineer</t>
  </si>
  <si>
    <t>a) Limited space 限られたスペース, b) Limited budget 限られた予算</t>
  </si>
  <si>
    <t>a) Limited space 限られたスペース, b) Limited budget 限られた予算, c) Building constraints 建物の制約</t>
  </si>
  <si>
    <t>Bachelor's degree</t>
  </si>
  <si>
    <t>c) Revit, d) Rhino</t>
  </si>
  <si>
    <t>c) Building constraints 建物の制約, e) Environmental factors 環境要因</t>
  </si>
  <si>
    <t>(All)</t>
  </si>
  <si>
    <t>Mar</t>
  </si>
  <si>
    <t>GM4</t>
  </si>
  <si>
    <t>M</t>
  </si>
  <si>
    <t>O</t>
  </si>
  <si>
    <t>Su Lehan</t>
  </si>
  <si>
    <t>P</t>
  </si>
  <si>
    <t>Q</t>
  </si>
  <si>
    <t>R</t>
  </si>
  <si>
    <t>Amira</t>
  </si>
  <si>
    <t>Marine biologist</t>
  </si>
  <si>
    <t>None</t>
  </si>
  <si>
    <t>a) Limited space 限られたスペース, b) Limited budget 限られた予算, c) Building constraints 建物の制約, d) Client preferences お客様のご希望, e) Environmental factors 環境要因</t>
  </si>
  <si>
    <t xml:space="preserve">Master's degree </t>
  </si>
  <si>
    <t>Kaneko</t>
  </si>
  <si>
    <t>S</t>
  </si>
  <si>
    <t>T</t>
  </si>
  <si>
    <t>U</t>
  </si>
  <si>
    <t>V</t>
  </si>
  <si>
    <t>W</t>
  </si>
  <si>
    <t>X</t>
  </si>
  <si>
    <t>Y</t>
  </si>
  <si>
    <t>Z</t>
  </si>
  <si>
    <t>1A</t>
  </si>
  <si>
    <t>Column Labels</t>
  </si>
  <si>
    <t>Original ranking</t>
  </si>
  <si>
    <t>Pattern 1</t>
  </si>
  <si>
    <t>Pattern 2</t>
  </si>
  <si>
    <t>Pattern 3</t>
  </si>
  <si>
    <t>Complexity level</t>
  </si>
  <si>
    <t>Bryan</t>
  </si>
  <si>
    <t>AB1</t>
  </si>
  <si>
    <t>Mathematics</t>
  </si>
  <si>
    <t>Undergraduate Student</t>
  </si>
  <si>
    <t>Mechanical Engineer</t>
  </si>
  <si>
    <t xml:space="preserve"> Original Ranking</t>
  </si>
  <si>
    <t>AK1</t>
  </si>
  <si>
    <t>b) Less than 1 year</t>
  </si>
  <si>
    <t>b) Limited budget 限られた予算, c) Building constraints 建物の制約, d) Client preferences お客様のご希望</t>
  </si>
  <si>
    <t>BP1</t>
  </si>
  <si>
    <t>Alice Sun Jingyi</t>
  </si>
  <si>
    <t>DC4</t>
  </si>
  <si>
    <t>a) AutoCAD, b) SketchUp, c) Revit</t>
  </si>
  <si>
    <t>a) Limited space 限られたスペース, e) Environmental factors 環境要因</t>
  </si>
  <si>
    <t>Total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</si>
  <si>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</si>
  <si>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</si>
  <si>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</si>
  <si>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</si>
  <si>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</si>
  <si>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</si>
  <si>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</si>
  <si>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</si>
  <si>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</si>
  <si>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</si>
  <si>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Table created to show scatter plot with SD per pattern when compared to the original ranking</t>
  </si>
  <si>
    <t>Patterns</t>
  </si>
  <si>
    <t>Average SD</t>
  </si>
  <si>
    <t>CICA Ranking</t>
  </si>
  <si>
    <t>Complexity Score</t>
  </si>
  <si>
    <t xml:space="preserve"> Complexity score</t>
  </si>
  <si>
    <t xml:space="preserve"> Complexity Score</t>
  </si>
  <si>
    <t>v1.1</t>
  </si>
  <si>
    <t>v.1.2</t>
  </si>
  <si>
    <t>Results</t>
  </si>
  <si>
    <t>Pattern1</t>
  </si>
  <si>
    <t>Pattern2</t>
  </si>
  <si>
    <t>Pattern3</t>
  </si>
  <si>
    <t>Lv.</t>
  </si>
  <si>
    <t>Pattern</t>
  </si>
  <si>
    <t>v.1.3</t>
  </si>
  <si>
    <t>v. 1.4</t>
  </si>
  <si>
    <t xml:space="preserve"> Façade Variation</t>
  </si>
  <si>
    <t xml:space="preserve"> Mean Complexity Score</t>
  </si>
  <si>
    <t>Façade Variation</t>
  </si>
  <si>
    <t>P1- participants</t>
  </si>
  <si>
    <t>P2- Participants</t>
  </si>
  <si>
    <t>P3- participants</t>
  </si>
  <si>
    <t>CICA Orig. Ranking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</si>
</sst>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11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4"/>
      <color rgb="FF595959"/>
      <name val="Calibri"/>
      <family val="2"/>
      <scheme val="minor"/>
    </font>
    <font>
      <sz val="11"/>
      <color theme="4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rgb="FF0061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C6EFCE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n">
        <color theme="4" tint="0.39997558519241921"/>
      </bottom>
      <diagonal/>
    </border>
  </borders>
  <cellStyleXfs count="3">
    <xf numFmtId="0" fontId="0" fillId="0" borderId="0"/>
    <xf numFmtId="9" fontId="3" fillId="0" borderId="0" applyFont="0" applyFill="0" applyBorder="0" applyAlignment="0" applyProtection="0"/>
    <xf numFmtId="0" fontId="9" fillId="3" borderId="0" applyNumberFormat="0" applyBorder="0" applyAlignment="0" applyProtection="0"/>
  </cellStyleXfs>
  <cellXfs count="39">
    <xf numFmtId="0" fontId="0" fillId="0" borderId="0" xfId="0"/>
    <xf numFmtId="49" fontId="0" fillId="0" borderId="0" xfId="0" applyNumberFormat="1"/>
    <xf numFmtId="0" fontId="0" fillId="0" borderId="0" xfId="0" applyAlignment="1">
      <alignment wrapText="1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2" fillId="0" borderId="0" xfId="0" applyFont="1" applyAlignment="1">
      <alignment vertical="center" wrapText="1"/>
    </xf>
    <xf numFmtId="0" fontId="4" fillId="0" borderId="0" xfId="0" applyFont="1" applyAlignment="1">
      <alignment wrapText="1"/>
    </xf>
    <xf numFmtId="0" fontId="4" fillId="0" borderId="0" xfId="0" applyFont="1" applyAlignment="1">
      <alignment horizontal="right" wrapText="1"/>
    </xf>
    <xf numFmtId="49" fontId="4" fillId="0" borderId="0" xfId="0" applyNumberFormat="1" applyFont="1" applyAlignment="1">
      <alignment wrapText="1"/>
    </xf>
    <xf numFmtId="164" fontId="0" fillId="0" borderId="0" xfId="0" applyNumberFormat="1"/>
    <xf numFmtId="165" fontId="0" fillId="0" borderId="0" xfId="0" applyNumberFormat="1" applyAlignment="1">
      <alignment wrapText="1"/>
    </xf>
    <xf numFmtId="165" fontId="0" fillId="0" borderId="0" xfId="0" applyNumberFormat="1"/>
    <xf numFmtId="0" fontId="5" fillId="0" borderId="0" xfId="0" applyFont="1" applyAlignment="1">
      <alignment horizontal="center" vertical="center" readingOrder="1"/>
    </xf>
    <xf numFmtId="1" fontId="6" fillId="0" borderId="0" xfId="0" applyNumberFormat="1" applyFont="1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 wrapText="1"/>
    </xf>
    <xf numFmtId="1" fontId="7" fillId="0" borderId="0" xfId="0" applyNumberFormat="1" applyFont="1" applyAlignment="1">
      <alignment horizontal="center"/>
    </xf>
    <xf numFmtId="0" fontId="4" fillId="0" borderId="1" xfId="0" applyFont="1" applyBorder="1" applyAlignment="1">
      <alignment wrapText="1"/>
    </xf>
    <xf numFmtId="0" fontId="4" fillId="0" borderId="1" xfId="0" applyFont="1" applyBorder="1" applyAlignment="1">
      <alignment horizontal="right" wrapText="1"/>
    </xf>
    <xf numFmtId="49" fontId="0" fillId="0" borderId="0" xfId="0" applyNumberFormat="1" applyAlignment="1">
      <alignment wrapText="1"/>
    </xf>
    <xf numFmtId="164" fontId="0" fillId="0" borderId="0" xfId="0" applyNumberFormat="1" applyAlignment="1">
      <alignment wrapText="1"/>
    </xf>
    <xf numFmtId="1" fontId="6" fillId="0" borderId="0" xfId="0" quotePrefix="1" applyNumberFormat="1" applyFont="1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 wrapText="1"/>
    </xf>
    <xf numFmtId="2" fontId="0" fillId="0" borderId="0" xfId="0" applyNumberFormat="1" applyAlignment="1">
      <alignment horizontal="center"/>
    </xf>
    <xf numFmtId="9" fontId="0" fillId="0" borderId="0" xfId="1" applyFont="1" applyAlignment="1">
      <alignment horizontal="center" wrapText="1"/>
    </xf>
    <xf numFmtId="9" fontId="0" fillId="0" borderId="0" xfId="1" applyFont="1" applyAlignment="1">
      <alignment horizontal="center"/>
    </xf>
    <xf numFmtId="165" fontId="0" fillId="0" borderId="0" xfId="0" applyNumberFormat="1" applyAlignment="1">
      <alignment horizontal="center" wrapText="1"/>
    </xf>
    <xf numFmtId="165" fontId="0" fillId="0" borderId="0" xfId="0" applyNumberFormat="1" applyAlignment="1">
      <alignment horizontal="center"/>
    </xf>
    <xf numFmtId="0" fontId="8" fillId="2" borderId="2" xfId="0" applyFont="1" applyFill="1" applyBorder="1"/>
    <xf numFmtId="0" fontId="8" fillId="2" borderId="0" xfId="0" applyFont="1" applyFill="1"/>
    <xf numFmtId="1" fontId="0" fillId="0" borderId="0" xfId="0" applyNumberFormat="1"/>
    <xf numFmtId="2" fontId="6" fillId="0" borderId="0" xfId="0" applyNumberFormat="1" applyFont="1" applyAlignment="1">
      <alignment horizontal="center"/>
    </xf>
    <xf numFmtId="0" fontId="9" fillId="3" borderId="0" xfId="2"/>
    <xf numFmtId="0" fontId="10" fillId="3" borderId="0" xfId="2" applyFont="1"/>
    <xf numFmtId="0" fontId="0" fillId="4" borderId="0" xfId="0" applyFill="1"/>
  </cellXfs>
  <cellStyles count="3">
    <cellStyle name="Good" xfId="2" builtinId="26"/>
    <cellStyle name="Normal" xfId="0" builtinId="0"/>
    <cellStyle name="Percent" xfId="1" builtinId="5"/>
  </cellStyles>
  <dxfs count="102">
    <dxf>
      <numFmt numFmtId="165" formatCode="0.0"/>
    </dxf>
    <dxf>
      <numFmt numFmtId="165" formatCode="0.0"/>
    </dxf>
    <dxf>
      <numFmt numFmtId="165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center" textRotation="0" wrapText="1" indent="0" justifyLastLine="0" shrinkToFit="0" readingOrder="0"/>
    </dxf>
    <dxf>
      <numFmt numFmtId="2" formatCode="0.00"/>
    </dxf>
    <dxf>
      <numFmt numFmtId="2" formatCode="0.0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  <alignment horizontal="general" vertical="bottom" textRotation="0" wrapText="0" indent="0" justifyLastLine="0" shrinkToFit="0" readingOrder="0"/>
    </dxf>
    <dxf>
      <numFmt numFmtId="165" formatCode="0.0"/>
      <alignment horizontal="general" vertical="bottom" textRotation="0" wrapText="0" indent="0" justifyLastLine="0" shrinkToFit="0" readingOrder="0"/>
    </dxf>
    <dxf>
      <numFmt numFmtId="165" formatCode="0.0"/>
      <alignment horizontal="general" vertical="bottom" textRotation="0" wrapText="0" indent="0" justifyLastLine="0" shrinkToFit="0" readingOrder="0"/>
    </dxf>
    <dxf>
      <numFmt numFmtId="165" formatCode="0.0"/>
      <alignment horizontal="general" vertical="bottom" textRotation="0" wrapText="0" indent="0" justifyLastLine="0" shrinkToFit="0" readingOrder="0"/>
    </dxf>
    <dxf>
      <numFmt numFmtId="165" formatCode="0.0"/>
      <alignment horizontal="general" vertical="bottom" textRotation="0" wrapText="0" indent="0" justifyLastLine="0" shrinkToFit="0" readingOrder="0"/>
    </dxf>
    <dxf>
      <numFmt numFmtId="165" formatCode="0.0"/>
      <alignment horizontal="general" vertical="bottom" textRotation="0" wrapText="0" indent="0" justifyLastLine="0" shrinkToFit="0" readingOrder="0"/>
    </dxf>
    <dxf>
      <numFmt numFmtId="165" formatCode="0.0"/>
      <alignment horizontal="general" vertical="bottom" textRotation="0" wrapText="0" indent="0" justifyLastLine="0" shrinkToFit="0" readingOrder="0"/>
    </dxf>
    <dxf>
      <numFmt numFmtId="165" formatCode="0.0"/>
      <alignment horizontal="general" vertical="bottom" textRotation="0" wrapText="0" indent="0" justifyLastLine="0" shrinkToFit="0" readingOrder="0"/>
    </dxf>
    <dxf>
      <numFmt numFmtId="165" formatCode="0.0"/>
      <alignment horizontal="general" vertical="bottom" textRotation="0" wrapText="0" indent="0" justifyLastLine="0" shrinkToFit="0" readingOrder="0"/>
    </dxf>
    <dxf>
      <numFmt numFmtId="165" formatCode="0.0"/>
      <alignment horizontal="general" vertical="bottom" textRotation="0" wrapText="0" indent="0" justifyLastLine="0" shrinkToFit="0" readingOrder="0"/>
    </dxf>
    <dxf>
      <numFmt numFmtId="165" formatCode="0.0"/>
      <alignment horizontal="general" vertical="bottom" textRotation="0" wrapText="0" indent="0" justifyLastLine="0" shrinkToFit="0" readingOrder="0"/>
    </dxf>
    <dxf>
      <numFmt numFmtId="165" formatCode="0.0"/>
      <alignment horizontal="general" vertical="bottom" textRotation="0" wrapText="0" indent="0" justifyLastLine="0" shrinkToFit="0" readingOrder="0"/>
    </dxf>
    <dxf>
      <numFmt numFmtId="165" formatCode="0.0"/>
      <alignment horizontal="general" vertical="bottom" textRotation="0" wrapText="0" indent="0" justifyLastLine="0" shrinkToFit="0" readingOrder="0"/>
    </dxf>
    <dxf>
      <numFmt numFmtId="165" formatCode="0.0"/>
      <alignment horizontal="general" vertical="bottom" textRotation="0" wrapText="0" indent="0" justifyLastLine="0" shrinkToFit="0" readingOrder="0"/>
    </dxf>
    <dxf>
      <numFmt numFmtId="165" formatCode="0.0"/>
      <alignment horizontal="general" vertical="bottom" textRotation="0" wrapText="0" indent="0" justifyLastLine="0" shrinkToFit="0" readingOrder="0"/>
    </dxf>
    <dxf>
      <numFmt numFmtId="165" formatCode="0.0"/>
      <alignment horizontal="general" vertical="bottom" textRotation="0" wrapText="0" indent="0" justifyLastLine="0" shrinkToFit="0" readingOrder="0"/>
    </dxf>
    <dxf>
      <numFmt numFmtId="165" formatCode="0.0"/>
      <alignment horizontal="general" vertical="bottom" textRotation="0" wrapText="0" indent="0" justifyLastLine="0" shrinkToFit="0" readingOrder="0"/>
    </dxf>
    <dxf>
      <numFmt numFmtId="165" formatCode="0.0"/>
      <alignment horizontal="general" vertical="bottom" textRotation="0" wrapText="0" indent="0" justifyLastLine="0" shrinkToFit="0" readingOrder="0"/>
    </dxf>
    <dxf>
      <numFmt numFmtId="165" formatCode="0.0"/>
      <alignment horizontal="general" vertical="bottom" textRotation="0" wrapText="0" indent="0" justifyLastLine="0" shrinkToFit="0" readingOrder="0"/>
    </dxf>
    <dxf>
      <numFmt numFmtId="165" formatCode="0.0"/>
      <alignment horizontal="general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</dxf>
    <dxf>
      <numFmt numFmtId="165" formatCode="0.0"/>
    </dxf>
    <dxf>
      <numFmt numFmtId="2" formatCode="0.00"/>
    </dxf>
    <dxf>
      <numFmt numFmtId="2" formatCode="0.00"/>
    </dxf>
    <dxf>
      <numFmt numFmtId="165" formatCode="0.0"/>
    </dxf>
    <dxf>
      <numFmt numFmtId="1" formatCode="0"/>
    </dxf>
    <dxf>
      <numFmt numFmtId="165" formatCode="0.0"/>
    </dxf>
    <dxf>
      <numFmt numFmtId="165" formatCode="0.0"/>
    </dxf>
    <dxf>
      <numFmt numFmtId="164" formatCode="0.000"/>
    </dxf>
    <dxf>
      <numFmt numFmtId="1" formatCode="0"/>
    </dxf>
    <dxf>
      <numFmt numFmtId="165" formatCode="0.0"/>
    </dxf>
    <dxf>
      <numFmt numFmtId="165" formatCode="0.0"/>
    </dxf>
    <dxf>
      <numFmt numFmtId="164" formatCode="0.0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0" formatCode="@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indent="0" justifyLastLine="0" shrinkToFit="0" readingOrder="0"/>
    </dxf>
    <dxf>
      <numFmt numFmtId="13" formatCode="0%"/>
      <alignment horizontal="center" vertical="bottom" textRotation="0" wrapText="0" indent="0" justifyLastLine="0" shrinkToFit="0" readingOrder="0"/>
    </dxf>
    <dxf>
      <alignment horizontal="center" vertical="bottom" textRotation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5" formatCode="0.0"/>
      <alignment horizontal="center" vertical="bottom" textRotation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5" formatCode="0.0"/>
      <alignment horizontal="center" vertical="bottom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i val="0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color auto="1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color auto="1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color auto="1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color auto="1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4"/>
        <name val="Calibri"/>
        <family val="2"/>
        <scheme val="minor"/>
      </font>
      <numFmt numFmtId="2" formatCode="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indent="0" justifyLastLine="0" shrinkToFit="0" readingOrder="0"/>
    </dxf>
    <dxf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pivotSource>
    <c:name>[ExperimentComplexityResultsGraph_participants.xlsx]ComplexityLvChosenParticipant!PivotTable1</c:name>
    <c:fmtId val="0"/>
  </c:pivotSource>
  <c:chart>
    <c:autoTitleDeleted val="1"/>
    <c:pivotFmts>
      <c:pivotFmt>
        <c:idx val="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dk1">
              <a:tint val="88500"/>
            </a:schemeClr>
          </a:solidFill>
          <a:ln>
            <a:solidFill>
              <a:srgbClr val="00B0F0"/>
            </a:solidFill>
            <a:prstDash val="sysDot"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rgbClr val="00B0F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8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dk1">
              <a:tint val="88500"/>
            </a:schemeClr>
          </a:solidFill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0.14480743683686292"/>
              <c:y val="-8.9635801621384681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fld id="{540465F8-FE04-4282-AE8C-1622842879A8}" type="VALUE">
                  <a:rPr lang="en-US" sz="1400"/>
                  <a:pPr>
                    <a:defRPr sz="900" b="0" i="0" u="none" strike="noStrike" kern="1200" baseline="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/>
              </a:p>
            </c:rich>
          </c:tx>
          <c:spPr>
            <a:solidFill>
              <a:schemeClr val="lt1"/>
            </a:solidFill>
            <a:ln w="12700" cap="flat" cmpd="sng" algn="ctr">
              <a:solidFill>
                <a:schemeClr val="accent2"/>
              </a:solidFill>
              <a:prstDash val="solid"/>
              <a:miter lim="800000"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60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3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4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5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6"/>
      </c:pivotFmt>
      <c:pivotFmt>
        <c:idx val="67"/>
      </c:pivotFmt>
      <c:pivotFmt>
        <c:idx val="68"/>
        <c:spPr>
          <a:solidFill>
            <a:schemeClr val="bg1">
              <a:lumMod val="75000"/>
            </a:schemeClr>
          </a:solidFill>
          <a:ln>
            <a:solidFill>
              <a:schemeClr val="bg1">
                <a:lumMod val="8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dk1">
              <a:tint val="88500"/>
            </a:schemeClr>
          </a:solidFill>
          <a:ln w="28575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0"/>
        <c:spPr>
          <a:solidFill>
            <a:schemeClr val="dk1">
              <a:tint val="88500"/>
            </a:schemeClr>
          </a:solidFill>
          <a:ln w="28575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1"/>
        <c:marker>
          <c:symbol val="none"/>
        </c:marker>
      </c:pivotFmt>
      <c:pivotFmt>
        <c:idx val="72"/>
        <c:marker>
          <c:symbol val="none"/>
        </c:marker>
      </c:pivotFmt>
      <c:pivotFmt>
        <c:idx val="73"/>
        <c:spPr>
          <a:solidFill>
            <a:schemeClr val="dk1">
              <a:tint val="88500"/>
            </a:schemeClr>
          </a:solidFill>
          <a:ln w="28575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6.9772714222015406E-2"/>
              <c:y val="-0.23430941429425259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aseline="0">
                    <a:solidFill>
                      <a:srgbClr val="00B0F0"/>
                    </a:solidFill>
                  </a:rPr>
                  <a:t>Mean </a:t>
                </a:r>
                <a:fld id="{5E80B57E-95A6-4CD1-9BFE-3681C38AACB3}" type="VALUE">
                  <a:rPr lang="en-US" sz="1400" baseline="0">
                    <a:solidFill>
                      <a:srgbClr val="00B0F0"/>
                    </a:solidFill>
                  </a:rPr>
                  <a:pPr>
                    <a:defRPr sz="1400" b="0" i="0" u="none" strike="noStrike" kern="1200" baseline="0">
                      <a:solidFill>
                        <a:srgbClr val="00B0F0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r>
                  <a:rPr lang="en-US" sz="1400" baseline="0">
                    <a:solidFill>
                      <a:srgbClr val="00B0F0"/>
                    </a:solidFill>
                  </a:rPr>
                  <a:t>%</a:t>
                </a:r>
              </a:p>
            </c:rich>
          </c:tx>
          <c:spPr>
            <a:solidFill>
              <a:sysClr val="window" lastClr="FFFFFF"/>
            </a:solidFill>
            <a:ln w="9525" cap="flat" cmpd="sng" algn="ctr">
              <a:solidFill>
                <a:sysClr val="windowText" lastClr="000000">
                  <a:lumMod val="25000"/>
                  <a:lumOff val="75000"/>
                </a:sysClr>
              </a:solidFill>
              <a:prstDash val="solid"/>
              <a:round/>
              <a:headEnd type="none" w="med" len="med"/>
              <a:tailEnd type="none" w="med" len="med"/>
              <a:extLst>
                <a:ext uri="{C807C97D-BFC1-408E-A445-0C87EB9F89A2}">
                  <ask:lineSketchStyleProps xmlns:ask="http://schemas.microsoft.com/office/drawing/2018/sketchyshapes" sd="0">
                    <a:custGeom>
                      <a:avLst/>
                      <a:gdLst/>
                      <a:ahLst/>
                      <a:cxnLst/>
                      <a:rect l="0" t="0" r="0" b="0"/>
                      <a:pathLst/>
                    </a:custGeom>
                    <ask:type/>
                  </ask:lineSketchStyleProps>
                </a:ext>
              </a:extLst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rgbClr val="00B0F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>
                    <a:gd name="adj1" fmla="val -73463"/>
                    <a:gd name="adj2" fmla="val 555621"/>
                  </a:avLst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74"/>
        <c:marker>
          <c:symbol val="none"/>
        </c:marker>
      </c:pivotFmt>
      <c:pivotFmt>
        <c:idx val="75"/>
        <c:marker>
          <c:symbol val="none"/>
        </c:marker>
      </c:pivotFmt>
      <c:pivotFmt>
        <c:idx val="76"/>
        <c:marker>
          <c:symbol val="none"/>
        </c:marker>
      </c:pivotFmt>
      <c:pivotFmt>
        <c:idx val="77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8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9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0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1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2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3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4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5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6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7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8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9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0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4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5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6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7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5.250918775631519E-2"/>
              <c:y val="-4.369458819879156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1169628097722936"/>
                  <c:h val="4.4747150473633465E-2"/>
                </c:manualLayout>
              </c15:layout>
            </c:ext>
          </c:extLst>
        </c:dLbl>
      </c:pivotFmt>
      <c:pivotFmt>
        <c:idx val="98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9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0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4431162622701691E-2"/>
          <c:y val="0.10789384955201398"/>
          <c:w val="0.90377253837950677"/>
          <c:h val="0.6141892056732176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ComplexityLvChosenParticipant!$B$4</c:f>
              <c:strCache>
                <c:ptCount val="1"/>
                <c:pt idx="0">
                  <c:v> Complexity score</c:v>
                </c:pt>
              </c:strCache>
            </c:strRef>
          </c:tx>
          <c:spPr>
            <a:solidFill>
              <a:schemeClr val="dk1">
                <a:tint val="88500"/>
              </a:schemeClr>
            </a:solidFill>
            <a:ln>
              <a:noFill/>
            </a:ln>
            <a:effectLst/>
          </c:spPr>
          <c:invertIfNegative val="0"/>
          <c:cat>
            <c:strRef>
              <c:f>ComplexityLvChosenParticipant!$A$5:$A$32</c:f>
              <c:strCache>
                <c:ptCount val="27"/>
                <c:pt idx="0">
                  <c:v>1A</c:v>
                </c:pt>
                <c:pt idx="1">
                  <c:v>A</c:v>
                </c:pt>
                <c:pt idx="2">
                  <c:v>B</c:v>
                </c:pt>
                <c:pt idx="3">
                  <c:v>C</c:v>
                </c:pt>
                <c:pt idx="4">
                  <c:v>D</c:v>
                </c:pt>
                <c:pt idx="5">
                  <c:v>E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I</c:v>
                </c:pt>
                <c:pt idx="10">
                  <c:v>J</c:v>
                </c:pt>
                <c:pt idx="11">
                  <c:v>K</c:v>
                </c:pt>
                <c:pt idx="12">
                  <c:v>L</c:v>
                </c:pt>
                <c:pt idx="13">
                  <c:v>M</c:v>
                </c:pt>
                <c:pt idx="14">
                  <c:v>N</c:v>
                </c:pt>
                <c:pt idx="15">
                  <c:v>O</c:v>
                </c:pt>
                <c:pt idx="16">
                  <c:v>P</c:v>
                </c:pt>
                <c:pt idx="17">
                  <c:v>Q</c:v>
                </c:pt>
                <c:pt idx="18">
                  <c:v>R</c:v>
                </c:pt>
                <c:pt idx="19">
                  <c:v>S</c:v>
                </c:pt>
                <c:pt idx="20">
                  <c:v>T</c:v>
                </c:pt>
                <c:pt idx="21">
                  <c:v>U</c:v>
                </c:pt>
                <c:pt idx="22">
                  <c:v>V</c:v>
                </c:pt>
                <c:pt idx="23">
                  <c:v>W</c:v>
                </c:pt>
                <c:pt idx="24">
                  <c:v>X</c:v>
                </c:pt>
                <c:pt idx="25">
                  <c:v>Y</c:v>
                </c:pt>
                <c:pt idx="26">
                  <c:v>Z</c:v>
                </c:pt>
              </c:strCache>
            </c:strRef>
          </c:cat>
          <c:val>
            <c:numRef>
              <c:f>ComplexityLvChosenParticipant!$B$5:$B$32</c:f>
              <c:numCache>
                <c:formatCode>0.000</c:formatCode>
                <c:ptCount val="27"/>
                <c:pt idx="0">
                  <c:v>3.8040117432535898</c:v>
                </c:pt>
                <c:pt idx="1">
                  <c:v>4.0709468205657604</c:v>
                </c:pt>
                <c:pt idx="2">
                  <c:v>3.3810580167354498</c:v>
                </c:pt>
                <c:pt idx="3">
                  <c:v>2.44814100940693</c:v>
                </c:pt>
                <c:pt idx="4">
                  <c:v>3.1046169383721902</c:v>
                </c:pt>
                <c:pt idx="5">
                  <c:v>3.4953594781301298</c:v>
                </c:pt>
                <c:pt idx="6">
                  <c:v>6.0535753783445401</c:v>
                </c:pt>
                <c:pt idx="7">
                  <c:v>4.6414756526268901</c:v>
                </c:pt>
                <c:pt idx="8">
                  <c:v>3.4953594781301298</c:v>
                </c:pt>
                <c:pt idx="9">
                  <c:v>5.5513785927583097</c:v>
                </c:pt>
                <c:pt idx="10">
                  <c:v>4.0709468205657604</c:v>
                </c:pt>
                <c:pt idx="11">
                  <c:v>3.3810580167354498</c:v>
                </c:pt>
                <c:pt idx="12">
                  <c:v>2.44814100940693</c:v>
                </c:pt>
                <c:pt idx="13">
                  <c:v>4.0709468205657604</c:v>
                </c:pt>
                <c:pt idx="14">
                  <c:v>2.7596209841446999</c:v>
                </c:pt>
                <c:pt idx="15">
                  <c:v>5.6098050139362297</c:v>
                </c:pt>
                <c:pt idx="16">
                  <c:v>4.7471604313498101</c:v>
                </c:pt>
                <c:pt idx="17">
                  <c:v>3.65898607536396</c:v>
                </c:pt>
                <c:pt idx="18">
                  <c:v>3.8040117432535898</c:v>
                </c:pt>
                <c:pt idx="19">
                  <c:v>5.00963449499221</c:v>
                </c:pt>
                <c:pt idx="20">
                  <c:v>3.3810580167354498</c:v>
                </c:pt>
                <c:pt idx="21">
                  <c:v>5.6098050139362297</c:v>
                </c:pt>
                <c:pt idx="22">
                  <c:v>2.16753707666108</c:v>
                </c:pt>
                <c:pt idx="23">
                  <c:v>2.1269954637560202</c:v>
                </c:pt>
                <c:pt idx="24">
                  <c:v>2.44814100940693</c:v>
                </c:pt>
                <c:pt idx="25">
                  <c:v>4.0709468205657604</c:v>
                </c:pt>
                <c:pt idx="26">
                  <c:v>3.6741751246223799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1F5E-4218-8318-00DA9965FC0C}"/>
            </c:ext>
          </c:extLst>
        </c:ser>
        <c:ser>
          <c:idx val="1"/>
          <c:order val="1"/>
          <c:tx>
            <c:strRef>
              <c:f>ComplexityLvChosenParticipant!$C$4</c:f>
              <c:strCache>
                <c:ptCount val="1"/>
                <c:pt idx="0">
                  <c:v> Façade Variation</c:v>
                </c:pt>
              </c:strCache>
            </c:strRef>
          </c:tx>
          <c:spPr>
            <a:solidFill>
              <a:schemeClr val="dk1">
                <a:tint val="55000"/>
              </a:schemeClr>
            </a:solidFill>
            <a:ln>
              <a:noFill/>
            </a:ln>
            <a:effectLst/>
          </c:spPr>
          <c:invertIfNegative val="0"/>
          <c:cat>
            <c:strRef>
              <c:f>ComplexityLvChosenParticipant!$A$5:$A$32</c:f>
              <c:strCache>
                <c:ptCount val="27"/>
                <c:pt idx="0">
                  <c:v>1A</c:v>
                </c:pt>
                <c:pt idx="1">
                  <c:v>A</c:v>
                </c:pt>
                <c:pt idx="2">
                  <c:v>B</c:v>
                </c:pt>
                <c:pt idx="3">
                  <c:v>C</c:v>
                </c:pt>
                <c:pt idx="4">
                  <c:v>D</c:v>
                </c:pt>
                <c:pt idx="5">
                  <c:v>E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I</c:v>
                </c:pt>
                <c:pt idx="10">
                  <c:v>J</c:v>
                </c:pt>
                <c:pt idx="11">
                  <c:v>K</c:v>
                </c:pt>
                <c:pt idx="12">
                  <c:v>L</c:v>
                </c:pt>
                <c:pt idx="13">
                  <c:v>M</c:v>
                </c:pt>
                <c:pt idx="14">
                  <c:v>N</c:v>
                </c:pt>
                <c:pt idx="15">
                  <c:v>O</c:v>
                </c:pt>
                <c:pt idx="16">
                  <c:v>P</c:v>
                </c:pt>
                <c:pt idx="17">
                  <c:v>Q</c:v>
                </c:pt>
                <c:pt idx="18">
                  <c:v>R</c:v>
                </c:pt>
                <c:pt idx="19">
                  <c:v>S</c:v>
                </c:pt>
                <c:pt idx="20">
                  <c:v>T</c:v>
                </c:pt>
                <c:pt idx="21">
                  <c:v>U</c:v>
                </c:pt>
                <c:pt idx="22">
                  <c:v>V</c:v>
                </c:pt>
                <c:pt idx="23">
                  <c:v>W</c:v>
                </c:pt>
                <c:pt idx="24">
                  <c:v>X</c:v>
                </c:pt>
                <c:pt idx="25">
                  <c:v>Y</c:v>
                </c:pt>
                <c:pt idx="26">
                  <c:v>Z</c:v>
                </c:pt>
              </c:strCache>
            </c:strRef>
          </c:cat>
          <c:val>
            <c:numRef>
              <c:f>ComplexityLvChosenParticipant!$C$5:$C$32</c:f>
              <c:numCache>
                <c:formatCode>General</c:formatCode>
                <c:ptCount val="27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2</c:v>
                </c:pt>
                <c:pt idx="5">
                  <c:v>5</c:v>
                </c:pt>
                <c:pt idx="6">
                  <c:v>6</c:v>
                </c:pt>
                <c:pt idx="7">
                  <c:v>6</c:v>
                </c:pt>
                <c:pt idx="8">
                  <c:v>5</c:v>
                </c:pt>
                <c:pt idx="9">
                  <c:v>9</c:v>
                </c:pt>
                <c:pt idx="10">
                  <c:v>3</c:v>
                </c:pt>
                <c:pt idx="11">
                  <c:v>3</c:v>
                </c:pt>
                <c:pt idx="12">
                  <c:v>2</c:v>
                </c:pt>
                <c:pt idx="13">
                  <c:v>3</c:v>
                </c:pt>
                <c:pt idx="14">
                  <c:v>2</c:v>
                </c:pt>
                <c:pt idx="15">
                  <c:v>4</c:v>
                </c:pt>
                <c:pt idx="16">
                  <c:v>8</c:v>
                </c:pt>
                <c:pt idx="17">
                  <c:v>10</c:v>
                </c:pt>
                <c:pt idx="18">
                  <c:v>3</c:v>
                </c:pt>
                <c:pt idx="19">
                  <c:v>4</c:v>
                </c:pt>
                <c:pt idx="20">
                  <c:v>3</c:v>
                </c:pt>
                <c:pt idx="21">
                  <c:v>4</c:v>
                </c:pt>
                <c:pt idx="22">
                  <c:v>1</c:v>
                </c:pt>
                <c:pt idx="23">
                  <c:v>1</c:v>
                </c:pt>
                <c:pt idx="24">
                  <c:v>2</c:v>
                </c:pt>
                <c:pt idx="25">
                  <c:v>3</c:v>
                </c:pt>
                <c:pt idx="26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FDC8-4328-A21A-DEC966BF1B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axId val="1258731040"/>
        <c:axId val="1258729120"/>
      </c:barChart>
      <c:lineChart>
        <c:grouping val="standard"/>
        <c:varyColors val="0"/>
        <c:ser>
          <c:idx val="2"/>
          <c:order val="2"/>
          <c:tx>
            <c:strRef>
              <c:f>ComplexityLvChosenParticipant!$D$4</c:f>
              <c:strCache>
                <c:ptCount val="1"/>
                <c:pt idx="0">
                  <c:v> Mean Complexity Score</c:v>
                </c:pt>
              </c:strCache>
            </c:strRef>
          </c:tx>
          <c:spPr>
            <a:ln w="50800" cap="rnd">
              <a:solidFill>
                <a:srgbClr val="00B0F0"/>
              </a:solidFill>
              <a:prstDash val="sysDot"/>
              <a:round/>
            </a:ln>
            <a:effectLst/>
          </c:spPr>
          <c:marker>
            <c:symbol val="none"/>
          </c:marker>
          <c:dPt>
            <c:idx val="0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E974-4CBB-AEAE-32F1F5028BED}"/>
              </c:ext>
            </c:extLst>
          </c:dPt>
          <c:dPt>
            <c:idx val="1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E974-4CBB-AEAE-32F1F5028BED}"/>
              </c:ext>
            </c:extLst>
          </c:dPt>
          <c:dPt>
            <c:idx val="2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E974-4CBB-AEAE-32F1F5028BED}"/>
              </c:ext>
            </c:extLst>
          </c:dPt>
          <c:dPt>
            <c:idx val="3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7-E974-4CBB-AEAE-32F1F5028BED}"/>
              </c:ext>
            </c:extLst>
          </c:dPt>
          <c:dPt>
            <c:idx val="4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9-E974-4CBB-AEAE-32F1F5028BED}"/>
              </c:ext>
            </c:extLst>
          </c:dPt>
          <c:dPt>
            <c:idx val="5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B-E974-4CBB-AEAE-32F1F5028BED}"/>
              </c:ext>
            </c:extLst>
          </c:dPt>
          <c:dPt>
            <c:idx val="6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D-E974-4CBB-AEAE-32F1F5028BED}"/>
              </c:ext>
            </c:extLst>
          </c:dPt>
          <c:dPt>
            <c:idx val="7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F-E974-4CBB-AEAE-32F1F5028BED}"/>
              </c:ext>
            </c:extLst>
          </c:dPt>
          <c:dPt>
            <c:idx val="8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1-E974-4CBB-AEAE-32F1F5028BED}"/>
              </c:ext>
            </c:extLst>
          </c:dPt>
          <c:dPt>
            <c:idx val="9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3-E974-4CBB-AEAE-32F1F5028BED}"/>
              </c:ext>
            </c:extLst>
          </c:dPt>
          <c:dPt>
            <c:idx val="10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5-E974-4CBB-AEAE-32F1F5028BED}"/>
              </c:ext>
            </c:extLst>
          </c:dPt>
          <c:dPt>
            <c:idx val="11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7-E974-4CBB-AEAE-32F1F5028BED}"/>
              </c:ext>
            </c:extLst>
          </c:dPt>
          <c:dPt>
            <c:idx val="12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9-E974-4CBB-AEAE-32F1F5028BED}"/>
              </c:ext>
            </c:extLst>
          </c:dPt>
          <c:dPt>
            <c:idx val="13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B-E974-4CBB-AEAE-32F1F5028BED}"/>
              </c:ext>
            </c:extLst>
          </c:dPt>
          <c:dPt>
            <c:idx val="14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D-E974-4CBB-AEAE-32F1F5028BED}"/>
              </c:ext>
            </c:extLst>
          </c:dPt>
          <c:dPt>
            <c:idx val="15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F-E974-4CBB-AEAE-32F1F5028BED}"/>
              </c:ext>
            </c:extLst>
          </c:dPt>
          <c:dPt>
            <c:idx val="16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1-E974-4CBB-AEAE-32F1F5028BED}"/>
              </c:ext>
            </c:extLst>
          </c:dPt>
          <c:dPt>
            <c:idx val="17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3-E974-4CBB-AEAE-32F1F5028BED}"/>
              </c:ext>
            </c:extLst>
          </c:dPt>
          <c:dPt>
            <c:idx val="18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5-E974-4CBB-AEAE-32F1F5028BED}"/>
              </c:ext>
            </c:extLst>
          </c:dPt>
          <c:dPt>
            <c:idx val="19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7-E974-4CBB-AEAE-32F1F5028BED}"/>
              </c:ext>
            </c:extLst>
          </c:dPt>
          <c:dPt>
            <c:idx val="20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9-E974-4CBB-AEAE-32F1F5028BED}"/>
              </c:ext>
            </c:extLst>
          </c:dPt>
          <c:dPt>
            <c:idx val="21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B-E974-4CBB-AEAE-32F1F5028BED}"/>
              </c:ext>
            </c:extLst>
          </c:dPt>
          <c:dPt>
            <c:idx val="23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D-E974-4CBB-AEAE-32F1F5028BED}"/>
              </c:ext>
            </c:extLst>
          </c:dPt>
          <c:dPt>
            <c:idx val="24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F-E974-4CBB-AEAE-32F1F5028BED}"/>
              </c:ext>
            </c:extLst>
          </c:dPt>
          <c:dPt>
            <c:idx val="26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1-E974-4CBB-AEAE-32F1F5028BED}"/>
              </c:ext>
            </c:extLst>
          </c:dPt>
          <c:dLbls>
            <c:dLbl>
              <c:idx val="23"/>
              <c:layout>
                <c:manualLayout>
                  <c:x val="-5.250918775631519E-2"/>
                  <c:y val="-4.3694588198791566E-2"/>
                </c:manualLayout>
              </c:layout>
              <c:showLegendKey val="1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1169628097722936"/>
                      <c:h val="4.4747150473633465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D-E974-4CBB-AEAE-32F1F5028BE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1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ComplexityLvChosenParticipant!$A$5:$A$32</c:f>
              <c:strCache>
                <c:ptCount val="27"/>
                <c:pt idx="0">
                  <c:v>1A</c:v>
                </c:pt>
                <c:pt idx="1">
                  <c:v>A</c:v>
                </c:pt>
                <c:pt idx="2">
                  <c:v>B</c:v>
                </c:pt>
                <c:pt idx="3">
                  <c:v>C</c:v>
                </c:pt>
                <c:pt idx="4">
                  <c:v>D</c:v>
                </c:pt>
                <c:pt idx="5">
                  <c:v>E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I</c:v>
                </c:pt>
                <c:pt idx="10">
                  <c:v>J</c:v>
                </c:pt>
                <c:pt idx="11">
                  <c:v>K</c:v>
                </c:pt>
                <c:pt idx="12">
                  <c:v>L</c:v>
                </c:pt>
                <c:pt idx="13">
                  <c:v>M</c:v>
                </c:pt>
                <c:pt idx="14">
                  <c:v>N</c:v>
                </c:pt>
                <c:pt idx="15">
                  <c:v>O</c:v>
                </c:pt>
                <c:pt idx="16">
                  <c:v>P</c:v>
                </c:pt>
                <c:pt idx="17">
                  <c:v>Q</c:v>
                </c:pt>
                <c:pt idx="18">
                  <c:v>R</c:v>
                </c:pt>
                <c:pt idx="19">
                  <c:v>S</c:v>
                </c:pt>
                <c:pt idx="20">
                  <c:v>T</c:v>
                </c:pt>
                <c:pt idx="21">
                  <c:v>U</c:v>
                </c:pt>
                <c:pt idx="22">
                  <c:v>V</c:v>
                </c:pt>
                <c:pt idx="23">
                  <c:v>W</c:v>
                </c:pt>
                <c:pt idx="24">
                  <c:v>X</c:v>
                </c:pt>
                <c:pt idx="25">
                  <c:v>Y</c:v>
                </c:pt>
                <c:pt idx="26">
                  <c:v>Z</c:v>
                </c:pt>
              </c:strCache>
            </c:strRef>
          </c:cat>
          <c:val>
            <c:numRef>
              <c:f>ComplexityLvChosenParticipant!$D$5:$D$32</c:f>
              <c:numCache>
                <c:formatCode>0.00</c:formatCode>
                <c:ptCount val="27"/>
                <c:pt idx="0">
                  <c:v>3.8179590016415625</c:v>
                </c:pt>
                <c:pt idx="1">
                  <c:v>3.8179590016415625</c:v>
                </c:pt>
                <c:pt idx="2">
                  <c:v>3.8179590016415625</c:v>
                </c:pt>
                <c:pt idx="3">
                  <c:v>3.8179590016415625</c:v>
                </c:pt>
                <c:pt idx="4">
                  <c:v>3.8179590016415625</c:v>
                </c:pt>
                <c:pt idx="5">
                  <c:v>3.8179590016415625</c:v>
                </c:pt>
                <c:pt idx="6">
                  <c:v>3.8179590016415625</c:v>
                </c:pt>
                <c:pt idx="7">
                  <c:v>3.8179590016415625</c:v>
                </c:pt>
                <c:pt idx="8">
                  <c:v>3.8179590016415625</c:v>
                </c:pt>
                <c:pt idx="9">
                  <c:v>3.8179590016415625</c:v>
                </c:pt>
                <c:pt idx="10">
                  <c:v>3.8179590016415625</c:v>
                </c:pt>
                <c:pt idx="11">
                  <c:v>3.8179590016415625</c:v>
                </c:pt>
                <c:pt idx="12">
                  <c:v>3.8179590016415625</c:v>
                </c:pt>
                <c:pt idx="13">
                  <c:v>3.8179590016415625</c:v>
                </c:pt>
                <c:pt idx="14">
                  <c:v>3.8179590016415625</c:v>
                </c:pt>
                <c:pt idx="15">
                  <c:v>3.8179590016415625</c:v>
                </c:pt>
                <c:pt idx="16">
                  <c:v>3.8179590016415625</c:v>
                </c:pt>
                <c:pt idx="17">
                  <c:v>3.8179590016415625</c:v>
                </c:pt>
                <c:pt idx="18">
                  <c:v>3.8179590016415625</c:v>
                </c:pt>
                <c:pt idx="19">
                  <c:v>3.8179590016415625</c:v>
                </c:pt>
                <c:pt idx="20">
                  <c:v>3.8179590016415625</c:v>
                </c:pt>
                <c:pt idx="21">
                  <c:v>3.8179590016415625</c:v>
                </c:pt>
                <c:pt idx="22">
                  <c:v>3.8179590016415625</c:v>
                </c:pt>
                <c:pt idx="23">
                  <c:v>3.8179590016415625</c:v>
                </c:pt>
                <c:pt idx="24">
                  <c:v>3.8179590016415625</c:v>
                </c:pt>
                <c:pt idx="25">
                  <c:v>3.8179590016415625</c:v>
                </c:pt>
                <c:pt idx="26">
                  <c:v>3.8179590016415625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FDC8-4328-A21A-DEC966BF1B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8731040"/>
        <c:axId val="1258729120"/>
      </c:lineChart>
      <c:catAx>
        <c:axId val="12587310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Partipants</a:t>
                </a:r>
                <a:r>
                  <a:rPr lang="en-US" sz="1800" b="1" baseline="0"/>
                  <a:t> ID</a:t>
                </a:r>
                <a:endParaRPr lang="en-US" sz="1800" b="1"/>
              </a:p>
            </c:rich>
          </c:tx>
          <c:layout>
            <c:manualLayout>
              <c:xMode val="edge"/>
              <c:yMode val="edge"/>
              <c:x val="0.42043890600365558"/>
              <c:y val="0.7838632452541257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729120"/>
        <c:crosses val="autoZero"/>
        <c:auto val="1"/>
        <c:lblAlgn val="ctr"/>
        <c:lblOffset val="100"/>
        <c:noMultiLvlLbl val="0"/>
      </c:catAx>
      <c:valAx>
        <c:axId val="1258729120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731040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7578416675960915E-2"/>
          <c:y val="0.7911007364823609"/>
          <c:w val="0.97441907797275751"/>
          <c:h val="0.12984827346217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[ExperimentComplexityResultsGraph_participants.xlsx]Complex Perception per Lv!PivotTable1</c:name>
    <c:fmtId val="32"/>
  </c:pivotSource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layout>
            <c:manualLayout>
              <c:x val="-0.14480743683686292"/>
              <c:y val="-8.9635801621384681E-2"/>
            </c:manualLayout>
          </c:layout>
          <c:tx>
            <c:rich>
              <a:bodyPr/>
              <a:lstStyle/>
              <a:p>
                <a:fld id="{540465F8-FE04-4282-AE8C-1622842879A8}" type="VALUE">
                  <a:rPr lang="en-US" sz="1400"/>
                  <a:pPr/>
                  <a:t>[VALUE]</a:t>
                </a:fld>
                <a:endParaRPr lang="en-US"/>
              </a:p>
            </c:rich>
          </c:tx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60"/>
      </c:pivotFmt>
      <c:pivotFmt>
        <c:idx val="6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</c:pivotFmt>
      <c:pivotFmt>
        <c:idx val="63"/>
      </c:pivotFmt>
      <c:pivotFmt>
        <c:idx val="64"/>
      </c:pivotFmt>
      <c:pivotFmt>
        <c:idx val="65"/>
        <c:dLbl>
          <c:idx val="0"/>
          <c:layout>
            <c:manualLayout>
              <c:x val="0.10563871559267292"/>
              <c:y val="-0.20526659924035195"/>
            </c:manualLayout>
          </c:layout>
          <c:tx>
            <c:rich>
              <a:bodyPr/>
              <a:lstStyle/>
              <a:p>
                <a:r>
                  <a:rPr lang="en-US" baseline="0"/>
                  <a:t>Mean </a:t>
                </a:r>
                <a:fld id="{5E80B57E-95A6-4CD1-9BFE-3681C38AACB3}" type="VALUE">
                  <a:rPr lang="en-US" baseline="0"/>
                  <a:pPr/>
                  <a:t>[VALUE]</a:t>
                </a:fld>
                <a:r>
                  <a:rPr lang="en-US" baseline="0"/>
                  <a:t>%</a:t>
                </a:r>
              </a:p>
            </c:rich>
          </c:tx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66"/>
      </c:pivotFmt>
      <c:pivotFmt>
        <c:idx val="67"/>
      </c:pivotFmt>
      <c:pivotFmt>
        <c:idx val="6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</c:pivotFmt>
      <c:pivotFmt>
        <c:idx val="71"/>
      </c:pivotFmt>
      <c:pivotFmt>
        <c:idx val="72"/>
      </c:pivotFmt>
      <c:pivotFmt>
        <c:idx val="73"/>
      </c:pivotFmt>
      <c:pivotFmt>
        <c:idx val="74"/>
        <c:dLbl>
          <c:idx val="0"/>
          <c:layout>
            <c:manualLayout>
              <c:x val="0.10563871559267292"/>
              <c:y val="-0.20526659924035195"/>
            </c:manualLayout>
          </c:layout>
          <c:tx>
            <c:rich>
              <a:bodyPr/>
              <a:lstStyle/>
              <a:p>
                <a:r>
                  <a:rPr lang="en-US" baseline="0"/>
                  <a:t>Mean </a:t>
                </a:r>
                <a:fld id="{5E80B57E-95A6-4CD1-9BFE-3681C38AACB3}" type="VALUE">
                  <a:rPr lang="en-US" baseline="0"/>
                  <a:pPr/>
                  <a:t>[VALUE]</a:t>
                </a:fld>
                <a:r>
                  <a:rPr lang="en-US" baseline="0"/>
                  <a:t>%</a:t>
                </a:r>
              </a:p>
            </c:rich>
          </c:tx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7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5"/>
          </a:solidFill>
          <a:ln>
            <a:noFill/>
          </a:ln>
          <a:effectLst/>
        </c:spPr>
        <c:marker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tx1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'Complex Perception per Lv'!$B$4:$B$5</c:f>
              <c:strCache>
                <c:ptCount val="1"/>
                <c:pt idx="0">
                  <c:v>Original ranking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tx1">
                    <a:lumMod val="65000"/>
                    <a:lumOff val="3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'Complex Perception per Lv'!$A$6:$A$15</c:f>
              <c:strCache>
                <c:ptCount val="10"/>
                <c:pt idx="0">
                  <c:v> LV1</c:v>
                </c:pt>
                <c:pt idx="1">
                  <c:v> LV2</c:v>
                </c:pt>
                <c:pt idx="2">
                  <c:v> LV3</c:v>
                </c:pt>
                <c:pt idx="3">
                  <c:v> LV4</c:v>
                </c:pt>
                <c:pt idx="4">
                  <c:v> LV5</c:v>
                </c:pt>
                <c:pt idx="5">
                  <c:v> LV6</c:v>
                </c:pt>
                <c:pt idx="6">
                  <c:v> LV7</c:v>
                </c:pt>
                <c:pt idx="7">
                  <c:v> LV8</c:v>
                </c:pt>
                <c:pt idx="8">
                  <c:v> LV9</c:v>
                </c:pt>
                <c:pt idx="9">
                  <c:v> LV10</c:v>
                </c:pt>
              </c:strCache>
            </c:strRef>
          </c:cat>
          <c:val>
            <c:numRef>
              <c:f>'Complex Perception per Lv'!$B$6:$B$15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44-4E1C-80AF-4EEFCDE322C4}"/>
            </c:ext>
          </c:extLst>
        </c:ser>
        <c:ser>
          <c:idx val="1"/>
          <c:order val="1"/>
          <c:tx>
            <c:strRef>
              <c:f>'Complex Perception per Lv'!$C$4:$C$5</c:f>
              <c:strCache>
                <c:ptCount val="1"/>
                <c:pt idx="0">
                  <c:v>Pattern 1</c:v>
                </c:pt>
              </c:strCache>
            </c:strRef>
          </c:tx>
          <c:spPr>
            <a:solidFill>
              <a:schemeClr val="accent5">
                <a:shade val="86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5">
                    <a:shade val="86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'Complex Perception per Lv'!$A$6:$A$15</c:f>
              <c:strCache>
                <c:ptCount val="10"/>
                <c:pt idx="0">
                  <c:v> LV1</c:v>
                </c:pt>
                <c:pt idx="1">
                  <c:v> LV2</c:v>
                </c:pt>
                <c:pt idx="2">
                  <c:v> LV3</c:v>
                </c:pt>
                <c:pt idx="3">
                  <c:v> LV4</c:v>
                </c:pt>
                <c:pt idx="4">
                  <c:v> LV5</c:v>
                </c:pt>
                <c:pt idx="5">
                  <c:v> LV6</c:v>
                </c:pt>
                <c:pt idx="6">
                  <c:v> LV7</c:v>
                </c:pt>
                <c:pt idx="7">
                  <c:v> LV8</c:v>
                </c:pt>
                <c:pt idx="8">
                  <c:v> LV9</c:v>
                </c:pt>
                <c:pt idx="9">
                  <c:v> LV10</c:v>
                </c:pt>
              </c:strCache>
            </c:strRef>
          </c:cat>
          <c:val>
            <c:numRef>
              <c:f>'Complex Perception per Lv'!$C$6:$C$15</c:f>
              <c:numCache>
                <c:formatCode>0.0</c:formatCode>
                <c:ptCount val="10"/>
                <c:pt idx="0">
                  <c:v>2.2222222222222223</c:v>
                </c:pt>
                <c:pt idx="1">
                  <c:v>2.8888888888888888</c:v>
                </c:pt>
                <c:pt idx="2">
                  <c:v>3.6666666666666665</c:v>
                </c:pt>
                <c:pt idx="3">
                  <c:v>3.7777777777777777</c:v>
                </c:pt>
                <c:pt idx="4">
                  <c:v>5.2222222222222223</c:v>
                </c:pt>
                <c:pt idx="5">
                  <c:v>5.333333333333333</c:v>
                </c:pt>
                <c:pt idx="6">
                  <c:v>6.8888888888888893</c:v>
                </c:pt>
                <c:pt idx="7">
                  <c:v>8.6666666666666661</c:v>
                </c:pt>
                <c:pt idx="8">
                  <c:v>8.1111111111111107</c:v>
                </c:pt>
                <c:pt idx="9">
                  <c:v>8.2222222222222214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44-4E1C-80AF-4EEFCDE322C4}"/>
            </c:ext>
          </c:extLst>
        </c:ser>
        <c:ser>
          <c:idx val="2"/>
          <c:order val="2"/>
          <c:tx>
            <c:strRef>
              <c:f>'Complex Perception per Lv'!$D$4:$D$5</c:f>
              <c:strCache>
                <c:ptCount val="1"/>
                <c:pt idx="0">
                  <c:v>Pattern 2</c:v>
                </c:pt>
              </c:strCache>
            </c:strRef>
          </c:tx>
          <c:spPr>
            <a:solidFill>
              <a:schemeClr val="accent5">
                <a:tint val="86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5">
                    <a:tint val="86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'Complex Perception per Lv'!$A$6:$A$15</c:f>
              <c:strCache>
                <c:ptCount val="10"/>
                <c:pt idx="0">
                  <c:v> LV1</c:v>
                </c:pt>
                <c:pt idx="1">
                  <c:v> LV2</c:v>
                </c:pt>
                <c:pt idx="2">
                  <c:v> LV3</c:v>
                </c:pt>
                <c:pt idx="3">
                  <c:v> LV4</c:v>
                </c:pt>
                <c:pt idx="4">
                  <c:v> LV5</c:v>
                </c:pt>
                <c:pt idx="5">
                  <c:v> LV6</c:v>
                </c:pt>
                <c:pt idx="6">
                  <c:v> LV7</c:v>
                </c:pt>
                <c:pt idx="7">
                  <c:v> LV8</c:v>
                </c:pt>
                <c:pt idx="8">
                  <c:v> LV9</c:v>
                </c:pt>
                <c:pt idx="9">
                  <c:v> LV10</c:v>
                </c:pt>
              </c:strCache>
            </c:strRef>
          </c:cat>
          <c:val>
            <c:numRef>
              <c:f>'Complex Perception per Lv'!$D$6:$D$15</c:f>
              <c:numCache>
                <c:formatCode>0.0</c:formatCode>
                <c:ptCount val="10"/>
                <c:pt idx="0">
                  <c:v>2.2222222222222223</c:v>
                </c:pt>
                <c:pt idx="1">
                  <c:v>3.2222222222222223</c:v>
                </c:pt>
                <c:pt idx="2">
                  <c:v>3.8888888888888888</c:v>
                </c:pt>
                <c:pt idx="3">
                  <c:v>4.333333333333333</c:v>
                </c:pt>
                <c:pt idx="4">
                  <c:v>4.5555555555555554</c:v>
                </c:pt>
                <c:pt idx="5">
                  <c:v>5.1111111111111107</c:v>
                </c:pt>
                <c:pt idx="6">
                  <c:v>6.7777777777777777</c:v>
                </c:pt>
                <c:pt idx="7">
                  <c:v>8</c:v>
                </c:pt>
                <c:pt idx="8">
                  <c:v>8.6666666666666661</c:v>
                </c:pt>
                <c:pt idx="9">
                  <c:v>8.1111111111111107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444-4E1C-80AF-4EEFCDE322C4}"/>
            </c:ext>
          </c:extLst>
        </c:ser>
        <c:ser>
          <c:idx val="3"/>
          <c:order val="3"/>
          <c:tx>
            <c:strRef>
              <c:f>'Complex Perception per Lv'!$E$4:$E$5</c:f>
              <c:strCache>
                <c:ptCount val="1"/>
                <c:pt idx="0">
                  <c:v>Pattern 3</c:v>
                </c:pt>
              </c:strCache>
            </c:strRef>
          </c:tx>
          <c:spPr>
            <a:solidFill>
              <a:schemeClr val="accent5">
                <a:tint val="58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5">
                    <a:tint val="58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'Complex Perception per Lv'!$A$6:$A$15</c:f>
              <c:strCache>
                <c:ptCount val="10"/>
                <c:pt idx="0">
                  <c:v> LV1</c:v>
                </c:pt>
                <c:pt idx="1">
                  <c:v> LV2</c:v>
                </c:pt>
                <c:pt idx="2">
                  <c:v> LV3</c:v>
                </c:pt>
                <c:pt idx="3">
                  <c:v> LV4</c:v>
                </c:pt>
                <c:pt idx="4">
                  <c:v> LV5</c:v>
                </c:pt>
                <c:pt idx="5">
                  <c:v> LV6</c:v>
                </c:pt>
                <c:pt idx="6">
                  <c:v> LV7</c:v>
                </c:pt>
                <c:pt idx="7">
                  <c:v> LV8</c:v>
                </c:pt>
                <c:pt idx="8">
                  <c:v> LV9</c:v>
                </c:pt>
                <c:pt idx="9">
                  <c:v> LV10</c:v>
                </c:pt>
              </c:strCache>
            </c:strRef>
          </c:cat>
          <c:val>
            <c:numRef>
              <c:f>'Complex Perception per Lv'!$E$6:$E$15</c:f>
              <c:numCache>
                <c:formatCode>0.0</c:formatCode>
                <c:ptCount val="10"/>
                <c:pt idx="0">
                  <c:v>2.3333333333333335</c:v>
                </c:pt>
                <c:pt idx="1">
                  <c:v>3.4444444444444446</c:v>
                </c:pt>
                <c:pt idx="2">
                  <c:v>3.5555555555555554</c:v>
                </c:pt>
                <c:pt idx="3">
                  <c:v>4.5555555555555554</c:v>
                </c:pt>
                <c:pt idx="4">
                  <c:v>5.1111111111111107</c:v>
                </c:pt>
                <c:pt idx="5">
                  <c:v>5.2222222222222223</c:v>
                </c:pt>
                <c:pt idx="6">
                  <c:v>6</c:v>
                </c:pt>
                <c:pt idx="7">
                  <c:v>8.5555555555555554</c:v>
                </c:pt>
                <c:pt idx="8">
                  <c:v>8.6666666666666661</c:v>
                </c:pt>
                <c:pt idx="9">
                  <c:v>7.5555555555555554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2444-4E1C-80AF-4EEFCDE322C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258731040"/>
        <c:axId val="1258729120"/>
      </c:barChart>
      <c:catAx>
        <c:axId val="12587310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CICA Ranking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729120"/>
        <c:crosses val="autoZero"/>
        <c:auto val="1"/>
        <c:lblAlgn val="ctr"/>
        <c:lblOffset val="100"/>
        <c:noMultiLvlLbl val="0"/>
      </c:catAx>
      <c:valAx>
        <c:axId val="1258729120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Complexity Perception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731040"/>
        <c:crosses val="autoZero"/>
        <c:crossBetween val="between"/>
        <c:majorUnit val="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[ExperimentComplexityResultsGraph_participants.xlsx]Complex Perception per Pattern!PivotTable1</c:name>
    <c:fmtId val="18"/>
  </c:pivotSource>
  <c:chart>
    <c:autoTitleDeleted val="1"/>
    <c:pivotFmts>
      <c:pivotFmt>
        <c:idx val="0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layout>
            <c:manualLayout>
              <c:x val="-0.14480743683686292"/>
              <c:y val="-8.9635801621384681E-2"/>
            </c:manualLayout>
          </c:layout>
          <c:tx>
            <c:rich>
              <a:bodyPr/>
              <a:lstStyle/>
              <a:p>
                <a:fld id="{540465F8-FE04-4282-AE8C-1622842879A8}" type="VALUE">
                  <a:rPr lang="en-US" sz="1400"/>
                  <a:pPr/>
                  <a:t>[VALUE]</a:t>
                </a:fld>
                <a:endParaRPr lang="en-US"/>
              </a:p>
            </c:rich>
          </c:tx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60"/>
      </c:pivotFmt>
      <c:pivotFmt>
        <c:idx val="6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</c:pivotFmt>
      <c:pivotFmt>
        <c:idx val="63"/>
      </c:pivotFmt>
      <c:pivotFmt>
        <c:idx val="64"/>
      </c:pivotFmt>
      <c:pivotFmt>
        <c:idx val="65"/>
        <c:dLbl>
          <c:idx val="0"/>
          <c:layout>
            <c:manualLayout>
              <c:x val="0.10563871559267292"/>
              <c:y val="-0.20526659924035195"/>
            </c:manualLayout>
          </c:layout>
          <c:tx>
            <c:rich>
              <a:bodyPr/>
              <a:lstStyle/>
              <a:p>
                <a:r>
                  <a:rPr lang="en-US" baseline="0"/>
                  <a:t>Mean </a:t>
                </a:r>
                <a:fld id="{5E80B57E-95A6-4CD1-9BFE-3681C38AACB3}" type="VALUE">
                  <a:rPr lang="en-US" baseline="0"/>
                  <a:pPr/>
                  <a:t>[VALUE]</a:t>
                </a:fld>
                <a:r>
                  <a:rPr lang="en-US" baseline="0"/>
                  <a:t>%</a:t>
                </a:r>
              </a:p>
            </c:rich>
          </c:tx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66"/>
      </c:pivotFmt>
      <c:pivotFmt>
        <c:idx val="67"/>
      </c:pivotFmt>
      <c:pivotFmt>
        <c:idx val="6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0"/>
      </c:pivotFmt>
      <c:pivotFmt>
        <c:idx val="71"/>
      </c:pivotFmt>
      <c:pivotFmt>
        <c:idx val="72"/>
      </c:pivotFmt>
      <c:pivotFmt>
        <c:idx val="73"/>
      </c:pivotFmt>
      <c:pivotFmt>
        <c:idx val="74"/>
        <c:dLbl>
          <c:idx val="0"/>
          <c:layout>
            <c:manualLayout>
              <c:x val="0.10563871559267292"/>
              <c:y val="-0.20526659924035195"/>
            </c:manualLayout>
          </c:layout>
          <c:tx>
            <c:rich>
              <a:bodyPr/>
              <a:lstStyle/>
              <a:p>
                <a:r>
                  <a:rPr lang="en-US" baseline="0"/>
                  <a:t>Mean </a:t>
                </a:r>
                <a:fld id="{5E80B57E-95A6-4CD1-9BFE-3681C38AACB3}" type="VALUE">
                  <a:rPr lang="en-US" baseline="0"/>
                  <a:pPr/>
                  <a:t>[VALUE]</a:t>
                </a:fld>
                <a:r>
                  <a:rPr lang="en-US" baseline="0"/>
                  <a:t>%</a:t>
                </a:r>
              </a:p>
            </c:rich>
          </c:tx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7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5">
              <a:tint val="43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5">
              <a:tint val="56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5">
              <a:tint val="69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5">
              <a:tint val="81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5">
              <a:tint val="94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5">
              <a:shade val="93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5">
              <a:shade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5">
              <a:shade val="68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5">
              <a:shade val="5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5">
              <a:shade val="42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5">
              <a:tint val="43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5">
              <a:tint val="56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5">
              <a:tint val="69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5">
              <a:tint val="81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5">
              <a:tint val="94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5">
              <a:shade val="93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5">
              <a:shade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5">
              <a:shade val="68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5">
              <a:shade val="5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5">
              <a:shade val="42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5">
              <a:tint val="43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5">
              <a:tint val="56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5">
              <a:tint val="69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5">
              <a:tint val="81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5">
              <a:tint val="94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5">
              <a:shade val="93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5">
              <a:shade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5">
              <a:shade val="68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5">
              <a:shade val="5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5">
              <a:shade val="42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5">
              <a:tint val="43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5">
              <a:tint val="56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5">
              <a:tint val="69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5">
              <a:tint val="81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5">
              <a:tint val="94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5">
              <a:shade val="93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5">
              <a:shade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5">
              <a:shade val="68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5">
              <a:shade val="5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5">
              <a:shade val="42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6493822991784413E-2"/>
          <c:y val="9.4331336809734573E-2"/>
          <c:w val="0.9117880070306551"/>
          <c:h val="0.6604897837450761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'Complex Perception per Pattern'!$B$4</c:f>
              <c:strCache>
                <c:ptCount val="1"/>
                <c:pt idx="0">
                  <c:v> LV1</c:v>
                </c:pt>
              </c:strCache>
            </c:strRef>
          </c:tx>
          <c:spPr>
            <a:solidFill>
              <a:schemeClr val="accent5">
                <a:tint val="43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'Complex Perception per Pattern'!$A$5:$A$9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 Original Ranking</c:v>
                </c:pt>
              </c:strCache>
            </c:strRef>
          </c:cat>
          <c:val>
            <c:numRef>
              <c:f>'Complex Perception per Pattern'!$B$5:$B$9</c:f>
              <c:numCache>
                <c:formatCode>0.00</c:formatCode>
                <c:ptCount val="4"/>
                <c:pt idx="0">
                  <c:v>2.2222222222222223</c:v>
                </c:pt>
                <c:pt idx="1">
                  <c:v>2.2222222222222223</c:v>
                </c:pt>
                <c:pt idx="2">
                  <c:v>2.3333333333333335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66-481A-9284-831F80213790}"/>
            </c:ext>
          </c:extLst>
        </c:ser>
        <c:ser>
          <c:idx val="1"/>
          <c:order val="1"/>
          <c:tx>
            <c:strRef>
              <c:f>'Complex Perception per Pattern'!$C$4</c:f>
              <c:strCache>
                <c:ptCount val="1"/>
                <c:pt idx="0">
                  <c:v> LV2</c:v>
                </c:pt>
              </c:strCache>
            </c:strRef>
          </c:tx>
          <c:spPr>
            <a:solidFill>
              <a:schemeClr val="accent5">
                <a:tint val="56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'Complex Perception per Pattern'!$A$5:$A$9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 Original Ranking</c:v>
                </c:pt>
              </c:strCache>
            </c:strRef>
          </c:cat>
          <c:val>
            <c:numRef>
              <c:f>'Complex Perception per Pattern'!$C$5:$C$9</c:f>
              <c:numCache>
                <c:formatCode>0.00</c:formatCode>
                <c:ptCount val="4"/>
                <c:pt idx="0">
                  <c:v>2.8888888888888888</c:v>
                </c:pt>
                <c:pt idx="1">
                  <c:v>3.2222222222222223</c:v>
                </c:pt>
                <c:pt idx="2">
                  <c:v>3.4444444444444446</c:v>
                </c:pt>
                <c:pt idx="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B66-481A-9284-831F80213790}"/>
            </c:ext>
          </c:extLst>
        </c:ser>
        <c:ser>
          <c:idx val="2"/>
          <c:order val="2"/>
          <c:tx>
            <c:strRef>
              <c:f>'Complex Perception per Pattern'!$D$4</c:f>
              <c:strCache>
                <c:ptCount val="1"/>
                <c:pt idx="0">
                  <c:v> LV3</c:v>
                </c:pt>
              </c:strCache>
            </c:strRef>
          </c:tx>
          <c:spPr>
            <a:solidFill>
              <a:schemeClr val="accent5">
                <a:tint val="69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'Complex Perception per Pattern'!$A$5:$A$9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 Original Ranking</c:v>
                </c:pt>
              </c:strCache>
            </c:strRef>
          </c:cat>
          <c:val>
            <c:numRef>
              <c:f>'Complex Perception per Pattern'!$D$5:$D$9</c:f>
              <c:numCache>
                <c:formatCode>0.00</c:formatCode>
                <c:ptCount val="4"/>
                <c:pt idx="0">
                  <c:v>3.6666666666666665</c:v>
                </c:pt>
                <c:pt idx="1">
                  <c:v>3.8888888888888888</c:v>
                </c:pt>
                <c:pt idx="2">
                  <c:v>3.5555555555555554</c:v>
                </c:pt>
                <c:pt idx="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B66-481A-9284-831F80213790}"/>
            </c:ext>
          </c:extLst>
        </c:ser>
        <c:ser>
          <c:idx val="3"/>
          <c:order val="3"/>
          <c:tx>
            <c:strRef>
              <c:f>'Complex Perception per Pattern'!$E$4</c:f>
              <c:strCache>
                <c:ptCount val="1"/>
                <c:pt idx="0">
                  <c:v> LV4</c:v>
                </c:pt>
              </c:strCache>
            </c:strRef>
          </c:tx>
          <c:spPr>
            <a:solidFill>
              <a:schemeClr val="accent5">
                <a:tint val="81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'Complex Perception per Pattern'!$A$5:$A$9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 Original Ranking</c:v>
                </c:pt>
              </c:strCache>
            </c:strRef>
          </c:cat>
          <c:val>
            <c:numRef>
              <c:f>'Complex Perception per Pattern'!$E$5:$E$9</c:f>
              <c:numCache>
                <c:formatCode>0.00</c:formatCode>
                <c:ptCount val="4"/>
                <c:pt idx="0">
                  <c:v>3.7777777777777777</c:v>
                </c:pt>
                <c:pt idx="1">
                  <c:v>4.333333333333333</c:v>
                </c:pt>
                <c:pt idx="2">
                  <c:v>4.5555555555555554</c:v>
                </c:pt>
                <c:pt idx="3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B66-481A-9284-831F80213790}"/>
            </c:ext>
          </c:extLst>
        </c:ser>
        <c:ser>
          <c:idx val="4"/>
          <c:order val="4"/>
          <c:tx>
            <c:strRef>
              <c:f>'Complex Perception per Pattern'!$F$4</c:f>
              <c:strCache>
                <c:ptCount val="1"/>
                <c:pt idx="0">
                  <c:v> LV5</c:v>
                </c:pt>
              </c:strCache>
            </c:strRef>
          </c:tx>
          <c:spPr>
            <a:solidFill>
              <a:schemeClr val="accent5">
                <a:tint val="94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'Complex Perception per Pattern'!$A$5:$A$9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 Original Ranking</c:v>
                </c:pt>
              </c:strCache>
            </c:strRef>
          </c:cat>
          <c:val>
            <c:numRef>
              <c:f>'Complex Perception per Pattern'!$F$5:$F$9</c:f>
              <c:numCache>
                <c:formatCode>0.00</c:formatCode>
                <c:ptCount val="4"/>
                <c:pt idx="0">
                  <c:v>5.2222222222222223</c:v>
                </c:pt>
                <c:pt idx="1">
                  <c:v>4.5555555555555554</c:v>
                </c:pt>
                <c:pt idx="2">
                  <c:v>5.1111111111111107</c:v>
                </c:pt>
                <c:pt idx="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B66-481A-9284-831F80213790}"/>
            </c:ext>
          </c:extLst>
        </c:ser>
        <c:ser>
          <c:idx val="5"/>
          <c:order val="5"/>
          <c:tx>
            <c:strRef>
              <c:f>'Complex Perception per Pattern'!$G$4</c:f>
              <c:strCache>
                <c:ptCount val="1"/>
                <c:pt idx="0">
                  <c:v> LV6</c:v>
                </c:pt>
              </c:strCache>
            </c:strRef>
          </c:tx>
          <c:spPr>
            <a:solidFill>
              <a:schemeClr val="accent5">
                <a:shade val="93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'Complex Perception per Pattern'!$A$5:$A$9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 Original Ranking</c:v>
                </c:pt>
              </c:strCache>
            </c:strRef>
          </c:cat>
          <c:val>
            <c:numRef>
              <c:f>'Complex Perception per Pattern'!$G$5:$G$9</c:f>
              <c:numCache>
                <c:formatCode>0.00</c:formatCode>
                <c:ptCount val="4"/>
                <c:pt idx="0">
                  <c:v>5.333333333333333</c:v>
                </c:pt>
                <c:pt idx="1">
                  <c:v>5.1111111111111107</c:v>
                </c:pt>
                <c:pt idx="2">
                  <c:v>5.2222222222222223</c:v>
                </c:pt>
                <c:pt idx="3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6B66-481A-9284-831F80213790}"/>
            </c:ext>
          </c:extLst>
        </c:ser>
        <c:ser>
          <c:idx val="6"/>
          <c:order val="6"/>
          <c:tx>
            <c:strRef>
              <c:f>'Complex Perception per Pattern'!$H$4</c:f>
              <c:strCache>
                <c:ptCount val="1"/>
                <c:pt idx="0">
                  <c:v> LV7</c:v>
                </c:pt>
              </c:strCache>
            </c:strRef>
          </c:tx>
          <c:spPr>
            <a:solidFill>
              <a:schemeClr val="accent5">
                <a:shade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'Complex Perception per Pattern'!$A$5:$A$9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 Original Ranking</c:v>
                </c:pt>
              </c:strCache>
            </c:strRef>
          </c:cat>
          <c:val>
            <c:numRef>
              <c:f>'Complex Perception per Pattern'!$H$5:$H$9</c:f>
              <c:numCache>
                <c:formatCode>0.00</c:formatCode>
                <c:ptCount val="4"/>
                <c:pt idx="0">
                  <c:v>6.8888888888888893</c:v>
                </c:pt>
                <c:pt idx="1">
                  <c:v>6.7777777777777777</c:v>
                </c:pt>
                <c:pt idx="2">
                  <c:v>6</c:v>
                </c:pt>
                <c:pt idx="3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6B66-481A-9284-831F80213790}"/>
            </c:ext>
          </c:extLst>
        </c:ser>
        <c:ser>
          <c:idx val="7"/>
          <c:order val="7"/>
          <c:tx>
            <c:strRef>
              <c:f>'Complex Perception per Pattern'!$I$4</c:f>
              <c:strCache>
                <c:ptCount val="1"/>
                <c:pt idx="0">
                  <c:v> LV8</c:v>
                </c:pt>
              </c:strCache>
            </c:strRef>
          </c:tx>
          <c:spPr>
            <a:solidFill>
              <a:schemeClr val="accent5">
                <a:shade val="68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'Complex Perception per Pattern'!$A$5:$A$9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 Original Ranking</c:v>
                </c:pt>
              </c:strCache>
            </c:strRef>
          </c:cat>
          <c:val>
            <c:numRef>
              <c:f>'Complex Perception per Pattern'!$I$5:$I$9</c:f>
              <c:numCache>
                <c:formatCode>0.00</c:formatCode>
                <c:ptCount val="4"/>
                <c:pt idx="0">
                  <c:v>8.6666666666666661</c:v>
                </c:pt>
                <c:pt idx="1">
                  <c:v>8</c:v>
                </c:pt>
                <c:pt idx="2">
                  <c:v>8.5555555555555554</c:v>
                </c:pt>
                <c:pt idx="3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6B66-481A-9284-831F80213790}"/>
            </c:ext>
          </c:extLst>
        </c:ser>
        <c:ser>
          <c:idx val="8"/>
          <c:order val="8"/>
          <c:tx>
            <c:strRef>
              <c:f>'Complex Perception per Pattern'!$J$4</c:f>
              <c:strCache>
                <c:ptCount val="1"/>
                <c:pt idx="0">
                  <c:v> LV9</c:v>
                </c:pt>
              </c:strCache>
            </c:strRef>
          </c:tx>
          <c:spPr>
            <a:solidFill>
              <a:schemeClr val="accent5">
                <a:shade val="55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'Complex Perception per Pattern'!$A$5:$A$9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 Original Ranking</c:v>
                </c:pt>
              </c:strCache>
            </c:strRef>
          </c:cat>
          <c:val>
            <c:numRef>
              <c:f>'Complex Perception per Pattern'!$J$5:$J$9</c:f>
              <c:numCache>
                <c:formatCode>0.00</c:formatCode>
                <c:ptCount val="4"/>
                <c:pt idx="0">
                  <c:v>8.1111111111111107</c:v>
                </c:pt>
                <c:pt idx="1">
                  <c:v>8.6666666666666661</c:v>
                </c:pt>
                <c:pt idx="2">
                  <c:v>8.6666666666666661</c:v>
                </c:pt>
                <c:pt idx="3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6B66-481A-9284-831F80213790}"/>
            </c:ext>
          </c:extLst>
        </c:ser>
        <c:ser>
          <c:idx val="9"/>
          <c:order val="9"/>
          <c:tx>
            <c:strRef>
              <c:f>'Complex Perception per Pattern'!$K$4</c:f>
              <c:strCache>
                <c:ptCount val="1"/>
                <c:pt idx="0">
                  <c:v> LV10</c:v>
                </c:pt>
              </c:strCache>
            </c:strRef>
          </c:tx>
          <c:spPr>
            <a:solidFill>
              <a:schemeClr val="accent5">
                <a:shade val="42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'Complex Perception per Pattern'!$A$5:$A$9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 Original Ranking</c:v>
                </c:pt>
              </c:strCache>
            </c:strRef>
          </c:cat>
          <c:val>
            <c:numRef>
              <c:f>'Complex Perception per Pattern'!$K$5:$K$9</c:f>
              <c:numCache>
                <c:formatCode>0.00</c:formatCode>
                <c:ptCount val="4"/>
                <c:pt idx="0">
                  <c:v>8.2222222222222214</c:v>
                </c:pt>
                <c:pt idx="1">
                  <c:v>8.1111111111111107</c:v>
                </c:pt>
                <c:pt idx="2">
                  <c:v>7.5555555555555554</c:v>
                </c:pt>
                <c:pt idx="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6B66-481A-9284-831F802137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58731040"/>
        <c:axId val="1258729120"/>
      </c:barChart>
      <c:catAx>
        <c:axId val="12587310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Pattern Number</a:t>
                </a:r>
              </a:p>
            </c:rich>
          </c:tx>
          <c:layout>
            <c:manualLayout>
              <c:xMode val="edge"/>
              <c:yMode val="edge"/>
              <c:x val="0.39753796482247228"/>
              <c:y val="0.8232861066347239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729120"/>
        <c:crosses val="autoZero"/>
        <c:auto val="1"/>
        <c:lblAlgn val="ctr"/>
        <c:lblOffset val="100"/>
        <c:noMultiLvlLbl val="0"/>
      </c:catAx>
      <c:valAx>
        <c:axId val="1258729120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731040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'Complex Accuracy'!$A$16</c:f>
              <c:strCache>
                <c:ptCount val="1"/>
                <c:pt idx="0">
                  <c:v>P1- participants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38100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errBars>
            <c:errDir val="y"/>
            <c:errBarType val="both"/>
            <c:errValType val="cust"/>
            <c:noEndCap val="0"/>
            <c:plus>
              <c:numRef>
                <c:f>'Complex Accuracy'!$V$16</c:f>
                <c:numCache>
                  <c:formatCode>General</c:formatCode>
                  <c:ptCount val="1"/>
                  <c:pt idx="0">
                    <c:v>0.87629974013912704</c:v>
                  </c:pt>
                </c:numCache>
              </c:numRef>
            </c:plus>
            <c:minus>
              <c:numRef>
                <c:f>'Complex Accuracy'!$V$16</c:f>
                <c:numCache>
                  <c:formatCode>General</c:formatCode>
                  <c:ptCount val="1"/>
                  <c:pt idx="0">
                    <c:v>0.87629974013912704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strRef>
              <c:f>'Complex Accuracy'!$B$15:$K$15</c:f>
              <c:strCache>
                <c:ptCount val="10"/>
                <c:pt idx="0">
                  <c:v> LV1</c:v>
                </c:pt>
                <c:pt idx="1">
                  <c:v> LV2</c:v>
                </c:pt>
                <c:pt idx="2">
                  <c:v> LV3</c:v>
                </c:pt>
                <c:pt idx="3">
                  <c:v> LV4</c:v>
                </c:pt>
                <c:pt idx="4">
                  <c:v> LV5</c:v>
                </c:pt>
                <c:pt idx="5">
                  <c:v> LV6</c:v>
                </c:pt>
                <c:pt idx="6">
                  <c:v> LV7</c:v>
                </c:pt>
                <c:pt idx="7">
                  <c:v> LV8</c:v>
                </c:pt>
                <c:pt idx="8">
                  <c:v> LV9</c:v>
                </c:pt>
                <c:pt idx="9">
                  <c:v> LV10</c:v>
                </c:pt>
              </c:strCache>
            </c:strRef>
          </c:xVal>
          <c:yVal>
            <c:numRef>
              <c:f>'Complex Accuracy'!$B$16:$K$16</c:f>
              <c:numCache>
                <c:formatCode>0.0</c:formatCode>
                <c:ptCount val="10"/>
                <c:pt idx="0">
                  <c:v>2.2222222222222223</c:v>
                </c:pt>
                <c:pt idx="1">
                  <c:v>2.8888888888888888</c:v>
                </c:pt>
                <c:pt idx="2">
                  <c:v>3.6666666666666665</c:v>
                </c:pt>
                <c:pt idx="3">
                  <c:v>3.7777777777777777</c:v>
                </c:pt>
                <c:pt idx="4">
                  <c:v>5.2222222222222223</c:v>
                </c:pt>
                <c:pt idx="5">
                  <c:v>5.333333333333333</c:v>
                </c:pt>
                <c:pt idx="6">
                  <c:v>6.8888888888888893</c:v>
                </c:pt>
                <c:pt idx="7">
                  <c:v>8.6666666666666661</c:v>
                </c:pt>
                <c:pt idx="8">
                  <c:v>8.1111111111111107</c:v>
                </c:pt>
                <c:pt idx="9">
                  <c:v>8.2222222222222214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0D5-496E-B39A-56CC64AE8B39}"/>
            </c:ext>
          </c:extLst>
        </c:ser>
        <c:ser>
          <c:idx val="2"/>
          <c:order val="1"/>
          <c:tx>
            <c:strRef>
              <c:f>'Complex Accuracy'!$A$19</c:f>
              <c:strCache>
                <c:ptCount val="1"/>
                <c:pt idx="0">
                  <c:v>CICA Orig. Ranking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strRef>
              <c:f>'Complex Accuracy'!$B$15:$K$15</c:f>
              <c:strCache>
                <c:ptCount val="10"/>
                <c:pt idx="0">
                  <c:v> LV1</c:v>
                </c:pt>
                <c:pt idx="1">
                  <c:v> LV2</c:v>
                </c:pt>
                <c:pt idx="2">
                  <c:v> LV3</c:v>
                </c:pt>
                <c:pt idx="3">
                  <c:v> LV4</c:v>
                </c:pt>
                <c:pt idx="4">
                  <c:v> LV5</c:v>
                </c:pt>
                <c:pt idx="5">
                  <c:v> LV6</c:v>
                </c:pt>
                <c:pt idx="6">
                  <c:v> LV7</c:v>
                </c:pt>
                <c:pt idx="7">
                  <c:v> LV8</c:v>
                </c:pt>
                <c:pt idx="8">
                  <c:v> LV9</c:v>
                </c:pt>
                <c:pt idx="9">
                  <c:v> LV10</c:v>
                </c:pt>
              </c:strCache>
            </c:strRef>
          </c:xVal>
          <c:yVal>
            <c:numRef>
              <c:f>'Complex Accuracy'!$B$19:$K$19</c:f>
              <c:numCache>
                <c:formatCode>0.0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0D5-496E-B39A-56CC64AE8B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3402544"/>
        <c:axId val="985997712"/>
      </c:scatterChart>
      <c:valAx>
        <c:axId val="743402544"/>
        <c:scaling>
          <c:orientation val="minMax"/>
          <c:max val="10.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Facade Variation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5997712"/>
        <c:crosses val="autoZero"/>
        <c:crossBetween val="midCat"/>
        <c:majorUnit val="1"/>
        <c:minorUnit val="1"/>
      </c:valAx>
      <c:valAx>
        <c:axId val="985997712"/>
        <c:scaling>
          <c:orientation val="minMax"/>
          <c:max val="10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Complexity</a:t>
                </a:r>
                <a:r>
                  <a:rPr lang="en-US" sz="1800" b="1" baseline="0"/>
                  <a:t> Perception</a:t>
                </a:r>
                <a:endParaRPr lang="en-US" sz="18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3402544"/>
        <c:crosses val="autoZero"/>
        <c:crossBetween val="midCat"/>
        <c:majorUnit val="1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3"/>
          <c:order val="0"/>
          <c:tx>
            <c:strRef>
              <c:f>'Complex Accuracy'!$A$17</c:f>
              <c:strCache>
                <c:ptCount val="1"/>
                <c:pt idx="0">
                  <c:v>P2- Participants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3810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errBars>
            <c:errDir val="y"/>
            <c:errBarType val="both"/>
            <c:errValType val="cust"/>
            <c:noEndCap val="0"/>
            <c:plus>
              <c:numRef>
                <c:f>'Complex Accuracy'!$V$17</c:f>
                <c:numCache>
                  <c:formatCode>General</c:formatCode>
                  <c:ptCount val="1"/>
                  <c:pt idx="0">
                    <c:v>0.9275615183751269</c:v>
                  </c:pt>
                </c:numCache>
              </c:numRef>
            </c:plus>
            <c:minus>
              <c:numRef>
                <c:f>'Complex Accuracy'!$V$17</c:f>
                <c:numCache>
                  <c:formatCode>General</c:formatCode>
                  <c:ptCount val="1"/>
                  <c:pt idx="0">
                    <c:v>0.9275615183751269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strRef>
              <c:f>'Complex Accuracy'!$B$15:$K$15</c:f>
              <c:strCache>
                <c:ptCount val="10"/>
                <c:pt idx="0">
                  <c:v> LV1</c:v>
                </c:pt>
                <c:pt idx="1">
                  <c:v> LV2</c:v>
                </c:pt>
                <c:pt idx="2">
                  <c:v> LV3</c:v>
                </c:pt>
                <c:pt idx="3">
                  <c:v> LV4</c:v>
                </c:pt>
                <c:pt idx="4">
                  <c:v> LV5</c:v>
                </c:pt>
                <c:pt idx="5">
                  <c:v> LV6</c:v>
                </c:pt>
                <c:pt idx="6">
                  <c:v> LV7</c:v>
                </c:pt>
                <c:pt idx="7">
                  <c:v> LV8</c:v>
                </c:pt>
                <c:pt idx="8">
                  <c:v> LV9</c:v>
                </c:pt>
                <c:pt idx="9">
                  <c:v> LV10</c:v>
                </c:pt>
              </c:strCache>
            </c:strRef>
          </c:xVal>
          <c:yVal>
            <c:numRef>
              <c:f>'Complex Accuracy'!$B$17:$K$17</c:f>
              <c:numCache>
                <c:formatCode>0.0</c:formatCode>
                <c:ptCount val="10"/>
                <c:pt idx="0">
                  <c:v>2.2222222222222223</c:v>
                </c:pt>
                <c:pt idx="1">
                  <c:v>3.2222222222222223</c:v>
                </c:pt>
                <c:pt idx="2">
                  <c:v>3.8888888888888888</c:v>
                </c:pt>
                <c:pt idx="3">
                  <c:v>4.333333333333333</c:v>
                </c:pt>
                <c:pt idx="4">
                  <c:v>4.5555555555555554</c:v>
                </c:pt>
                <c:pt idx="5">
                  <c:v>5.1111111111111107</c:v>
                </c:pt>
                <c:pt idx="6">
                  <c:v>6.7777777777777777</c:v>
                </c:pt>
                <c:pt idx="7">
                  <c:v>8</c:v>
                </c:pt>
                <c:pt idx="8">
                  <c:v>8.6666666666666661</c:v>
                </c:pt>
                <c:pt idx="9">
                  <c:v>8.1111111111111107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0D5-496E-B39A-56CC64AE8B39}"/>
            </c:ext>
          </c:extLst>
        </c:ser>
        <c:ser>
          <c:idx val="2"/>
          <c:order val="1"/>
          <c:tx>
            <c:strRef>
              <c:f>'Complex Accuracy'!$A$19</c:f>
              <c:strCache>
                <c:ptCount val="1"/>
                <c:pt idx="0">
                  <c:v>CICA Orig. Ranking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strRef>
              <c:f>'Complex Accuracy'!$B$15:$K$15</c:f>
              <c:strCache>
                <c:ptCount val="10"/>
                <c:pt idx="0">
                  <c:v> LV1</c:v>
                </c:pt>
                <c:pt idx="1">
                  <c:v> LV2</c:v>
                </c:pt>
                <c:pt idx="2">
                  <c:v> LV3</c:v>
                </c:pt>
                <c:pt idx="3">
                  <c:v> LV4</c:v>
                </c:pt>
                <c:pt idx="4">
                  <c:v> LV5</c:v>
                </c:pt>
                <c:pt idx="5">
                  <c:v> LV6</c:v>
                </c:pt>
                <c:pt idx="6">
                  <c:v> LV7</c:v>
                </c:pt>
                <c:pt idx="7">
                  <c:v> LV8</c:v>
                </c:pt>
                <c:pt idx="8">
                  <c:v> LV9</c:v>
                </c:pt>
                <c:pt idx="9">
                  <c:v> LV10</c:v>
                </c:pt>
              </c:strCache>
            </c:strRef>
          </c:xVal>
          <c:yVal>
            <c:numRef>
              <c:f>'Complex Accuracy'!$B$19:$K$19</c:f>
              <c:numCache>
                <c:formatCode>0.0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0D5-496E-B39A-56CC64AE8B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3402544"/>
        <c:axId val="985997712"/>
      </c:scatterChart>
      <c:valAx>
        <c:axId val="743402544"/>
        <c:scaling>
          <c:orientation val="minMax"/>
          <c:max val="10.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Facade Variation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5997712"/>
        <c:crosses val="autoZero"/>
        <c:crossBetween val="midCat"/>
        <c:majorUnit val="1"/>
        <c:minorUnit val="1"/>
      </c:valAx>
      <c:valAx>
        <c:axId val="985997712"/>
        <c:scaling>
          <c:orientation val="minMax"/>
          <c:max val="10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Complexity Perception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3402544"/>
        <c:crosses val="autoZero"/>
        <c:crossBetween val="midCat"/>
        <c:majorUnit val="1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'Complex Accuracy'!$A$18</c:f>
              <c:strCache>
                <c:ptCount val="1"/>
                <c:pt idx="0">
                  <c:v>P3- participants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trendline>
            <c:spPr>
              <a:ln w="38100" cap="rnd">
                <a:solidFill>
                  <a:schemeClr val="accent6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errBars>
            <c:errDir val="y"/>
            <c:errBarType val="both"/>
            <c:errValType val="cust"/>
            <c:noEndCap val="0"/>
            <c:plus>
              <c:numRef>
                <c:f>'Complex Accuracy'!$V$18</c:f>
                <c:numCache>
                  <c:formatCode>General</c:formatCode>
                  <c:ptCount val="1"/>
                  <c:pt idx="0">
                    <c:v>1.1177578968852704</c:v>
                  </c:pt>
                </c:numCache>
              </c:numRef>
            </c:plus>
            <c:minus>
              <c:numRef>
                <c:f>'Complex Accuracy'!$V$18</c:f>
                <c:numCache>
                  <c:formatCode>General</c:formatCode>
                  <c:ptCount val="1"/>
                  <c:pt idx="0">
                    <c:v>1.1177578968852704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strRef>
              <c:f>'Complex Accuracy'!$B$15:$K$15</c:f>
              <c:strCache>
                <c:ptCount val="10"/>
                <c:pt idx="0">
                  <c:v> LV1</c:v>
                </c:pt>
                <c:pt idx="1">
                  <c:v> LV2</c:v>
                </c:pt>
                <c:pt idx="2">
                  <c:v> LV3</c:v>
                </c:pt>
                <c:pt idx="3">
                  <c:v> LV4</c:v>
                </c:pt>
                <c:pt idx="4">
                  <c:v> LV5</c:v>
                </c:pt>
                <c:pt idx="5">
                  <c:v> LV6</c:v>
                </c:pt>
                <c:pt idx="6">
                  <c:v> LV7</c:v>
                </c:pt>
                <c:pt idx="7">
                  <c:v> LV8</c:v>
                </c:pt>
                <c:pt idx="8">
                  <c:v> LV9</c:v>
                </c:pt>
                <c:pt idx="9">
                  <c:v> LV10</c:v>
                </c:pt>
              </c:strCache>
            </c:strRef>
          </c:xVal>
          <c:yVal>
            <c:numRef>
              <c:f>'Complex Accuracy'!$B$18:$K$18</c:f>
              <c:numCache>
                <c:formatCode>0.0</c:formatCode>
                <c:ptCount val="10"/>
                <c:pt idx="0">
                  <c:v>2.3333333333333335</c:v>
                </c:pt>
                <c:pt idx="1">
                  <c:v>3.4444444444444446</c:v>
                </c:pt>
                <c:pt idx="2">
                  <c:v>3.5555555555555554</c:v>
                </c:pt>
                <c:pt idx="3">
                  <c:v>4.5555555555555554</c:v>
                </c:pt>
                <c:pt idx="4">
                  <c:v>5.1111111111111107</c:v>
                </c:pt>
                <c:pt idx="5">
                  <c:v>5.2222222222222223</c:v>
                </c:pt>
                <c:pt idx="6">
                  <c:v>6</c:v>
                </c:pt>
                <c:pt idx="7">
                  <c:v>8.5555555555555554</c:v>
                </c:pt>
                <c:pt idx="8">
                  <c:v>8.6666666666666661</c:v>
                </c:pt>
                <c:pt idx="9">
                  <c:v>7.5555555555555554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0D5-496E-B39A-56CC64AE8B39}"/>
            </c:ext>
          </c:extLst>
        </c:ser>
        <c:ser>
          <c:idx val="2"/>
          <c:order val="1"/>
          <c:tx>
            <c:strRef>
              <c:f>'Complex Accuracy'!$A$19</c:f>
              <c:strCache>
                <c:ptCount val="1"/>
                <c:pt idx="0">
                  <c:v>CICA Orig. Ranking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strRef>
              <c:f>'Complex Accuracy'!$B$15:$K$15</c:f>
              <c:strCache>
                <c:ptCount val="10"/>
                <c:pt idx="0">
                  <c:v> LV1</c:v>
                </c:pt>
                <c:pt idx="1">
                  <c:v> LV2</c:v>
                </c:pt>
                <c:pt idx="2">
                  <c:v> LV3</c:v>
                </c:pt>
                <c:pt idx="3">
                  <c:v> LV4</c:v>
                </c:pt>
                <c:pt idx="4">
                  <c:v> LV5</c:v>
                </c:pt>
                <c:pt idx="5">
                  <c:v> LV6</c:v>
                </c:pt>
                <c:pt idx="6">
                  <c:v> LV7</c:v>
                </c:pt>
                <c:pt idx="7">
                  <c:v> LV8</c:v>
                </c:pt>
                <c:pt idx="8">
                  <c:v> LV9</c:v>
                </c:pt>
                <c:pt idx="9">
                  <c:v> LV10</c:v>
                </c:pt>
              </c:strCache>
            </c:strRef>
          </c:xVal>
          <c:yVal>
            <c:numRef>
              <c:f>'Complex Accuracy'!$B$19:$K$19</c:f>
              <c:numCache>
                <c:formatCode>0.0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0D5-496E-B39A-56CC64AE8B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3402544"/>
        <c:axId val="985997712"/>
      </c:scatterChart>
      <c:valAx>
        <c:axId val="743402544"/>
        <c:scaling>
          <c:orientation val="minMax"/>
          <c:max val="10.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Facade Variation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5997712"/>
        <c:crosses val="autoZero"/>
        <c:crossBetween val="midCat"/>
        <c:majorUnit val="1"/>
        <c:minorUnit val="1"/>
      </c:valAx>
      <c:valAx>
        <c:axId val="985997712"/>
        <c:scaling>
          <c:orientation val="minMax"/>
          <c:max val="10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Complexity Perception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3402544"/>
        <c:crosses val="autoZero"/>
        <c:crossBetween val="midCat"/>
        <c:majorUnit val="1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'Complex Accuracy'!$A$16</c:f>
              <c:strCache>
                <c:ptCount val="1"/>
                <c:pt idx="0">
                  <c:v>P1- participants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errBars>
            <c:errDir val="y"/>
            <c:errBarType val="both"/>
            <c:errValType val="cust"/>
            <c:noEndCap val="0"/>
            <c:plus>
              <c:numRef>
                <c:f>'Complex Accuracy'!$V$16</c:f>
                <c:numCache>
                  <c:formatCode>General</c:formatCode>
                  <c:ptCount val="1"/>
                  <c:pt idx="0">
                    <c:v>0.87629974013912704</c:v>
                  </c:pt>
                </c:numCache>
              </c:numRef>
            </c:plus>
            <c:minus>
              <c:numRef>
                <c:f>'Complex Accuracy'!$V$16</c:f>
                <c:numCache>
                  <c:formatCode>General</c:formatCode>
                  <c:ptCount val="1"/>
                  <c:pt idx="0">
                    <c:v>0.87629974013912704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strRef>
              <c:f>'Complex Accuracy'!$B$15:$K$15</c:f>
              <c:strCache>
                <c:ptCount val="10"/>
                <c:pt idx="0">
                  <c:v> LV1</c:v>
                </c:pt>
                <c:pt idx="1">
                  <c:v> LV2</c:v>
                </c:pt>
                <c:pt idx="2">
                  <c:v> LV3</c:v>
                </c:pt>
                <c:pt idx="3">
                  <c:v> LV4</c:v>
                </c:pt>
                <c:pt idx="4">
                  <c:v> LV5</c:v>
                </c:pt>
                <c:pt idx="5">
                  <c:v> LV6</c:v>
                </c:pt>
                <c:pt idx="6">
                  <c:v> LV7</c:v>
                </c:pt>
                <c:pt idx="7">
                  <c:v> LV8</c:v>
                </c:pt>
                <c:pt idx="8">
                  <c:v> LV9</c:v>
                </c:pt>
                <c:pt idx="9">
                  <c:v> LV10</c:v>
                </c:pt>
              </c:strCache>
            </c:strRef>
          </c:xVal>
          <c:yVal>
            <c:numRef>
              <c:f>'Complex Accuracy'!$B$16:$K$16</c:f>
              <c:numCache>
                <c:formatCode>0.0</c:formatCode>
                <c:ptCount val="10"/>
                <c:pt idx="0">
                  <c:v>2.2222222222222223</c:v>
                </c:pt>
                <c:pt idx="1">
                  <c:v>2.8888888888888888</c:v>
                </c:pt>
                <c:pt idx="2">
                  <c:v>3.6666666666666665</c:v>
                </c:pt>
                <c:pt idx="3">
                  <c:v>3.7777777777777777</c:v>
                </c:pt>
                <c:pt idx="4">
                  <c:v>5.2222222222222223</c:v>
                </c:pt>
                <c:pt idx="5">
                  <c:v>5.333333333333333</c:v>
                </c:pt>
                <c:pt idx="6">
                  <c:v>6.8888888888888893</c:v>
                </c:pt>
                <c:pt idx="7">
                  <c:v>8.6666666666666661</c:v>
                </c:pt>
                <c:pt idx="8">
                  <c:v>8.1111111111111107</c:v>
                </c:pt>
                <c:pt idx="9">
                  <c:v>8.2222222222222214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BE6-46AB-AD2D-445C170E81E6}"/>
            </c:ext>
          </c:extLst>
        </c:ser>
        <c:ser>
          <c:idx val="2"/>
          <c:order val="1"/>
          <c:tx>
            <c:strRef>
              <c:f>'Complex Accuracy'!$A$17</c:f>
              <c:strCache>
                <c:ptCount val="1"/>
                <c:pt idx="0">
                  <c:v>P2- Participants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xVal>
            <c:strRef>
              <c:f>'Complex Accuracy'!$B$15:$K$15</c:f>
              <c:strCache>
                <c:ptCount val="10"/>
                <c:pt idx="0">
                  <c:v> LV1</c:v>
                </c:pt>
                <c:pt idx="1">
                  <c:v> LV2</c:v>
                </c:pt>
                <c:pt idx="2">
                  <c:v> LV3</c:v>
                </c:pt>
                <c:pt idx="3">
                  <c:v> LV4</c:v>
                </c:pt>
                <c:pt idx="4">
                  <c:v> LV5</c:v>
                </c:pt>
                <c:pt idx="5">
                  <c:v> LV6</c:v>
                </c:pt>
                <c:pt idx="6">
                  <c:v> LV7</c:v>
                </c:pt>
                <c:pt idx="7">
                  <c:v> LV8</c:v>
                </c:pt>
                <c:pt idx="8">
                  <c:v> LV9</c:v>
                </c:pt>
                <c:pt idx="9">
                  <c:v> LV10</c:v>
                </c:pt>
              </c:strCache>
            </c:strRef>
          </c:xVal>
          <c:yVal>
            <c:numRef>
              <c:f>'Complex Accuracy'!$B$17:$K$17</c:f>
              <c:numCache>
                <c:formatCode>0.0</c:formatCode>
                <c:ptCount val="10"/>
                <c:pt idx="0">
                  <c:v>2.2222222222222223</c:v>
                </c:pt>
                <c:pt idx="1">
                  <c:v>3.2222222222222223</c:v>
                </c:pt>
                <c:pt idx="2">
                  <c:v>3.8888888888888888</c:v>
                </c:pt>
                <c:pt idx="3">
                  <c:v>4.333333333333333</c:v>
                </c:pt>
                <c:pt idx="4">
                  <c:v>4.5555555555555554</c:v>
                </c:pt>
                <c:pt idx="5">
                  <c:v>5.1111111111111107</c:v>
                </c:pt>
                <c:pt idx="6">
                  <c:v>6.7777777777777777</c:v>
                </c:pt>
                <c:pt idx="7">
                  <c:v>8</c:v>
                </c:pt>
                <c:pt idx="8">
                  <c:v>8.6666666666666661</c:v>
                </c:pt>
                <c:pt idx="9">
                  <c:v>8.1111111111111107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BE6-46AB-AD2D-445C170E81E6}"/>
            </c:ext>
          </c:extLst>
        </c:ser>
        <c:ser>
          <c:idx val="1"/>
          <c:order val="2"/>
          <c:tx>
            <c:strRef>
              <c:f>'Complex Accuracy'!$A$18</c:f>
              <c:strCache>
                <c:ptCount val="1"/>
                <c:pt idx="0">
                  <c:v>P3- participants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xVal>
            <c:strRef>
              <c:f>'Complex Accuracy'!$B$15:$K$15</c:f>
              <c:strCache>
                <c:ptCount val="10"/>
                <c:pt idx="0">
                  <c:v> LV1</c:v>
                </c:pt>
                <c:pt idx="1">
                  <c:v> LV2</c:v>
                </c:pt>
                <c:pt idx="2">
                  <c:v> LV3</c:v>
                </c:pt>
                <c:pt idx="3">
                  <c:v> LV4</c:v>
                </c:pt>
                <c:pt idx="4">
                  <c:v> LV5</c:v>
                </c:pt>
                <c:pt idx="5">
                  <c:v> LV6</c:v>
                </c:pt>
                <c:pt idx="6">
                  <c:v> LV7</c:v>
                </c:pt>
                <c:pt idx="7">
                  <c:v> LV8</c:v>
                </c:pt>
                <c:pt idx="8">
                  <c:v> LV9</c:v>
                </c:pt>
                <c:pt idx="9">
                  <c:v> LV10</c:v>
                </c:pt>
              </c:strCache>
            </c:strRef>
          </c:xVal>
          <c:yVal>
            <c:numRef>
              <c:f>'Complex Accuracy'!$B$18:$K$18</c:f>
              <c:numCache>
                <c:formatCode>0.0</c:formatCode>
                <c:ptCount val="10"/>
                <c:pt idx="0">
                  <c:v>2.3333333333333335</c:v>
                </c:pt>
                <c:pt idx="1">
                  <c:v>3.4444444444444446</c:v>
                </c:pt>
                <c:pt idx="2">
                  <c:v>3.5555555555555554</c:v>
                </c:pt>
                <c:pt idx="3">
                  <c:v>4.5555555555555554</c:v>
                </c:pt>
                <c:pt idx="4">
                  <c:v>5.1111111111111107</c:v>
                </c:pt>
                <c:pt idx="5">
                  <c:v>5.2222222222222223</c:v>
                </c:pt>
                <c:pt idx="6">
                  <c:v>6</c:v>
                </c:pt>
                <c:pt idx="7">
                  <c:v>8.5555555555555554</c:v>
                </c:pt>
                <c:pt idx="8">
                  <c:v>8.6666666666666661</c:v>
                </c:pt>
                <c:pt idx="9">
                  <c:v>7.5555555555555554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BE6-46AB-AD2D-445C170E81E6}"/>
            </c:ext>
          </c:extLst>
        </c:ser>
        <c:ser>
          <c:idx val="3"/>
          <c:order val="3"/>
          <c:tx>
            <c:strRef>
              <c:f>'Complex Accuracy'!$A$19</c:f>
              <c:strCache>
                <c:ptCount val="1"/>
                <c:pt idx="0">
                  <c:v>CICA Orig. Ranking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strRef>
              <c:f>'Complex Accuracy'!$B$15:$K$15</c:f>
              <c:strCache>
                <c:ptCount val="10"/>
                <c:pt idx="0">
                  <c:v> LV1</c:v>
                </c:pt>
                <c:pt idx="1">
                  <c:v> LV2</c:v>
                </c:pt>
                <c:pt idx="2">
                  <c:v> LV3</c:v>
                </c:pt>
                <c:pt idx="3">
                  <c:v> LV4</c:v>
                </c:pt>
                <c:pt idx="4">
                  <c:v> LV5</c:v>
                </c:pt>
                <c:pt idx="5">
                  <c:v> LV6</c:v>
                </c:pt>
                <c:pt idx="6">
                  <c:v> LV7</c:v>
                </c:pt>
                <c:pt idx="7">
                  <c:v> LV8</c:v>
                </c:pt>
                <c:pt idx="8">
                  <c:v> LV9</c:v>
                </c:pt>
                <c:pt idx="9">
                  <c:v> LV10</c:v>
                </c:pt>
              </c:strCache>
            </c:strRef>
          </c:xVal>
          <c:yVal>
            <c:numRef>
              <c:f>'Complex Accuracy'!$B$19:$K$19</c:f>
              <c:numCache>
                <c:formatCode>0.0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BE6-46AB-AD2D-445C170E81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3402544"/>
        <c:axId val="985997712"/>
      </c:scatterChart>
      <c:valAx>
        <c:axId val="743402544"/>
        <c:scaling>
          <c:orientation val="minMax"/>
          <c:max val="10.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Facade Variation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5997712"/>
        <c:crosses val="autoZero"/>
        <c:crossBetween val="midCat"/>
        <c:majorUnit val="1"/>
        <c:minorUnit val="1"/>
      </c:valAx>
      <c:valAx>
        <c:axId val="985997712"/>
        <c:scaling>
          <c:orientation val="minMax"/>
          <c:max val="10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3402544"/>
        <c:crosses val="autoZero"/>
        <c:crossBetween val="midCat"/>
        <c:majorUnit val="1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pivotSource>
    <c:name>[ExperimentComplexityResultsGraph_participants.xlsx]ComplexLvChosen!PivotTable1</c:name>
    <c:fmtId val="12"/>
  </c:pivotSource>
  <c:chart>
    <c:autoTitleDeleted val="1"/>
    <c:pivotFmts>
      <c:pivotFmt>
        <c:idx val="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bg1">
              <a:lumMod val="75000"/>
            </a:schemeClr>
          </a:solidFill>
          <a:ln>
            <a:solidFill>
              <a:schemeClr val="bg1">
                <a:lumMod val="8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5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C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9"/>
        <c:spPr>
          <a:solidFill>
            <a:schemeClr val="dk1">
              <a:tint val="88500"/>
            </a:schemeClr>
          </a:solidFill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0.14480743683686292"/>
              <c:y val="-8.9635801621384681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fld id="{540465F8-FE04-4282-AE8C-1622842879A8}" type="VALUE">
                  <a:rPr lang="en-US" sz="1400"/>
                  <a:pPr>
                    <a:defRPr sz="900" b="0" i="0" u="none" strike="noStrike" kern="1200" baseline="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/>
              </a:p>
            </c:rich>
          </c:tx>
          <c:spPr>
            <a:solidFill>
              <a:schemeClr val="lt1"/>
            </a:solidFill>
            <a:ln w="12700" cap="flat" cmpd="sng" algn="ctr">
              <a:solidFill>
                <a:schemeClr val="accent2"/>
              </a:solidFill>
              <a:prstDash val="solid"/>
              <a:miter lim="800000"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60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3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4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5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0.10563871559267292"/>
              <c:y val="-0.20526659924035195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C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Mean </a:t>
                </a:r>
                <a:fld id="{5E80B57E-95A6-4CD1-9BFE-3681C38AACB3}" type="VALUE">
                  <a:rPr lang="en-US" baseline="0"/>
                  <a:pPr>
                    <a:defRPr sz="900" b="0" i="0" u="none" strike="noStrike" kern="1200" baseline="0">
                      <a:solidFill>
                        <a:srgbClr val="C00000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r>
                  <a:rPr lang="en-US" baseline="0"/>
                  <a:t>%</a:t>
                </a:r>
              </a:p>
            </c:rich>
          </c:tx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C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66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7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8"/>
        <c:spPr>
          <a:solidFill>
            <a:schemeClr val="bg1">
              <a:lumMod val="75000"/>
            </a:schemeClr>
          </a:solidFill>
          <a:ln>
            <a:solidFill>
              <a:schemeClr val="bg1">
                <a:lumMod val="8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70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1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2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3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4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0.10563871559267292"/>
              <c:y val="-0.20526659924035195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C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Mean </a:t>
                </a:r>
                <a:fld id="{5E80B57E-95A6-4CD1-9BFE-3681C38AACB3}" type="VALUE">
                  <a:rPr lang="en-US" baseline="0"/>
                  <a:pPr>
                    <a:defRPr sz="1200" b="0" i="0" u="none" strike="noStrike" kern="1200" baseline="0">
                      <a:solidFill>
                        <a:srgbClr val="C00000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r>
                  <a:rPr lang="en-US" baseline="0"/>
                  <a:t>%</a:t>
                </a:r>
              </a:p>
            </c:rich>
          </c:tx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rgbClr val="C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75"/>
      </c:pivotFmt>
      <c:pivotFmt>
        <c:idx val="7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0.30611853307948206"/>
              <c:y val="-7.2439875087674882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Mean </a:t>
                </a:r>
                <a:fld id="{2D321A2A-4AC6-4509-980B-AB891063EEDF}" type="VALUE">
                  <a:rPr lang="en-US" sz="1800" b="1"/>
                  <a:pPr>
                    <a:defRPr sz="1800" b="1"/>
                  </a:pPr>
                  <a:t>[VALUE]</a:t>
                </a:fld>
                <a:endParaRPr lang="en-US" sz="1800" b="1"/>
              </a:p>
            </c:rich>
          </c:tx>
          <c:numFmt formatCode="#,##0.00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2.2153314893909884E-2"/>
          <c:y val="0.11866008494803539"/>
          <c:w val="0.95569337021218026"/>
          <c:h val="0.5153078685491343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ComplexLvChosen!$B$4</c:f>
              <c:strCache>
                <c:ptCount val="1"/>
                <c:pt idx="0">
                  <c:v> Complexity Score</c:v>
                </c:pt>
              </c:strCache>
            </c:strRef>
          </c:tx>
          <c:spPr>
            <a:solidFill>
              <a:schemeClr val="dk1">
                <a:tint val="885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ComplexLvChosen!$A$5:$A$8</c:f>
              <c:strCache>
                <c:ptCount val="3"/>
                <c:pt idx="0">
                  <c:v>1</c:v>
                </c:pt>
                <c:pt idx="1">
                  <c:v>2</c:v>
                </c:pt>
                <c:pt idx="2">
                  <c:v>3</c:v>
                </c:pt>
              </c:strCache>
            </c:strRef>
          </c:cat>
          <c:val>
            <c:numRef>
              <c:f>ComplexLvChosen!$B$5:$B$8</c:f>
              <c:numCache>
                <c:formatCode>0.0</c:formatCode>
                <c:ptCount val="3"/>
                <c:pt idx="0">
                  <c:v>3.9949124306961354</c:v>
                </c:pt>
                <c:pt idx="1">
                  <c:v>3.2615189615948519</c:v>
                </c:pt>
                <c:pt idx="2">
                  <c:v>4.1974456126336976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9F-42E2-A702-60C28442E6A4}"/>
            </c:ext>
          </c:extLst>
        </c:ser>
        <c:ser>
          <c:idx val="1"/>
          <c:order val="1"/>
          <c:tx>
            <c:strRef>
              <c:f>ComplexLvChosen!$C$4</c:f>
              <c:strCache>
                <c:ptCount val="1"/>
                <c:pt idx="0">
                  <c:v>Façade Variation</c:v>
                </c:pt>
              </c:strCache>
            </c:strRef>
          </c:tx>
          <c:spPr>
            <a:solidFill>
              <a:schemeClr val="dk1">
                <a:tint val="5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ComplexLvChosen!$A$5:$A$8</c:f>
              <c:strCache>
                <c:ptCount val="3"/>
                <c:pt idx="0">
                  <c:v>1</c:v>
                </c:pt>
                <c:pt idx="1">
                  <c:v>2</c:v>
                </c:pt>
                <c:pt idx="2">
                  <c:v>3</c:v>
                </c:pt>
              </c:strCache>
            </c:strRef>
          </c:cat>
          <c:val>
            <c:numRef>
              <c:f>ComplexLvChosen!$C$5:$C$8</c:f>
              <c:numCache>
                <c:formatCode>0.0</c:formatCode>
                <c:ptCount val="3"/>
                <c:pt idx="0">
                  <c:v>3.6666666666666665</c:v>
                </c:pt>
                <c:pt idx="1">
                  <c:v>4.2222222222222223</c:v>
                </c:pt>
                <c:pt idx="2">
                  <c:v>3.8888888888888888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503-4263-A4DD-4E8026E3B31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0"/>
        <c:axId val="1258731040"/>
        <c:axId val="1258729120"/>
      </c:barChart>
      <c:lineChart>
        <c:grouping val="standard"/>
        <c:varyColors val="0"/>
        <c:ser>
          <c:idx val="2"/>
          <c:order val="2"/>
          <c:tx>
            <c:strRef>
              <c:f>ComplexLvChosen!$D$4</c:f>
              <c:strCache>
                <c:ptCount val="1"/>
                <c:pt idx="0">
                  <c:v> Mean Complexity Score</c:v>
                </c:pt>
              </c:strCache>
            </c:strRef>
          </c:tx>
          <c:spPr>
            <a:ln w="50800" cap="rnd">
              <a:solidFill>
                <a:srgbClr val="00B0F0"/>
              </a:solidFill>
              <a:prstDash val="sysDot"/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0-6B0E-4E7D-AA0E-19806D5F43A1}"/>
              </c:ext>
            </c:extLst>
          </c:dPt>
          <c:dLbls>
            <c:dLbl>
              <c:idx val="1"/>
              <c:layout>
                <c:manualLayout>
                  <c:x val="-0.30611853307948206"/>
                  <c:y val="-7.2439875087674882E-2"/>
                </c:manualLayout>
              </c:layout>
              <c:tx>
                <c:rich>
                  <a:bodyPr rot="0" spcFirstLastPara="1" vertOverflow="clip" horzOverflow="clip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800" b="1" i="0" u="none" strike="noStrike" kern="1200" baseline="0">
                        <a:solidFill>
                          <a:schemeClr val="dk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800" b="1"/>
                      <a:t>Mean </a:t>
                    </a:r>
                    <a:fld id="{2D321A2A-4AC6-4509-980B-AB891063EEDF}" type="VALUE">
                      <a:rPr lang="en-US" sz="1800" b="1"/>
                      <a:pPr>
                        <a:defRPr sz="1800" b="1"/>
                      </a:pPr>
                      <a:t>[VALUE]</a:t>
                    </a:fld>
                    <a:endParaRPr lang="en-US" sz="1800" b="1"/>
                  </a:p>
                </c:rich>
              </c:tx>
              <c:numFmt formatCode="#,##0.00" sourceLinked="0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800" b="1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1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6B0E-4E7D-AA0E-19806D5F43A1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ComplexLvChosen!$A$5:$A$8</c:f>
              <c:strCache>
                <c:ptCount val="3"/>
                <c:pt idx="0">
                  <c:v>1</c:v>
                </c:pt>
                <c:pt idx="1">
                  <c:v>2</c:v>
                </c:pt>
                <c:pt idx="2">
                  <c:v>3</c:v>
                </c:pt>
              </c:strCache>
            </c:strRef>
          </c:cat>
          <c:val>
            <c:numRef>
              <c:f>ComplexLvChosen!$D$5:$D$8</c:f>
              <c:numCache>
                <c:formatCode>0.0</c:formatCode>
                <c:ptCount val="3"/>
                <c:pt idx="0">
                  <c:v>3.8179590016415625</c:v>
                </c:pt>
                <c:pt idx="1">
                  <c:v>3.8179590016415625</c:v>
                </c:pt>
                <c:pt idx="2">
                  <c:v>3.8179590016415625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503-4263-A4DD-4E8026E3B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8731040"/>
        <c:axId val="1258729120"/>
      </c:lineChart>
      <c:catAx>
        <c:axId val="12587310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Pattern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729120"/>
        <c:crosses val="autoZero"/>
        <c:auto val="1"/>
        <c:lblAlgn val="ctr"/>
        <c:lblOffset val="100"/>
        <c:noMultiLvlLbl val="0"/>
      </c:catAx>
      <c:valAx>
        <c:axId val="1258729120"/>
        <c:scaling>
          <c:orientation val="minMax"/>
        </c:scaling>
        <c:delete val="1"/>
        <c:axPos val="l"/>
        <c:numFmt formatCode="0.0" sourceLinked="1"/>
        <c:majorTickMark val="out"/>
        <c:minorTickMark val="none"/>
        <c:tickLblPos val="nextTo"/>
        <c:crossAx val="1258731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728164712829925E-2"/>
          <c:y val="0.72934313574684284"/>
          <c:w val="0.96961935308514646"/>
          <c:h val="0.120373401847084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Probability (%)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00B0F0"/>
              </a:solidFill>
              <a:ln w="38100">
                <a:solidFill>
                  <a:srgbClr val="00B0F0"/>
                </a:solidFill>
              </a:ln>
              <a:effectLst/>
            </c:spPr>
          </c:marker>
          <c:dLbls>
            <c:dLbl>
              <c:idx val="17"/>
              <c:layout>
                <c:manualLayout>
                  <c:x val="0.17823978075143837"/>
                  <c:y val="1.3440506181456948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400" b="1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400" b="1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</a:rPr>
                      <a:t>Mean = 3.82, 40%; SD = 13%</a:t>
                    </a:r>
                  </a:p>
                </c:rich>
              </c:tx>
              <c:spPr>
                <a:solidFill>
                  <a:schemeClr val="bg1">
                    <a:alpha val="38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4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445463539670557"/>
                      <c:h val="0.15225118483412323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1-4865-44F5-9241-CE4BF6578B2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50800" cap="rnd">
                <a:solidFill>
                  <a:schemeClr val="bg1">
                    <a:lumMod val="75000"/>
                  </a:schemeClr>
                </a:solidFill>
                <a:prstDash val="sysDot"/>
              </a:ln>
              <a:effectLst/>
            </c:spPr>
            <c:trendlineType val="poly"/>
            <c:order val="3"/>
            <c:dispRSqr val="0"/>
            <c:dispEq val="0"/>
          </c:trendline>
          <c:errBars>
            <c:errDir val="y"/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MainTable!$V$3:$V$29</c:f>
                <c:numCache>
                  <c:formatCode>General</c:formatCode>
                  <c:ptCount val="27"/>
                  <c:pt idx="0">
                    <c:v>0.38808361606840547</c:v>
                  </c:pt>
                  <c:pt idx="1">
                    <c:v>0.36742326154398586</c:v>
                  </c:pt>
                  <c:pt idx="2">
                    <c:v>0.17764266469552986</c:v>
                  </c:pt>
                  <c:pt idx="3">
                    <c:v>0.32035006133473226</c:v>
                  </c:pt>
                  <c:pt idx="4">
                    <c:v>0.38143672548032059</c:v>
                  </c:pt>
                  <c:pt idx="5">
                    <c:v>4.6240287145465749E-2</c:v>
                  </c:pt>
                  <c:pt idx="6">
                    <c:v>0.2977957688320218</c:v>
                  </c:pt>
                  <c:pt idx="7">
                    <c:v>0.38143672548032059</c:v>
                  </c:pt>
                  <c:pt idx="8">
                    <c:v>0.10920970169330588</c:v>
                  </c:pt>
                  <c:pt idx="9">
                    <c:v>0.38808361606840547</c:v>
                  </c:pt>
                  <c:pt idx="10">
                    <c:v>0.36742326154398586</c:v>
                  </c:pt>
                  <c:pt idx="11">
                    <c:v>0.17764266469552986</c:v>
                  </c:pt>
                  <c:pt idx="12">
                    <c:v>0.38808361606840547</c:v>
                  </c:pt>
                  <c:pt idx="13">
                    <c:v>0.24613379266777871</c:v>
                  </c:pt>
                  <c:pt idx="14">
                    <c:v>9.9929303864987121E-2</c:v>
                  </c:pt>
                  <c:pt idx="15">
                    <c:v>0.27493656180481968</c:v>
                  </c:pt>
                  <c:pt idx="16">
                    <c:v>0.39461875416996678</c:v>
                  </c:pt>
                  <c:pt idx="17">
                    <c:v>0.39890882122356008</c:v>
                  </c:pt>
                  <c:pt idx="18">
                    <c:v>0.21626841627455454</c:v>
                  </c:pt>
                  <c:pt idx="19">
                    <c:v>0.36742326154398586</c:v>
                  </c:pt>
                  <c:pt idx="20">
                    <c:v>9.9929303864987121E-2</c:v>
                  </c:pt>
                  <c:pt idx="21">
                    <c:v>0.1232683419282854</c:v>
                  </c:pt>
                  <c:pt idx="22">
                    <c:v>0.11627469921366151</c:v>
                  </c:pt>
                  <c:pt idx="23">
                    <c:v>0.17764266469552986</c:v>
                  </c:pt>
                  <c:pt idx="24">
                    <c:v>0.38808361606840547</c:v>
                  </c:pt>
                  <c:pt idx="25">
                    <c:v>0.39540196478309148</c:v>
                  </c:pt>
                  <c:pt idx="26">
                    <c:v>0.39890882122356008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  <a:alpha val="50000"/>
                  </a:schemeClr>
                </a:solidFill>
                <a:round/>
              </a:ln>
              <a:effectLst/>
            </c:spPr>
          </c:errBars>
          <c:xVal>
            <c:numRef>
              <c:f>MainTable!$H$3:$H$29</c:f>
              <c:numCache>
                <c:formatCode>0.00</c:formatCode>
                <c:ptCount val="27"/>
                <c:pt idx="0">
                  <c:v>4.0709468205657604</c:v>
                </c:pt>
                <c:pt idx="1">
                  <c:v>3.3810580167354498</c:v>
                </c:pt>
                <c:pt idx="2">
                  <c:v>2.44814100940693</c:v>
                </c:pt>
                <c:pt idx="3">
                  <c:v>3.1046169383721902</c:v>
                </c:pt>
                <c:pt idx="4">
                  <c:v>3.4953594781301298</c:v>
                </c:pt>
                <c:pt idx="5">
                  <c:v>6.0535753783445401</c:v>
                </c:pt>
                <c:pt idx="6">
                  <c:v>4.6414756526268901</c:v>
                </c:pt>
                <c:pt idx="7">
                  <c:v>3.4953594781301298</c:v>
                </c:pt>
                <c:pt idx="8">
                  <c:v>5.5513785927583097</c:v>
                </c:pt>
                <c:pt idx="9">
                  <c:v>4.0709468205657604</c:v>
                </c:pt>
                <c:pt idx="10">
                  <c:v>3.3810580167354498</c:v>
                </c:pt>
                <c:pt idx="11">
                  <c:v>2.44814100940693</c:v>
                </c:pt>
                <c:pt idx="12">
                  <c:v>4.0709468205657604</c:v>
                </c:pt>
                <c:pt idx="13">
                  <c:v>2.7596209841446999</c:v>
                </c:pt>
                <c:pt idx="14">
                  <c:v>5.6098050139362297</c:v>
                </c:pt>
                <c:pt idx="15">
                  <c:v>4.7471604313498101</c:v>
                </c:pt>
                <c:pt idx="16">
                  <c:v>3.65898607536396</c:v>
                </c:pt>
                <c:pt idx="17">
                  <c:v>3.8040117432535898</c:v>
                </c:pt>
                <c:pt idx="18">
                  <c:v>5.00963449499221</c:v>
                </c:pt>
                <c:pt idx="19">
                  <c:v>3.3810580167354498</c:v>
                </c:pt>
                <c:pt idx="20">
                  <c:v>5.6098050139362297</c:v>
                </c:pt>
                <c:pt idx="21">
                  <c:v>2.16753707666108</c:v>
                </c:pt>
                <c:pt idx="22">
                  <c:v>2.1269954637560202</c:v>
                </c:pt>
                <c:pt idx="23">
                  <c:v>2.44814100940693</c:v>
                </c:pt>
                <c:pt idx="24">
                  <c:v>4.0709468205657604</c:v>
                </c:pt>
                <c:pt idx="25">
                  <c:v>3.6741751246223799</c:v>
                </c:pt>
                <c:pt idx="26">
                  <c:v>3.8040117432535898</c:v>
                </c:pt>
              </c:numCache>
            </c:numRef>
          </c:xVal>
          <c:yVal>
            <c:numRef>
              <c:f>MainTable!$V$3:$V$29</c:f>
              <c:numCache>
                <c:formatCode>0%</c:formatCode>
                <c:ptCount val="27"/>
                <c:pt idx="0">
                  <c:v>0.38808361606840547</c:v>
                </c:pt>
                <c:pt idx="1">
                  <c:v>0.36742326154398586</c:v>
                </c:pt>
                <c:pt idx="2">
                  <c:v>0.17764266469552986</c:v>
                </c:pt>
                <c:pt idx="3">
                  <c:v>0.32035006133473226</c:v>
                </c:pt>
                <c:pt idx="4">
                  <c:v>0.38143672548032059</c:v>
                </c:pt>
                <c:pt idx="5">
                  <c:v>4.6240287145465749E-2</c:v>
                </c:pt>
                <c:pt idx="6">
                  <c:v>0.2977957688320218</c:v>
                </c:pt>
                <c:pt idx="7">
                  <c:v>0.38143672548032059</c:v>
                </c:pt>
                <c:pt idx="8">
                  <c:v>0.10920970169330588</c:v>
                </c:pt>
                <c:pt idx="9">
                  <c:v>0.38808361606840547</c:v>
                </c:pt>
                <c:pt idx="10">
                  <c:v>0.36742326154398586</c:v>
                </c:pt>
                <c:pt idx="11">
                  <c:v>0.17764266469552986</c:v>
                </c:pt>
                <c:pt idx="12">
                  <c:v>0.38808361606840547</c:v>
                </c:pt>
                <c:pt idx="13">
                  <c:v>0.24613379266777871</c:v>
                </c:pt>
                <c:pt idx="14">
                  <c:v>9.9929303864987121E-2</c:v>
                </c:pt>
                <c:pt idx="15">
                  <c:v>0.27493656180481968</c:v>
                </c:pt>
                <c:pt idx="16">
                  <c:v>0.39461875416996678</c:v>
                </c:pt>
                <c:pt idx="17">
                  <c:v>0.39890882122356008</c:v>
                </c:pt>
                <c:pt idx="18">
                  <c:v>0.21626841627455454</c:v>
                </c:pt>
                <c:pt idx="19">
                  <c:v>0.36742326154398586</c:v>
                </c:pt>
                <c:pt idx="20">
                  <c:v>9.9929303864987121E-2</c:v>
                </c:pt>
                <c:pt idx="21">
                  <c:v>0.1232683419282854</c:v>
                </c:pt>
                <c:pt idx="22">
                  <c:v>0.11627469921366151</c:v>
                </c:pt>
                <c:pt idx="23">
                  <c:v>0.17764266469552986</c:v>
                </c:pt>
                <c:pt idx="24">
                  <c:v>0.38808361606840547</c:v>
                </c:pt>
                <c:pt idx="25">
                  <c:v>0.39540196478309148</c:v>
                </c:pt>
                <c:pt idx="26">
                  <c:v>0.39890882122356008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F24-4E69-B298-29CB738F72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387647"/>
        <c:axId val="67364127"/>
      </c:scatterChart>
      <c:valAx>
        <c:axId val="67387647"/>
        <c:scaling>
          <c:orientation val="minMax"/>
          <c:max val="6.5"/>
          <c:min val="2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CICA Complexity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64127"/>
        <c:crosses val="autoZero"/>
        <c:crossBetween val="midCat"/>
        <c:majorUnit val="0.5"/>
        <c:minorUnit val="0.2"/>
      </c:valAx>
      <c:valAx>
        <c:axId val="67364127"/>
        <c:scaling>
          <c:orientation val="minMax"/>
          <c:max val="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Probability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87647"/>
        <c:crosses val="autoZero"/>
        <c:crossBetween val="midCat"/>
        <c:majorUnit val="0.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Probability (%)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00B0F0"/>
              </a:solidFill>
              <a:ln w="38100">
                <a:solidFill>
                  <a:srgbClr val="00B0F0"/>
                </a:solidFill>
              </a:ln>
              <a:effectLst/>
            </c:spPr>
          </c:marker>
          <c:dLbls>
            <c:dLbl>
              <c:idx val="17"/>
              <c:layout>
                <c:manualLayout>
                  <c:x val="0.21251672394900328"/>
                  <c:y val="3.3620649245507728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600" b="1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600" b="1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</a:rPr>
                      <a:t>Mean = 3.82, 40%; SD = 13%</a:t>
                    </a:r>
                  </a:p>
                </c:rich>
              </c:tx>
              <c:spPr>
                <a:solidFill>
                  <a:schemeClr val="bg1">
                    <a:alpha val="38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6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600009407823761"/>
                      <c:h val="0.26324204849439203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0-349D-45D2-9A05-89A8BE5F3E9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50800" cap="rnd">
                <a:solidFill>
                  <a:schemeClr val="bg1">
                    <a:lumMod val="75000"/>
                  </a:schemeClr>
                </a:solidFill>
                <a:prstDash val="sysDot"/>
              </a:ln>
              <a:effectLst/>
            </c:spPr>
            <c:trendlineType val="poly"/>
            <c:order val="3"/>
            <c:dispRSqr val="0"/>
            <c:dispEq val="0"/>
          </c:trendline>
          <c:errBars>
            <c:errDir val="y"/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MainTable!$V$3:$V$29</c:f>
                <c:numCache>
                  <c:formatCode>General</c:formatCode>
                  <c:ptCount val="27"/>
                  <c:pt idx="0">
                    <c:v>0.38808361606840547</c:v>
                  </c:pt>
                  <c:pt idx="1">
                    <c:v>0.36742326154398586</c:v>
                  </c:pt>
                  <c:pt idx="2">
                    <c:v>0.17764266469552986</c:v>
                  </c:pt>
                  <c:pt idx="3">
                    <c:v>0.32035006133473226</c:v>
                  </c:pt>
                  <c:pt idx="4">
                    <c:v>0.38143672548032059</c:v>
                  </c:pt>
                  <c:pt idx="5">
                    <c:v>4.6240287145465749E-2</c:v>
                  </c:pt>
                  <c:pt idx="6">
                    <c:v>0.2977957688320218</c:v>
                  </c:pt>
                  <c:pt idx="7">
                    <c:v>0.38143672548032059</c:v>
                  </c:pt>
                  <c:pt idx="8">
                    <c:v>0.10920970169330588</c:v>
                  </c:pt>
                  <c:pt idx="9">
                    <c:v>0.38808361606840547</c:v>
                  </c:pt>
                  <c:pt idx="10">
                    <c:v>0.36742326154398586</c:v>
                  </c:pt>
                  <c:pt idx="11">
                    <c:v>0.17764266469552986</c:v>
                  </c:pt>
                  <c:pt idx="12">
                    <c:v>0.38808361606840547</c:v>
                  </c:pt>
                  <c:pt idx="13">
                    <c:v>0.24613379266777871</c:v>
                  </c:pt>
                  <c:pt idx="14">
                    <c:v>9.9929303864987121E-2</c:v>
                  </c:pt>
                  <c:pt idx="15">
                    <c:v>0.27493656180481968</c:v>
                  </c:pt>
                  <c:pt idx="16">
                    <c:v>0.39461875416996678</c:v>
                  </c:pt>
                  <c:pt idx="17">
                    <c:v>0.39890882122356008</c:v>
                  </c:pt>
                  <c:pt idx="18">
                    <c:v>0.21626841627455454</c:v>
                  </c:pt>
                  <c:pt idx="19">
                    <c:v>0.36742326154398586</c:v>
                  </c:pt>
                  <c:pt idx="20">
                    <c:v>9.9929303864987121E-2</c:v>
                  </c:pt>
                  <c:pt idx="21">
                    <c:v>0.1232683419282854</c:v>
                  </c:pt>
                  <c:pt idx="22">
                    <c:v>0.11627469921366151</c:v>
                  </c:pt>
                  <c:pt idx="23">
                    <c:v>0.17764266469552986</c:v>
                  </c:pt>
                  <c:pt idx="24">
                    <c:v>0.38808361606840547</c:v>
                  </c:pt>
                  <c:pt idx="25">
                    <c:v>0.39540196478309148</c:v>
                  </c:pt>
                  <c:pt idx="26">
                    <c:v>0.39890882122356008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  <a:alpha val="50000"/>
                  </a:schemeClr>
                </a:solidFill>
                <a:round/>
              </a:ln>
              <a:effectLst/>
            </c:spPr>
          </c:errBars>
          <c:xVal>
            <c:numRef>
              <c:f>MainTable!$H$3:$H$29</c:f>
              <c:numCache>
                <c:formatCode>0.00</c:formatCode>
                <c:ptCount val="27"/>
                <c:pt idx="0">
                  <c:v>4.0709468205657604</c:v>
                </c:pt>
                <c:pt idx="1">
                  <c:v>3.3810580167354498</c:v>
                </c:pt>
                <c:pt idx="2">
                  <c:v>2.44814100940693</c:v>
                </c:pt>
                <c:pt idx="3">
                  <c:v>3.1046169383721902</c:v>
                </c:pt>
                <c:pt idx="4">
                  <c:v>3.4953594781301298</c:v>
                </c:pt>
                <c:pt idx="5">
                  <c:v>6.0535753783445401</c:v>
                </c:pt>
                <c:pt idx="6">
                  <c:v>4.6414756526268901</c:v>
                </c:pt>
                <c:pt idx="7">
                  <c:v>3.4953594781301298</c:v>
                </c:pt>
                <c:pt idx="8">
                  <c:v>5.5513785927583097</c:v>
                </c:pt>
                <c:pt idx="9">
                  <c:v>4.0709468205657604</c:v>
                </c:pt>
                <c:pt idx="10">
                  <c:v>3.3810580167354498</c:v>
                </c:pt>
                <c:pt idx="11">
                  <c:v>2.44814100940693</c:v>
                </c:pt>
                <c:pt idx="12">
                  <c:v>4.0709468205657604</c:v>
                </c:pt>
                <c:pt idx="13">
                  <c:v>2.7596209841446999</c:v>
                </c:pt>
                <c:pt idx="14">
                  <c:v>5.6098050139362297</c:v>
                </c:pt>
                <c:pt idx="15">
                  <c:v>4.7471604313498101</c:v>
                </c:pt>
                <c:pt idx="16">
                  <c:v>3.65898607536396</c:v>
                </c:pt>
                <c:pt idx="17">
                  <c:v>3.8040117432535898</c:v>
                </c:pt>
                <c:pt idx="18">
                  <c:v>5.00963449499221</c:v>
                </c:pt>
                <c:pt idx="19">
                  <c:v>3.3810580167354498</c:v>
                </c:pt>
                <c:pt idx="20">
                  <c:v>5.6098050139362297</c:v>
                </c:pt>
                <c:pt idx="21">
                  <c:v>2.16753707666108</c:v>
                </c:pt>
                <c:pt idx="22">
                  <c:v>2.1269954637560202</c:v>
                </c:pt>
                <c:pt idx="23">
                  <c:v>2.44814100940693</c:v>
                </c:pt>
                <c:pt idx="24">
                  <c:v>4.0709468205657604</c:v>
                </c:pt>
                <c:pt idx="25">
                  <c:v>3.6741751246223799</c:v>
                </c:pt>
                <c:pt idx="26">
                  <c:v>3.8040117432535898</c:v>
                </c:pt>
              </c:numCache>
            </c:numRef>
          </c:xVal>
          <c:yVal>
            <c:numRef>
              <c:f>MainTable!$V$3:$V$29</c:f>
              <c:numCache>
                <c:formatCode>0%</c:formatCode>
                <c:ptCount val="27"/>
                <c:pt idx="0">
                  <c:v>0.38808361606840547</c:v>
                </c:pt>
                <c:pt idx="1">
                  <c:v>0.36742326154398586</c:v>
                </c:pt>
                <c:pt idx="2">
                  <c:v>0.17764266469552986</c:v>
                </c:pt>
                <c:pt idx="3">
                  <c:v>0.32035006133473226</c:v>
                </c:pt>
                <c:pt idx="4">
                  <c:v>0.38143672548032059</c:v>
                </c:pt>
                <c:pt idx="5">
                  <c:v>4.6240287145465749E-2</c:v>
                </c:pt>
                <c:pt idx="6">
                  <c:v>0.2977957688320218</c:v>
                </c:pt>
                <c:pt idx="7">
                  <c:v>0.38143672548032059</c:v>
                </c:pt>
                <c:pt idx="8">
                  <c:v>0.10920970169330588</c:v>
                </c:pt>
                <c:pt idx="9">
                  <c:v>0.38808361606840547</c:v>
                </c:pt>
                <c:pt idx="10">
                  <c:v>0.36742326154398586</c:v>
                </c:pt>
                <c:pt idx="11">
                  <c:v>0.17764266469552986</c:v>
                </c:pt>
                <c:pt idx="12">
                  <c:v>0.38808361606840547</c:v>
                </c:pt>
                <c:pt idx="13">
                  <c:v>0.24613379266777871</c:v>
                </c:pt>
                <c:pt idx="14">
                  <c:v>9.9929303864987121E-2</c:v>
                </c:pt>
                <c:pt idx="15">
                  <c:v>0.27493656180481968</c:v>
                </c:pt>
                <c:pt idx="16">
                  <c:v>0.39461875416996678</c:v>
                </c:pt>
                <c:pt idx="17">
                  <c:v>0.39890882122356008</c:v>
                </c:pt>
                <c:pt idx="18">
                  <c:v>0.21626841627455454</c:v>
                </c:pt>
                <c:pt idx="19">
                  <c:v>0.36742326154398586</c:v>
                </c:pt>
                <c:pt idx="20">
                  <c:v>9.9929303864987121E-2</c:v>
                </c:pt>
                <c:pt idx="21">
                  <c:v>0.1232683419282854</c:v>
                </c:pt>
                <c:pt idx="22">
                  <c:v>0.11627469921366151</c:v>
                </c:pt>
                <c:pt idx="23">
                  <c:v>0.17764266469552986</c:v>
                </c:pt>
                <c:pt idx="24">
                  <c:v>0.38808361606840547</c:v>
                </c:pt>
                <c:pt idx="25">
                  <c:v>0.39540196478309148</c:v>
                </c:pt>
                <c:pt idx="26">
                  <c:v>0.39890882122356008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49D-45D2-9A05-89A8BE5F3E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387647"/>
        <c:axId val="67364127"/>
      </c:scatterChart>
      <c:valAx>
        <c:axId val="67387647"/>
        <c:scaling>
          <c:orientation val="minMax"/>
          <c:max val="6.5"/>
          <c:min val="2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CICA Complexity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64127"/>
        <c:crosses val="autoZero"/>
        <c:crossBetween val="midCat"/>
        <c:majorUnit val="0.5"/>
        <c:minorUnit val="0.2"/>
      </c:valAx>
      <c:valAx>
        <c:axId val="67364127"/>
        <c:scaling>
          <c:orientation val="minMax"/>
          <c:max val="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Probability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87647"/>
        <c:crosses val="autoZero"/>
        <c:crossBetween val="midCat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SurveyTable!$C$1</c:f>
              <c:strCache>
                <c:ptCount val="1"/>
                <c:pt idx="0">
                  <c:v>Mean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SurveyTable!$B$2:$B$11</c:f>
              <c:strCache>
                <c:ptCount val="10"/>
                <c:pt idx="0">
                  <c:v>To what extent do you find the overall complexity of this facade design appealing?</c:v>
                </c:pt>
                <c:pt idx="1">
                  <c:v>How do you rate the intricacy of the patterns and textures used in this facade design?</c:v>
                </c:pt>
                <c:pt idx="2">
                  <c:v>To what extent do you think the arrangement of architectural elements on this facade adds to its visual interest?</c:v>
                </c:pt>
                <c:pt idx="3">
                  <c:v>How complex do you perceive the facade's use of patterns and textures? </c:v>
                </c:pt>
                <c:pt idx="4">
                  <c:v>How detailed do you find the ornamentation on this facade design? </c:v>
                </c:pt>
                <c:pt idx="5">
                  <c:v>How much do the combination of materials contribute to the overall complexity of the facade?</c:v>
                </c:pt>
                <c:pt idx="6">
                  <c:v>To what degree does the composition of the facade strike you as aesthetically intricate?</c:v>
                </c:pt>
                <c:pt idx="7">
                  <c:v>How much do you believe that the arrangement of shapes and forms on the facade contributes to its complexity?</c:v>
                </c:pt>
                <c:pt idx="8">
                  <c:v>How significantly does the use of color enhance the facade's visual complexity?</c:v>
                </c:pt>
                <c:pt idx="9">
                  <c:v>How much depth and layering do you observe in the design of this facade? </c:v>
                </c:pt>
              </c:strCache>
            </c:strRef>
          </c:cat>
          <c:val>
            <c:numRef>
              <c:f>SurveyTable!$C$2:$C$11</c:f>
              <c:numCache>
                <c:formatCode>0.0</c:formatCode>
                <c:ptCount val="10"/>
                <c:pt idx="0">
                  <c:v>4.25</c:v>
                </c:pt>
                <c:pt idx="1">
                  <c:v>4.625</c:v>
                </c:pt>
                <c:pt idx="2">
                  <c:v>5.5</c:v>
                </c:pt>
                <c:pt idx="3">
                  <c:v>3.875</c:v>
                </c:pt>
                <c:pt idx="4">
                  <c:v>5</c:v>
                </c:pt>
                <c:pt idx="5">
                  <c:v>4.875</c:v>
                </c:pt>
                <c:pt idx="6">
                  <c:v>4.875</c:v>
                </c:pt>
                <c:pt idx="7">
                  <c:v>6.25</c:v>
                </c:pt>
                <c:pt idx="8">
                  <c:v>5.125</c:v>
                </c:pt>
                <c:pt idx="9">
                  <c:v>4.25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4A-4B91-81C7-FBBE57E0F4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751901535"/>
        <c:axId val="1751903455"/>
      </c:barChart>
      <c:catAx>
        <c:axId val="175190153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1903455"/>
        <c:crosses val="autoZero"/>
        <c:auto val="1"/>
        <c:lblAlgn val="l"/>
        <c:lblOffset val="100"/>
        <c:noMultiLvlLbl val="0"/>
      </c:catAx>
      <c:valAx>
        <c:axId val="1751903455"/>
        <c:scaling>
          <c:orientation val="minMax"/>
          <c:max val="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19015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5553149606299214E-2"/>
          <c:y val="9.7633477273202013E-2"/>
          <c:w val="0.8680719597550306"/>
          <c:h val="0.84919228338598884"/>
        </c:manualLayout>
      </c:layout>
      <c:barChart>
        <c:barDir val="bar"/>
        <c:grouping val="stacked"/>
        <c:varyColors val="0"/>
        <c:ser>
          <c:idx val="1"/>
          <c:order val="0"/>
          <c:tx>
            <c:strRef>
              <c:f>SurveyTable!$C$1</c:f>
              <c:strCache>
                <c:ptCount val="1"/>
                <c:pt idx="0">
                  <c:v>Mean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cust"/>
            <c:noEndCap val="0"/>
            <c:plus>
              <c:numRef>
                <c:f>SurveyTable!$D$7:$D$11</c:f>
                <c:numCache>
                  <c:formatCode>General</c:formatCode>
                  <c:ptCount val="5"/>
                  <c:pt idx="0">
                    <c:v>1.5360257159305635</c:v>
                  </c:pt>
                  <c:pt idx="1">
                    <c:v>1.8328597873268975</c:v>
                  </c:pt>
                  <c:pt idx="2">
                    <c:v>0.66143782776614768</c:v>
                  </c:pt>
                  <c:pt idx="3">
                    <c:v>1.5360257159305635</c:v>
                  </c:pt>
                  <c:pt idx="4">
                    <c:v>1.920286436967152</c:v>
                  </c:pt>
                </c:numCache>
              </c:numRef>
            </c:plus>
            <c:minus>
              <c:numRef>
                <c:f>SurveyTable!$D$7:$D$11</c:f>
                <c:numCache>
                  <c:formatCode>General</c:formatCode>
                  <c:ptCount val="5"/>
                  <c:pt idx="0">
                    <c:v>1.5360257159305635</c:v>
                  </c:pt>
                  <c:pt idx="1">
                    <c:v>1.8328597873268975</c:v>
                  </c:pt>
                  <c:pt idx="2">
                    <c:v>0.66143782776614768</c:v>
                  </c:pt>
                  <c:pt idx="3">
                    <c:v>1.5360257159305635</c:v>
                  </c:pt>
                  <c:pt idx="4">
                    <c:v>1.920286436967152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SurveyTable!$C$7:$C$11</c:f>
              <c:numCache>
                <c:formatCode>0.0</c:formatCode>
                <c:ptCount val="5"/>
                <c:pt idx="0">
                  <c:v>4.875</c:v>
                </c:pt>
                <c:pt idx="1">
                  <c:v>4.875</c:v>
                </c:pt>
                <c:pt idx="2">
                  <c:v>6.25</c:v>
                </c:pt>
                <c:pt idx="3">
                  <c:v>5.125</c:v>
                </c:pt>
                <c:pt idx="4">
                  <c:v>4.25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45-4986-8266-2AA99E10E28E}"/>
            </c:ext>
          </c:extLst>
        </c:ser>
        <c:ser>
          <c:idx val="0"/>
          <c:order val="1"/>
          <c:tx>
            <c:strRef>
              <c:f>SurveyTable!$D$1</c:f>
              <c:strCache>
                <c:ptCount val="1"/>
                <c:pt idx="0">
                  <c:v>SD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SurveyTable!$D$7:$D$11</c:f>
              <c:numCache>
                <c:formatCode>0.0</c:formatCode>
                <c:ptCount val="5"/>
                <c:pt idx="0">
                  <c:v>1.5360257159305635</c:v>
                </c:pt>
                <c:pt idx="1">
                  <c:v>1.8328597873268975</c:v>
                </c:pt>
                <c:pt idx="2">
                  <c:v>0.66143782776614768</c:v>
                </c:pt>
                <c:pt idx="3">
                  <c:v>1.5360257159305635</c:v>
                </c:pt>
                <c:pt idx="4">
                  <c:v>1.920286436967152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45-4986-8266-2AA99E10E2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93"/>
        <c:overlap val="100"/>
        <c:axId val="466796079"/>
        <c:axId val="466796559"/>
      </c:barChart>
      <c:catAx>
        <c:axId val="466796079"/>
        <c:scaling>
          <c:orientation val="maxMin"/>
        </c:scaling>
        <c:delete val="1"/>
        <c:axPos val="l"/>
        <c:numFmt formatCode="0.0" sourceLinked="1"/>
        <c:majorTickMark val="out"/>
        <c:minorTickMark val="none"/>
        <c:tickLblPos val="nextTo"/>
        <c:crossAx val="466796559"/>
        <c:crosses val="autoZero"/>
        <c:auto val="1"/>
        <c:lblAlgn val="ctr"/>
        <c:lblOffset val="100"/>
        <c:noMultiLvlLbl val="0"/>
      </c:catAx>
      <c:valAx>
        <c:axId val="466796559"/>
        <c:scaling>
          <c:orientation val="minMax"/>
          <c:max val="7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796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5553149606299214E-2"/>
          <c:y val="9.7633477273202013E-2"/>
          <c:w val="0.8680719597550306"/>
          <c:h val="0.84919228338598884"/>
        </c:manualLayout>
      </c:layout>
      <c:barChart>
        <c:barDir val="bar"/>
        <c:grouping val="stacked"/>
        <c:varyColors val="0"/>
        <c:ser>
          <c:idx val="1"/>
          <c:order val="0"/>
          <c:tx>
            <c:strRef>
              <c:f>SurveyTable!$C$1</c:f>
              <c:strCache>
                <c:ptCount val="1"/>
                <c:pt idx="0">
                  <c:v>Mean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cust"/>
            <c:noEndCap val="0"/>
            <c:plus>
              <c:numRef>
                <c:f>SurveyTable!$D$2:$D$11</c:f>
                <c:numCache>
                  <c:formatCode>General</c:formatCode>
                  <c:ptCount val="10"/>
                  <c:pt idx="0">
                    <c:v>1.713913650100261</c:v>
                  </c:pt>
                  <c:pt idx="1">
                    <c:v>1.4947825928876748</c:v>
                  </c:pt>
                  <c:pt idx="2">
                    <c:v>1.4142135623730951</c:v>
                  </c:pt>
                  <c:pt idx="3">
                    <c:v>1.6153559979150107</c:v>
                  </c:pt>
                  <c:pt idx="4">
                    <c:v>1.2247448713915889</c:v>
                  </c:pt>
                  <c:pt idx="5">
                    <c:v>1.5360257159305635</c:v>
                  </c:pt>
                  <c:pt idx="6">
                    <c:v>1.8328597873268975</c:v>
                  </c:pt>
                  <c:pt idx="7">
                    <c:v>0.66143782776614768</c:v>
                  </c:pt>
                  <c:pt idx="8">
                    <c:v>1.5360257159305635</c:v>
                  </c:pt>
                  <c:pt idx="9">
                    <c:v>1.920286436967152</c:v>
                  </c:pt>
                </c:numCache>
              </c:numRef>
            </c:plus>
            <c:minus>
              <c:numRef>
                <c:f>SurveyTable!$D$2:$D$11</c:f>
                <c:numCache>
                  <c:formatCode>General</c:formatCode>
                  <c:ptCount val="10"/>
                  <c:pt idx="0">
                    <c:v>1.713913650100261</c:v>
                  </c:pt>
                  <c:pt idx="1">
                    <c:v>1.4947825928876748</c:v>
                  </c:pt>
                  <c:pt idx="2">
                    <c:v>1.4142135623730951</c:v>
                  </c:pt>
                  <c:pt idx="3">
                    <c:v>1.6153559979150107</c:v>
                  </c:pt>
                  <c:pt idx="4">
                    <c:v>1.2247448713915889</c:v>
                  </c:pt>
                  <c:pt idx="5">
                    <c:v>1.5360257159305635</c:v>
                  </c:pt>
                  <c:pt idx="6">
                    <c:v>1.8328597873268975</c:v>
                  </c:pt>
                  <c:pt idx="7">
                    <c:v>0.66143782776614768</c:v>
                  </c:pt>
                  <c:pt idx="8">
                    <c:v>1.5360257159305635</c:v>
                  </c:pt>
                  <c:pt idx="9">
                    <c:v>1.920286436967152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SurveyTable!$C$2:$C$6</c:f>
              <c:numCache>
                <c:formatCode>0.0</c:formatCode>
                <c:ptCount val="5"/>
                <c:pt idx="0">
                  <c:v>4.25</c:v>
                </c:pt>
                <c:pt idx="1">
                  <c:v>4.625</c:v>
                </c:pt>
                <c:pt idx="2">
                  <c:v>5.5</c:v>
                </c:pt>
                <c:pt idx="3">
                  <c:v>3.875</c:v>
                </c:pt>
                <c:pt idx="4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36-4152-B65A-BCDD55F30B99}"/>
            </c:ext>
          </c:extLst>
        </c:ser>
        <c:ser>
          <c:idx val="0"/>
          <c:order val="1"/>
          <c:tx>
            <c:strRef>
              <c:f>SurveyTable!$D$1</c:f>
              <c:strCache>
                <c:ptCount val="1"/>
                <c:pt idx="0">
                  <c:v>SD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SurveyTable!$D$2:$D$6</c:f>
              <c:numCache>
                <c:formatCode>0.0</c:formatCode>
                <c:ptCount val="5"/>
                <c:pt idx="0">
                  <c:v>1.713913650100261</c:v>
                </c:pt>
                <c:pt idx="1">
                  <c:v>1.4947825928876748</c:v>
                </c:pt>
                <c:pt idx="2">
                  <c:v>1.4142135623730951</c:v>
                </c:pt>
                <c:pt idx="3">
                  <c:v>1.6153559979150107</c:v>
                </c:pt>
                <c:pt idx="4">
                  <c:v>1.2247448713915889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36-4152-B65A-BCDD55F30B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93"/>
        <c:overlap val="100"/>
        <c:axId val="466796079"/>
        <c:axId val="466796559"/>
      </c:barChart>
      <c:catAx>
        <c:axId val="466796079"/>
        <c:scaling>
          <c:orientation val="maxMin"/>
        </c:scaling>
        <c:delete val="1"/>
        <c:axPos val="l"/>
        <c:numFmt formatCode="0.0" sourceLinked="1"/>
        <c:majorTickMark val="out"/>
        <c:minorTickMark val="none"/>
        <c:tickLblPos val="nextTo"/>
        <c:crossAx val="466796559"/>
        <c:crosses val="autoZero"/>
        <c:auto val="1"/>
        <c:lblAlgn val="ctr"/>
        <c:lblOffset val="100"/>
        <c:noMultiLvlLbl val="0"/>
      </c:catAx>
      <c:valAx>
        <c:axId val="466796559"/>
        <c:scaling>
          <c:orientation val="minMax"/>
          <c:max val="7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796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5553149606299214E-2"/>
          <c:y val="9.7633477273202013E-2"/>
          <c:w val="0.8680719597550306"/>
          <c:h val="0.84919228338598884"/>
        </c:manualLayout>
      </c:layout>
      <c:barChart>
        <c:barDir val="bar"/>
        <c:grouping val="stacked"/>
        <c:varyColors val="0"/>
        <c:ser>
          <c:idx val="1"/>
          <c:order val="0"/>
          <c:tx>
            <c:strRef>
              <c:f>SurveyTable!$C$1</c:f>
              <c:strCache>
                <c:ptCount val="1"/>
                <c:pt idx="0">
                  <c:v>Mean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noFill/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cust"/>
            <c:noEndCap val="0"/>
            <c:plus>
              <c:numRef>
                <c:f>SurveyTable!$D$2:$D$11</c:f>
                <c:numCache>
                  <c:formatCode>General</c:formatCode>
                  <c:ptCount val="10"/>
                  <c:pt idx="0">
                    <c:v>1.713913650100261</c:v>
                  </c:pt>
                  <c:pt idx="1">
                    <c:v>1.4947825928876748</c:v>
                  </c:pt>
                  <c:pt idx="2">
                    <c:v>1.4142135623730951</c:v>
                  </c:pt>
                  <c:pt idx="3">
                    <c:v>1.6153559979150107</c:v>
                  </c:pt>
                  <c:pt idx="4">
                    <c:v>1.2247448713915889</c:v>
                  </c:pt>
                  <c:pt idx="5">
                    <c:v>1.5360257159305635</c:v>
                  </c:pt>
                  <c:pt idx="6">
                    <c:v>1.8328597873268975</c:v>
                  </c:pt>
                  <c:pt idx="7">
                    <c:v>0.66143782776614768</c:v>
                  </c:pt>
                  <c:pt idx="8">
                    <c:v>1.5360257159305635</c:v>
                  </c:pt>
                  <c:pt idx="9">
                    <c:v>1.920286436967152</c:v>
                  </c:pt>
                </c:numCache>
              </c:numRef>
            </c:plus>
            <c:minus>
              <c:numRef>
                <c:f>SurveyTable!$D$2:$D$11</c:f>
                <c:numCache>
                  <c:formatCode>General</c:formatCode>
                  <c:ptCount val="10"/>
                  <c:pt idx="0">
                    <c:v>1.713913650100261</c:v>
                  </c:pt>
                  <c:pt idx="1">
                    <c:v>1.4947825928876748</c:v>
                  </c:pt>
                  <c:pt idx="2">
                    <c:v>1.4142135623730951</c:v>
                  </c:pt>
                  <c:pt idx="3">
                    <c:v>1.6153559979150107</c:v>
                  </c:pt>
                  <c:pt idx="4">
                    <c:v>1.2247448713915889</c:v>
                  </c:pt>
                  <c:pt idx="5">
                    <c:v>1.5360257159305635</c:v>
                  </c:pt>
                  <c:pt idx="6">
                    <c:v>1.8328597873268975</c:v>
                  </c:pt>
                  <c:pt idx="7">
                    <c:v>0.66143782776614768</c:v>
                  </c:pt>
                  <c:pt idx="8">
                    <c:v>1.5360257159305635</c:v>
                  </c:pt>
                  <c:pt idx="9">
                    <c:v>1.920286436967152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SurveyTable!$C$2:$C$6</c:f>
              <c:numCache>
                <c:formatCode>0.0</c:formatCode>
                <c:ptCount val="5"/>
                <c:pt idx="0">
                  <c:v>4.25</c:v>
                </c:pt>
                <c:pt idx="1">
                  <c:v>4.625</c:v>
                </c:pt>
                <c:pt idx="2">
                  <c:v>5.5</c:v>
                </c:pt>
                <c:pt idx="3">
                  <c:v>3.875</c:v>
                </c:pt>
                <c:pt idx="4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D9-42AA-B986-7D4A4DD4BB3D}"/>
            </c:ext>
          </c:extLst>
        </c:ser>
        <c:ser>
          <c:idx val="0"/>
          <c:order val="1"/>
          <c:tx>
            <c:strRef>
              <c:f>SurveyTable!$D$1</c:f>
              <c:strCache>
                <c:ptCount val="1"/>
                <c:pt idx="0">
                  <c:v>SD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noFill/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SurveyTable!$D$2:$D$6</c:f>
              <c:numCache>
                <c:formatCode>0.0</c:formatCode>
                <c:ptCount val="5"/>
                <c:pt idx="0">
                  <c:v>1.713913650100261</c:v>
                </c:pt>
                <c:pt idx="1">
                  <c:v>1.4947825928876748</c:v>
                </c:pt>
                <c:pt idx="2">
                  <c:v>1.4142135623730951</c:v>
                </c:pt>
                <c:pt idx="3">
                  <c:v>1.6153559979150107</c:v>
                </c:pt>
                <c:pt idx="4">
                  <c:v>1.2247448713915889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7D9-42AA-B986-7D4A4DD4BB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93"/>
        <c:overlap val="100"/>
        <c:axId val="466796079"/>
        <c:axId val="466796559"/>
      </c:barChart>
      <c:catAx>
        <c:axId val="466796079"/>
        <c:scaling>
          <c:orientation val="maxMin"/>
        </c:scaling>
        <c:delete val="1"/>
        <c:axPos val="l"/>
        <c:numFmt formatCode="0.0" sourceLinked="1"/>
        <c:majorTickMark val="out"/>
        <c:minorTickMark val="none"/>
        <c:tickLblPos val="nextTo"/>
        <c:crossAx val="466796559"/>
        <c:crosses val="autoZero"/>
        <c:auto val="1"/>
        <c:lblAlgn val="ctr"/>
        <c:lblOffset val="100"/>
        <c:noMultiLvlLbl val="0"/>
      </c:catAx>
      <c:valAx>
        <c:axId val="466796559"/>
        <c:scaling>
          <c:orientation val="minMax"/>
          <c:max val="7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796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5553149606299214E-2"/>
          <c:y val="9.7633477273202013E-2"/>
          <c:w val="0.8680719597550306"/>
          <c:h val="0.84919228338598884"/>
        </c:manualLayout>
      </c:layout>
      <c:barChart>
        <c:barDir val="bar"/>
        <c:grouping val="stacked"/>
        <c:varyColors val="0"/>
        <c:ser>
          <c:idx val="1"/>
          <c:order val="0"/>
          <c:tx>
            <c:strRef>
              <c:f>SurveyTable!$C$1</c:f>
              <c:strCache>
                <c:ptCount val="1"/>
                <c:pt idx="0">
                  <c:v>Mean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noFill/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cust"/>
            <c:noEndCap val="0"/>
            <c:plus>
              <c:numRef>
                <c:f>SurveyTable!$D$7:$D$11</c:f>
                <c:numCache>
                  <c:formatCode>General</c:formatCode>
                  <c:ptCount val="5"/>
                  <c:pt idx="0">
                    <c:v>1.5360257159305635</c:v>
                  </c:pt>
                  <c:pt idx="1">
                    <c:v>1.8328597873268975</c:v>
                  </c:pt>
                  <c:pt idx="2">
                    <c:v>0.66143782776614768</c:v>
                  </c:pt>
                  <c:pt idx="3">
                    <c:v>1.5360257159305635</c:v>
                  </c:pt>
                  <c:pt idx="4">
                    <c:v>1.920286436967152</c:v>
                  </c:pt>
                </c:numCache>
              </c:numRef>
            </c:plus>
            <c:minus>
              <c:numRef>
                <c:f>SurveyTable!$D$7:$D$11</c:f>
                <c:numCache>
                  <c:formatCode>General</c:formatCode>
                  <c:ptCount val="5"/>
                  <c:pt idx="0">
                    <c:v>1.5360257159305635</c:v>
                  </c:pt>
                  <c:pt idx="1">
                    <c:v>1.8328597873268975</c:v>
                  </c:pt>
                  <c:pt idx="2">
                    <c:v>0.66143782776614768</c:v>
                  </c:pt>
                  <c:pt idx="3">
                    <c:v>1.5360257159305635</c:v>
                  </c:pt>
                  <c:pt idx="4">
                    <c:v>1.920286436967152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SurveyTable!$C$7:$C$11</c:f>
              <c:numCache>
                <c:formatCode>0.0</c:formatCode>
                <c:ptCount val="5"/>
                <c:pt idx="0">
                  <c:v>4.875</c:v>
                </c:pt>
                <c:pt idx="1">
                  <c:v>4.875</c:v>
                </c:pt>
                <c:pt idx="2">
                  <c:v>6.25</c:v>
                </c:pt>
                <c:pt idx="3">
                  <c:v>5.125</c:v>
                </c:pt>
                <c:pt idx="4">
                  <c:v>4.25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B1-40FA-8F46-29F2EE671C4E}"/>
            </c:ext>
          </c:extLst>
        </c:ser>
        <c:ser>
          <c:idx val="0"/>
          <c:order val="1"/>
          <c:tx>
            <c:strRef>
              <c:f>SurveyTable!$D$1</c:f>
              <c:strCache>
                <c:ptCount val="1"/>
                <c:pt idx="0">
                  <c:v>SD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noFill/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SurveyTable!$D$7:$D$11</c:f>
              <c:numCache>
                <c:formatCode>0.0</c:formatCode>
                <c:ptCount val="5"/>
                <c:pt idx="0">
                  <c:v>1.5360257159305635</c:v>
                </c:pt>
                <c:pt idx="1">
                  <c:v>1.8328597873268975</c:v>
                </c:pt>
                <c:pt idx="2">
                  <c:v>0.66143782776614768</c:v>
                </c:pt>
                <c:pt idx="3">
                  <c:v>1.5360257159305635</c:v>
                </c:pt>
                <c:pt idx="4">
                  <c:v>1.920286436967152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AB1-40FA-8F46-29F2EE671C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93"/>
        <c:overlap val="100"/>
        <c:axId val="466796079"/>
        <c:axId val="466796559"/>
      </c:barChart>
      <c:catAx>
        <c:axId val="466796079"/>
        <c:scaling>
          <c:orientation val="maxMin"/>
        </c:scaling>
        <c:delete val="1"/>
        <c:axPos val="l"/>
        <c:numFmt formatCode="0.0" sourceLinked="1"/>
        <c:majorTickMark val="out"/>
        <c:minorTickMark val="none"/>
        <c:tickLblPos val="nextTo"/>
        <c:crossAx val="466796559"/>
        <c:crosses val="autoZero"/>
        <c:auto val="1"/>
        <c:lblAlgn val="ctr"/>
        <c:lblOffset val="100"/>
        <c:noMultiLvlLbl val="0"/>
      </c:catAx>
      <c:valAx>
        <c:axId val="466796559"/>
        <c:scaling>
          <c:orientation val="minMax"/>
          <c:max val="7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796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[ExperimentComplexityResultsGraph_participants.xlsx]Survey Graphs!PivotTable6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'Survey Graphs'!$B$4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EC62-47E0-A3B7-AFD2F0521999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EC62-47E0-A3B7-AFD2F0521999}"/>
              </c:ext>
            </c:extLst>
          </c:dPt>
          <c:dPt>
            <c:idx val="2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EC62-47E0-A3B7-AFD2F0521999}"/>
              </c:ext>
            </c:extLst>
          </c:dPt>
          <c:dPt>
            <c:idx val="3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EC62-47E0-A3B7-AFD2F0521999}"/>
              </c:ext>
            </c:extLst>
          </c:dPt>
          <c:dPt>
            <c:idx val="4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EC62-47E0-A3B7-AFD2F0521999}"/>
              </c:ext>
            </c:extLst>
          </c:dPt>
          <c:dPt>
            <c:idx val="5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32C9-4F12-9185-7BBE2B3837D7}"/>
              </c:ext>
            </c:extLst>
          </c:dPt>
          <c:dPt>
            <c:idx val="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32C9-4F12-9185-7BBE2B3837D7}"/>
              </c:ext>
            </c:extLst>
          </c:dPt>
          <c:dPt>
            <c:idx val="7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EEE8-4E19-833E-5637F0297DBC}"/>
              </c:ext>
            </c:extLst>
          </c:dPt>
          <c:dPt>
            <c:idx val="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EEE8-4E19-833E-5637F0297DBC}"/>
              </c:ext>
            </c:extLst>
          </c:dPt>
          <c:dPt>
            <c:idx val="9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EEE8-4E19-833E-5637F0297DBC}"/>
              </c:ext>
            </c:extLst>
          </c:dPt>
          <c:dPt>
            <c:idx val="10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EEE8-4E19-833E-5637F0297DBC}"/>
              </c:ext>
            </c:extLst>
          </c:dPt>
          <c:dPt>
            <c:idx val="11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EEE8-4E19-833E-5637F0297DB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'Survey Graphs'!$A$5:$A$10</c:f>
              <c:strCache>
                <c:ptCount val="6"/>
                <c:pt idx="0">
                  <c:v>Computer engineer</c:v>
                </c:pt>
                <c:pt idx="1">
                  <c:v>Architect</c:v>
                </c:pt>
                <c:pt idx="2">
                  <c:v>Mechanical Engineer</c:v>
                </c:pt>
                <c:pt idx="3">
                  <c:v>Mathematics</c:v>
                </c:pt>
                <c:pt idx="4">
                  <c:v>Marine biologist</c:v>
                </c:pt>
                <c:pt idx="5">
                  <c:v>Undergraduate Student</c:v>
                </c:pt>
              </c:strCache>
            </c:strRef>
          </c:cat>
          <c:val>
            <c:numRef>
              <c:f>'Survey Graphs'!$B$5:$B$10</c:f>
              <c:numCache>
                <c:formatCode>0.00%</c:formatCode>
                <c:ptCount val="6"/>
                <c:pt idx="0">
                  <c:v>0.1111111111111111</c:v>
                </c:pt>
                <c:pt idx="1">
                  <c:v>0.33333333333333331</c:v>
                </c:pt>
                <c:pt idx="2">
                  <c:v>0.1111111111111111</c:v>
                </c:pt>
                <c:pt idx="3">
                  <c:v>0.1111111111111111</c:v>
                </c:pt>
                <c:pt idx="4">
                  <c:v>0.1111111111111111</c:v>
                </c:pt>
                <c:pt idx="5">
                  <c:v>0.22222222222222221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39-4BB2-AE97-A70FEB031C5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8950058986905216"/>
          <c:y val="0.2177519526926604"/>
          <c:w val="0.26710735875748809"/>
          <c:h val="0.5091556778294279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[ExperimentComplexityResultsGraph_participants.xlsx]Survey Graphs!PivotTable8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'Survey Graphs'!$E$4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7EB-4DF4-9655-086652C551E8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7EB-4DF4-9655-086652C551E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'Survey Graphs'!$D$5:$D$6</c:f>
              <c:strCache>
                <c:ptCount val="2"/>
                <c:pt idx="0">
                  <c:v>a) None</c:v>
                </c:pt>
                <c:pt idx="1">
                  <c:v>c) 1-5 years</c:v>
                </c:pt>
              </c:strCache>
            </c:strRef>
          </c:cat>
          <c:val>
            <c:numRef>
              <c:f>'Survey Graphs'!$E$5:$E$6</c:f>
              <c:numCache>
                <c:formatCode>0.00%</c:formatCode>
                <c:ptCount val="2"/>
                <c:pt idx="0">
                  <c:v>0.8571428571428571</c:v>
                </c:pt>
                <c:pt idx="1">
                  <c:v>0.14285714285714285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C8-4F46-8BA4-C049303D50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5" Type="http://schemas.openxmlformats.org/officeDocument/2006/relationships/image" Target="../media/image4.png"/><Relationship Id="rId4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8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image" Target="../media/image6.png"/><Relationship Id="rId1" Type="http://schemas.openxmlformats.org/officeDocument/2006/relationships/chart" Target="../charts/chart9.xml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5" Type="http://schemas.openxmlformats.org/officeDocument/2006/relationships/chart" Target="../charts/chart15.xml"/><Relationship Id="rId4" Type="http://schemas.openxmlformats.org/officeDocument/2006/relationships/chart" Target="../charts/chart14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258154</xdr:colOff>
      <xdr:row>1</xdr:row>
      <xdr:rowOff>82604</xdr:rowOff>
    </xdr:from>
    <xdr:to>
      <xdr:col>18</xdr:col>
      <xdr:colOff>257174</xdr:colOff>
      <xdr:row>34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392E01-83A2-9F70-9C5C-751E4C6B3C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666750</xdr:colOff>
      <xdr:row>4</xdr:row>
      <xdr:rowOff>133350</xdr:rowOff>
    </xdr:from>
    <xdr:to>
      <xdr:col>26</xdr:col>
      <xdr:colOff>252880</xdr:colOff>
      <xdr:row>32</xdr:row>
      <xdr:rowOff>74693</xdr:rowOff>
    </xdr:to>
    <xdr:pic>
      <xdr:nvPicPr>
        <xdr:cNvPr id="3" name="Picture 2" descr="A graph with numbers and letters&#10;&#10;Description automatically generated">
          <a:extLst>
            <a:ext uri="{FF2B5EF4-FFF2-40B4-BE49-F238E27FC236}">
              <a16:creationId xmlns:a16="http://schemas.microsoft.com/office/drawing/2014/main" id="{B9FBCFE2-755D-48B6-B632-8E516F33F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44450" y="895350"/>
          <a:ext cx="6406031" cy="5322968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313764</xdr:colOff>
      <xdr:row>4</xdr:row>
      <xdr:rowOff>114921</xdr:rowOff>
    </xdr:from>
    <xdr:to>
      <xdr:col>21</xdr:col>
      <xdr:colOff>190499</xdr:colOff>
      <xdr:row>26</xdr:row>
      <xdr:rowOff>81858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1B15B8-8060-4C81-B9B2-A30D611165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414619</xdr:colOff>
      <xdr:row>27</xdr:row>
      <xdr:rowOff>67236</xdr:rowOff>
    </xdr:from>
    <xdr:to>
      <xdr:col>19</xdr:col>
      <xdr:colOff>373316</xdr:colOff>
      <xdr:row>42</xdr:row>
      <xdr:rowOff>29853</xdr:rowOff>
    </xdr:to>
    <xdr:pic>
      <xdr:nvPicPr>
        <xdr:cNvPr id="3" name="Picture 2" descr="A graph of a graph with blue and gray bars&#10;&#10;Description automatically generated with medium confidence">
          <a:extLst>
            <a:ext uri="{FF2B5EF4-FFF2-40B4-BE49-F238E27FC236}">
              <a16:creationId xmlns:a16="http://schemas.microsoft.com/office/drawing/2014/main" id="{354E0A44-E7DF-4CAB-92B5-2DD2233CE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3501" y="5255560"/>
          <a:ext cx="7825227" cy="282011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504040</xdr:colOff>
      <xdr:row>1</xdr:row>
      <xdr:rowOff>89647</xdr:rowOff>
    </xdr:from>
    <xdr:to>
      <xdr:col>21</xdr:col>
      <xdr:colOff>56030</xdr:colOff>
      <xdr:row>32</xdr:row>
      <xdr:rowOff>100852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F54626-1355-4CAB-AFBB-B6AD14804E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21</xdr:col>
      <xdr:colOff>145677</xdr:colOff>
      <xdr:row>3</xdr:row>
      <xdr:rowOff>89647</xdr:rowOff>
    </xdr:from>
    <xdr:to>
      <xdr:col>29</xdr:col>
      <xdr:colOff>192309</xdr:colOff>
      <xdr:row>31</xdr:row>
      <xdr:rowOff>33791</xdr:rowOff>
    </xdr:to>
    <xdr:pic>
      <xdr:nvPicPr>
        <xdr:cNvPr id="3" name="Picture 2" descr="A graph of different colored lines&#10;&#10;Description automatically generated with medium confidence">
          <a:extLst>
            <a:ext uri="{FF2B5EF4-FFF2-40B4-BE49-F238E27FC236}">
              <a16:creationId xmlns:a16="http://schemas.microsoft.com/office/drawing/2014/main" id="{EEA6A903-315A-4F0C-B268-101F08F50F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88589" y="661147"/>
          <a:ext cx="6411573" cy="5322968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201707</xdr:colOff>
      <xdr:row>21</xdr:row>
      <xdr:rowOff>100854</xdr:rowOff>
    </xdr:from>
    <xdr:to>
      <xdr:col>26</xdr:col>
      <xdr:colOff>265582</xdr:colOff>
      <xdr:row>42</xdr:row>
      <xdr:rowOff>169434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0ED691A-4D49-4BF9-AEE7-CF3F245275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302559</xdr:colOff>
      <xdr:row>21</xdr:row>
      <xdr:rowOff>112058</xdr:rowOff>
    </xdr:from>
    <xdr:to>
      <xdr:col>32</xdr:col>
      <xdr:colOff>558591</xdr:colOff>
      <xdr:row>42</xdr:row>
      <xdr:rowOff>180638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AC70677-64BF-C058-54B0-2F348A8C77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32</xdr:col>
      <xdr:colOff>547488</xdr:colOff>
      <xdr:row>21</xdr:row>
      <xdr:rowOff>112057</xdr:rowOff>
    </xdr:from>
    <xdr:to>
      <xdr:col>39</xdr:col>
      <xdr:colOff>193920</xdr:colOff>
      <xdr:row>42</xdr:row>
      <xdr:rowOff>180637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85CE2E8-8B38-22E5-74B2-C89BB96E0C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302559</xdr:colOff>
      <xdr:row>2</xdr:row>
      <xdr:rowOff>89647</xdr:rowOff>
    </xdr:from>
    <xdr:to>
      <xdr:col>29</xdr:col>
      <xdr:colOff>344023</xdr:colOff>
      <xdr:row>19</xdr:row>
      <xdr:rowOff>156880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4B9D72B-7551-46B4-98A4-E24AACCDE5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8</xdr:col>
      <xdr:colOff>236925</xdr:colOff>
      <xdr:row>21</xdr:row>
      <xdr:rowOff>142639</xdr:rowOff>
    </xdr:from>
    <xdr:to>
      <xdr:col>22</xdr:col>
      <xdr:colOff>258295</xdr:colOff>
      <xdr:row>39</xdr:row>
      <xdr:rowOff>40402</xdr:rowOff>
    </xdr:to>
    <xdr:pic>
      <xdr:nvPicPr>
        <xdr:cNvPr id="2" name="Picture 1" descr="A graph with blue dots and white dots&#10;&#10;Description automatically generated">
          <a:extLst>
            <a:ext uri="{FF2B5EF4-FFF2-40B4-BE49-F238E27FC236}">
              <a16:creationId xmlns:a16="http://schemas.microsoft.com/office/drawing/2014/main" id="{6C9CB6B4-B2D2-4FDD-9FF1-04850C5785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0675" y="4197568"/>
          <a:ext cx="5109081" cy="3326763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165502</xdr:colOff>
      <xdr:row>0</xdr:row>
      <xdr:rowOff>67236</xdr:rowOff>
    </xdr:from>
    <xdr:to>
      <xdr:col>16</xdr:col>
      <xdr:colOff>599673</xdr:colOff>
      <xdr:row>28</xdr:row>
      <xdr:rowOff>123264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9349BF-CA60-475B-ACCB-185D765E18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16</xdr:col>
      <xdr:colOff>683558</xdr:colOff>
      <xdr:row>3</xdr:row>
      <xdr:rowOff>11206</xdr:rowOff>
    </xdr:from>
    <xdr:to>
      <xdr:col>24</xdr:col>
      <xdr:colOff>537880</xdr:colOff>
      <xdr:row>24</xdr:row>
      <xdr:rowOff>139481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66E1501-62CE-421A-B982-2A5B8AD448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9872382" y="582706"/>
          <a:ext cx="6286499" cy="417359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27453</xdr:colOff>
      <xdr:row>1</xdr:row>
      <xdr:rowOff>174252</xdr:rowOff>
    </xdr:from>
    <xdr:to>
      <xdr:col>12</xdr:col>
      <xdr:colOff>388204</xdr:colOff>
      <xdr:row>24</xdr:row>
      <xdr:rowOff>44824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DE7EDE-7789-41DC-90F6-22DABE14E9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13</xdr:col>
      <xdr:colOff>40187</xdr:colOff>
      <xdr:row>1</xdr:row>
      <xdr:rowOff>51392</xdr:rowOff>
    </xdr:from>
    <xdr:to>
      <xdr:col>17</xdr:col>
      <xdr:colOff>593485</xdr:colOff>
      <xdr:row>23</xdr:row>
      <xdr:rowOff>74986</xdr:rowOff>
    </xdr:to>
    <xdr:pic>
      <xdr:nvPicPr>
        <xdr:cNvPr id="10" name="Picture 9" descr="A graph with blue dots and white dots&#10;&#10;Description automatically generated">
          <a:extLst>
            <a:ext uri="{FF2B5EF4-FFF2-40B4-BE49-F238E27FC236}">
              <a16:creationId xmlns:a16="http://schemas.microsoft.com/office/drawing/2014/main" id="{606FDC51-C2BD-A8F9-94E1-60825ABEB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00366" y="241892"/>
          <a:ext cx="6445190" cy="421459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13</xdr:col>
      <xdr:colOff>0</xdr:colOff>
      <xdr:row>26</xdr:row>
      <xdr:rowOff>176892</xdr:rowOff>
    </xdr:from>
    <xdr:to>
      <xdr:col>17</xdr:col>
      <xdr:colOff>592073</xdr:colOff>
      <xdr:row>40</xdr:row>
      <xdr:rowOff>27214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336C9EF-AD46-4AE2-9C43-3FE7D17CFB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</xdr:col>
      <xdr:colOff>571501</xdr:colOff>
      <xdr:row>27</xdr:row>
      <xdr:rowOff>27215</xdr:rowOff>
    </xdr:from>
    <xdr:to>
      <xdr:col>12</xdr:col>
      <xdr:colOff>334993</xdr:colOff>
      <xdr:row>40</xdr:row>
      <xdr:rowOff>13608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14BB456-6226-5DDB-D1AD-EDE45CC16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3822" y="5170715"/>
          <a:ext cx="6499028" cy="2462893"/>
        </a:xfrm>
        <a:prstGeom prst="rect">
          <a:avLst/>
        </a:prstGeom>
      </xdr:spPr>
    </xdr:pic>
    <xdr:clientData/>
  </xdr:twoCellAnchor>
  <xdr:twoCellAnchor editAs="oneCell">
    <xdr:from>
      <xdr:col>2</xdr:col>
      <xdr:colOff>68035</xdr:colOff>
      <xdr:row>26</xdr:row>
      <xdr:rowOff>13606</xdr:rowOff>
    </xdr:from>
    <xdr:to>
      <xdr:col>15</xdr:col>
      <xdr:colOff>1537607</xdr:colOff>
      <xdr:row>40</xdr:row>
      <xdr:rowOff>335</xdr:rowOff>
    </xdr:to>
    <xdr:pic>
      <xdr:nvPicPr>
        <xdr:cNvPr id="11" name="Picture 10" descr="A screenshot of a computer&#10;&#10;Description automatically generated">
          <a:extLst>
            <a:ext uri="{FF2B5EF4-FFF2-40B4-BE49-F238E27FC236}">
              <a16:creationId xmlns:a16="http://schemas.microsoft.com/office/drawing/2014/main" id="{993E8ABB-DF84-2942-C087-95E9B9D7799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790" t="42390" r="2135" b="25505"/>
        <a:stretch/>
      </xdr:blipFill>
      <xdr:spPr>
        <a:xfrm>
          <a:off x="1292678" y="4966606"/>
          <a:ext cx="9429750" cy="265372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434229</xdr:colOff>
      <xdr:row>1</xdr:row>
      <xdr:rowOff>215154</xdr:rowOff>
    </xdr:from>
    <xdr:to>
      <xdr:col>13</xdr:col>
      <xdr:colOff>262779</xdr:colOff>
      <xdr:row>18</xdr:row>
      <xdr:rowOff>34179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87595E-2962-1371-E084-642017E72B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358589</xdr:colOff>
      <xdr:row>19</xdr:row>
      <xdr:rowOff>1</xdr:rowOff>
    </xdr:from>
    <xdr:to>
      <xdr:col>13</xdr:col>
      <xdr:colOff>89648</xdr:colOff>
      <xdr:row>40</xdr:row>
      <xdr:rowOff>145677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DD3ED34-6040-497C-AC81-40883BC621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493059</xdr:colOff>
      <xdr:row>19</xdr:row>
      <xdr:rowOff>22412</xdr:rowOff>
    </xdr:from>
    <xdr:to>
      <xdr:col>5</xdr:col>
      <xdr:colOff>134471</xdr:colOff>
      <xdr:row>40</xdr:row>
      <xdr:rowOff>168088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89D1007-06D1-4554-A6D7-37211D3D60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43</xdr:row>
      <xdr:rowOff>0</xdr:rowOff>
    </xdr:from>
    <xdr:to>
      <xdr:col>5</xdr:col>
      <xdr:colOff>247548</xdr:colOff>
      <xdr:row>64</xdr:row>
      <xdr:rowOff>145676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1216DBB-1D4B-4749-98A1-4D7D815D0C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0</xdr:colOff>
      <xdr:row>43</xdr:row>
      <xdr:rowOff>0</xdr:rowOff>
    </xdr:from>
    <xdr:to>
      <xdr:col>13</xdr:col>
      <xdr:colOff>337196</xdr:colOff>
      <xdr:row>64</xdr:row>
      <xdr:rowOff>145676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63F3FA7-A23C-4913-990D-50E19DF3B4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0.5814</cdr:x>
      <cdr:y>0.15583</cdr:y>
    </cdr:from>
    <cdr:to>
      <cdr:x>0.6471</cdr:x>
      <cdr:y>0.20692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6A5268EC-73A8-07ED-BF45-0206A6EDF001}"/>
            </a:ext>
          </a:extLst>
        </cdr:cNvPr>
        <cdr:cNvSpPr/>
      </cdr:nvSpPr>
      <cdr:spPr>
        <a:xfrm xmlns:a="http://schemas.openxmlformats.org/drawingml/2006/main">
          <a:off x="3831648" y="660256"/>
          <a:ext cx="432955" cy="216477"/>
        </a:xfrm>
        <a:prstGeom xmlns:a="http://schemas.openxmlformats.org/drawingml/2006/main" prst="rect">
          <a:avLst/>
        </a:prstGeom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pPr algn="ctr"/>
          <a:r>
            <a:rPr lang="en-US" b="1"/>
            <a:t>4.3</a:t>
          </a:r>
        </a:p>
      </cdr:txBody>
    </cdr:sp>
  </cdr:relSizeAnchor>
  <cdr:relSizeAnchor xmlns:cdr="http://schemas.openxmlformats.org/drawingml/2006/chartDrawing">
    <cdr:from>
      <cdr:x>0.62411</cdr:x>
      <cdr:y>0.32698</cdr:y>
    </cdr:from>
    <cdr:to>
      <cdr:x>0.6898</cdr:x>
      <cdr:y>0.37807</cdr:y>
    </cdr:to>
    <cdr:sp macro="" textlink="">
      <cdr:nvSpPr>
        <cdr:cNvPr id="3" name="Rectangle 2">
          <a:extLst xmlns:a="http://schemas.openxmlformats.org/drawingml/2006/main">
            <a:ext uri="{FF2B5EF4-FFF2-40B4-BE49-F238E27FC236}">
              <a16:creationId xmlns:a16="http://schemas.microsoft.com/office/drawing/2014/main" id="{9FD5EAB0-0238-CBDE-2290-3E099EBE38DA}"/>
            </a:ext>
          </a:extLst>
        </cdr:cNvPr>
        <cdr:cNvSpPr/>
      </cdr:nvSpPr>
      <cdr:spPr>
        <a:xfrm xmlns:a="http://schemas.openxmlformats.org/drawingml/2006/main">
          <a:off x="4113068" y="1385455"/>
          <a:ext cx="432955" cy="216477"/>
        </a:xfrm>
        <a:prstGeom xmlns:a="http://schemas.openxmlformats.org/drawingml/2006/main" prst="rect">
          <a:avLst/>
        </a:prstGeom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pPr algn="ctr"/>
          <a:r>
            <a:rPr lang="en-US" b="1"/>
            <a:t>4.6</a:t>
          </a:r>
        </a:p>
      </cdr:txBody>
    </cdr:sp>
  </cdr:relSizeAnchor>
  <cdr:relSizeAnchor xmlns:cdr="http://schemas.openxmlformats.org/drawingml/2006/chartDrawing">
    <cdr:from>
      <cdr:x>0.73086</cdr:x>
      <cdr:y>0.49558</cdr:y>
    </cdr:from>
    <cdr:to>
      <cdr:x>0.79656</cdr:x>
      <cdr:y>0.54667</cdr:y>
    </cdr:to>
    <cdr:sp macro="" textlink="">
      <cdr:nvSpPr>
        <cdr:cNvPr id="4" name="Rectangle 3">
          <a:extLst xmlns:a="http://schemas.openxmlformats.org/drawingml/2006/main">
            <a:ext uri="{FF2B5EF4-FFF2-40B4-BE49-F238E27FC236}">
              <a16:creationId xmlns:a16="http://schemas.microsoft.com/office/drawing/2014/main" id="{3DCE60B0-39D0-C5BC-BE2B-1451AF0A655C}"/>
            </a:ext>
          </a:extLst>
        </cdr:cNvPr>
        <cdr:cNvSpPr/>
      </cdr:nvSpPr>
      <cdr:spPr>
        <a:xfrm xmlns:a="http://schemas.openxmlformats.org/drawingml/2006/main">
          <a:off x="4816619" y="2099830"/>
          <a:ext cx="432955" cy="216477"/>
        </a:xfrm>
        <a:prstGeom xmlns:a="http://schemas.openxmlformats.org/drawingml/2006/main" prst="rect">
          <a:avLst/>
        </a:prstGeom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pPr algn="ctr"/>
          <a:r>
            <a:rPr lang="en-US" b="1"/>
            <a:t>5.5</a:t>
          </a:r>
        </a:p>
      </cdr:txBody>
    </cdr:sp>
  </cdr:relSizeAnchor>
  <cdr:relSizeAnchor xmlns:cdr="http://schemas.openxmlformats.org/drawingml/2006/chartDrawing">
    <cdr:from>
      <cdr:x>0.53378</cdr:x>
      <cdr:y>0.66163</cdr:y>
    </cdr:from>
    <cdr:to>
      <cdr:x>0.59947</cdr:x>
      <cdr:y>0.71272</cdr:y>
    </cdr:to>
    <cdr:sp macro="" textlink="">
      <cdr:nvSpPr>
        <cdr:cNvPr id="5" name="Rectangle 4">
          <a:extLst xmlns:a="http://schemas.openxmlformats.org/drawingml/2006/main">
            <a:ext uri="{FF2B5EF4-FFF2-40B4-BE49-F238E27FC236}">
              <a16:creationId xmlns:a16="http://schemas.microsoft.com/office/drawing/2014/main" id="{11CD2C59-34C2-549A-1720-36BBB3C16538}"/>
            </a:ext>
          </a:extLst>
        </cdr:cNvPr>
        <cdr:cNvSpPr/>
      </cdr:nvSpPr>
      <cdr:spPr>
        <a:xfrm xmlns:a="http://schemas.openxmlformats.org/drawingml/2006/main">
          <a:off x="3517756" y="2803381"/>
          <a:ext cx="432955" cy="216477"/>
        </a:xfrm>
        <a:prstGeom xmlns:a="http://schemas.openxmlformats.org/drawingml/2006/main" prst="rect">
          <a:avLst/>
        </a:prstGeom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pPr algn="ctr"/>
          <a:r>
            <a:rPr lang="en-US" b="1"/>
            <a:t>3.9</a:t>
          </a:r>
        </a:p>
      </cdr:txBody>
    </cdr:sp>
  </cdr:relSizeAnchor>
  <cdr:relSizeAnchor xmlns:cdr="http://schemas.openxmlformats.org/drawingml/2006/chartDrawing">
    <cdr:from>
      <cdr:x>0.67338</cdr:x>
      <cdr:y>0.83534</cdr:y>
    </cdr:from>
    <cdr:to>
      <cdr:x>0.73907</cdr:x>
      <cdr:y>0.88643</cdr:y>
    </cdr:to>
    <cdr:sp macro="" textlink="">
      <cdr:nvSpPr>
        <cdr:cNvPr id="6" name="Rectangle 5">
          <a:extLst xmlns:a="http://schemas.openxmlformats.org/drawingml/2006/main">
            <a:ext uri="{FF2B5EF4-FFF2-40B4-BE49-F238E27FC236}">
              <a16:creationId xmlns:a16="http://schemas.microsoft.com/office/drawing/2014/main" id="{E1EFED0F-0AF8-9BF6-7CE0-D6888176076B}"/>
            </a:ext>
          </a:extLst>
        </cdr:cNvPr>
        <cdr:cNvSpPr/>
      </cdr:nvSpPr>
      <cdr:spPr>
        <a:xfrm xmlns:a="http://schemas.openxmlformats.org/drawingml/2006/main">
          <a:off x="4437784" y="3539404"/>
          <a:ext cx="432955" cy="216477"/>
        </a:xfrm>
        <a:prstGeom xmlns:a="http://schemas.openxmlformats.org/drawingml/2006/main" prst="rect">
          <a:avLst/>
        </a:prstGeom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pPr algn="ctr"/>
          <a:r>
            <a:rPr lang="en-US" b="1"/>
            <a:t>5.0</a:t>
          </a:r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0.64752</cdr:x>
      <cdr:y>0.15583</cdr:y>
    </cdr:from>
    <cdr:to>
      <cdr:x>0.74335</cdr:x>
      <cdr:y>0.20762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9B6A521-1A60-21B8-FC1D-BBF22A198717}"/>
            </a:ext>
          </a:extLst>
        </cdr:cNvPr>
        <cdr:cNvSpPr/>
      </cdr:nvSpPr>
      <cdr:spPr>
        <a:xfrm xmlns:a="http://schemas.openxmlformats.org/drawingml/2006/main">
          <a:off x="2965737" y="660256"/>
          <a:ext cx="438912" cy="219456"/>
        </a:xfrm>
        <a:prstGeom xmlns:a="http://schemas.openxmlformats.org/drawingml/2006/main" prst="rect">
          <a:avLst/>
        </a:prstGeom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 anchor="ctr"/>
        <a:lstStyle xmlns:a="http://schemas.openxmlformats.org/drawingml/2006/main"/>
        <a:p xmlns:a="http://schemas.openxmlformats.org/drawingml/2006/main">
          <a:pPr algn="ctr"/>
          <a:r>
            <a:rPr lang="en-US" b="1"/>
            <a:t>4.9</a:t>
          </a:r>
        </a:p>
      </cdr:txBody>
    </cdr:sp>
  </cdr:relSizeAnchor>
  <cdr:relSizeAnchor xmlns:cdr="http://schemas.openxmlformats.org/drawingml/2006/chartDrawing">
    <cdr:from>
      <cdr:x>0.64988</cdr:x>
      <cdr:y>0.32443</cdr:y>
    </cdr:from>
    <cdr:to>
      <cdr:x>0.74571</cdr:x>
      <cdr:y>0.37622</cdr:y>
    </cdr:to>
    <cdr:sp macro="" textlink="">
      <cdr:nvSpPr>
        <cdr:cNvPr id="3" name="Rectangle 2">
          <a:extLst xmlns:a="http://schemas.openxmlformats.org/drawingml/2006/main">
            <a:ext uri="{FF2B5EF4-FFF2-40B4-BE49-F238E27FC236}">
              <a16:creationId xmlns:a16="http://schemas.microsoft.com/office/drawing/2014/main" id="{6D1042CE-F819-13FB-F2D7-1FB2532E5728}"/>
            </a:ext>
          </a:extLst>
        </cdr:cNvPr>
        <cdr:cNvSpPr/>
      </cdr:nvSpPr>
      <cdr:spPr>
        <a:xfrm xmlns:a="http://schemas.openxmlformats.org/drawingml/2006/main">
          <a:off x="2976561" y="1374631"/>
          <a:ext cx="438912" cy="219456"/>
        </a:xfrm>
        <a:prstGeom xmlns:a="http://schemas.openxmlformats.org/drawingml/2006/main" prst="rect">
          <a:avLst/>
        </a:prstGeom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 anchor="ctr"/>
        <a:lstStyle xmlns:a="http://schemas.openxmlformats.org/drawingml/2006/main"/>
        <a:p xmlns:a="http://schemas.openxmlformats.org/drawingml/2006/main">
          <a:pPr algn="ctr"/>
          <a:r>
            <a:rPr lang="en-US" b="1"/>
            <a:t>4.9</a:t>
          </a:r>
        </a:p>
      </cdr:txBody>
    </cdr:sp>
  </cdr:relSizeAnchor>
  <cdr:relSizeAnchor xmlns:cdr="http://schemas.openxmlformats.org/drawingml/2006/chartDrawing">
    <cdr:from>
      <cdr:x>0.81294</cdr:x>
      <cdr:y>0.49303</cdr:y>
    </cdr:from>
    <cdr:to>
      <cdr:x>0.90877</cdr:x>
      <cdr:y>0.54482</cdr:y>
    </cdr:to>
    <cdr:sp macro="" textlink="">
      <cdr:nvSpPr>
        <cdr:cNvPr id="4" name="Rectangle 3">
          <a:extLst xmlns:a="http://schemas.openxmlformats.org/drawingml/2006/main">
            <a:ext uri="{FF2B5EF4-FFF2-40B4-BE49-F238E27FC236}">
              <a16:creationId xmlns:a16="http://schemas.microsoft.com/office/drawing/2014/main" id="{3FA2A0D3-1B65-8FC2-FE64-1B10C2EFCB44}"/>
            </a:ext>
          </a:extLst>
        </cdr:cNvPr>
        <cdr:cNvSpPr/>
      </cdr:nvSpPr>
      <cdr:spPr>
        <a:xfrm xmlns:a="http://schemas.openxmlformats.org/drawingml/2006/main">
          <a:off x="3723408" y="2089006"/>
          <a:ext cx="438912" cy="219456"/>
        </a:xfrm>
        <a:prstGeom xmlns:a="http://schemas.openxmlformats.org/drawingml/2006/main" prst="rect">
          <a:avLst/>
        </a:prstGeom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 anchor="ctr"/>
        <a:lstStyle xmlns:a="http://schemas.openxmlformats.org/drawingml/2006/main"/>
        <a:p xmlns:a="http://schemas.openxmlformats.org/drawingml/2006/main">
          <a:pPr algn="ctr"/>
          <a:r>
            <a:rPr lang="en-US" b="1"/>
            <a:t>6.3</a:t>
          </a:r>
        </a:p>
      </cdr:txBody>
    </cdr:sp>
  </cdr:relSizeAnchor>
  <cdr:relSizeAnchor xmlns:cdr="http://schemas.openxmlformats.org/drawingml/2006/chartDrawing">
    <cdr:from>
      <cdr:x>0.67588</cdr:x>
      <cdr:y>0.66418</cdr:y>
    </cdr:from>
    <cdr:to>
      <cdr:x>0.77171</cdr:x>
      <cdr:y>0.71598</cdr:y>
    </cdr:to>
    <cdr:sp macro="" textlink="">
      <cdr:nvSpPr>
        <cdr:cNvPr id="5" name="Rectangle 4">
          <a:extLst xmlns:a="http://schemas.openxmlformats.org/drawingml/2006/main">
            <a:ext uri="{FF2B5EF4-FFF2-40B4-BE49-F238E27FC236}">
              <a16:creationId xmlns:a16="http://schemas.microsoft.com/office/drawing/2014/main" id="{3AD98D98-5CC1-45DF-6BE5-BC84C0E53861}"/>
            </a:ext>
          </a:extLst>
        </cdr:cNvPr>
        <cdr:cNvSpPr/>
      </cdr:nvSpPr>
      <cdr:spPr>
        <a:xfrm xmlns:a="http://schemas.openxmlformats.org/drawingml/2006/main">
          <a:off x="3095624" y="2814205"/>
          <a:ext cx="438912" cy="219456"/>
        </a:xfrm>
        <a:prstGeom xmlns:a="http://schemas.openxmlformats.org/drawingml/2006/main" prst="rect">
          <a:avLst/>
        </a:prstGeom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 anchor="ctr"/>
        <a:lstStyle xmlns:a="http://schemas.openxmlformats.org/drawingml/2006/main"/>
        <a:p xmlns:a="http://schemas.openxmlformats.org/drawingml/2006/main">
          <a:pPr algn="ctr"/>
          <a:r>
            <a:rPr lang="en-US" b="1"/>
            <a:t>5.1</a:t>
          </a:r>
        </a:p>
      </cdr:txBody>
    </cdr:sp>
  </cdr:relSizeAnchor>
  <cdr:relSizeAnchor xmlns:cdr="http://schemas.openxmlformats.org/drawingml/2006/chartDrawing">
    <cdr:from>
      <cdr:x>0.56481</cdr:x>
      <cdr:y>0.83534</cdr:y>
    </cdr:from>
    <cdr:to>
      <cdr:x>0.66064</cdr:x>
      <cdr:y>0.88713</cdr:y>
    </cdr:to>
    <cdr:sp macro="" textlink="">
      <cdr:nvSpPr>
        <cdr:cNvPr id="6" name="Rectangle 5">
          <a:extLst xmlns:a="http://schemas.openxmlformats.org/drawingml/2006/main">
            <a:ext uri="{FF2B5EF4-FFF2-40B4-BE49-F238E27FC236}">
              <a16:creationId xmlns:a16="http://schemas.microsoft.com/office/drawing/2014/main" id="{244517B1-4ACA-EEA3-12A3-A0127FA6D587}"/>
            </a:ext>
          </a:extLst>
        </cdr:cNvPr>
        <cdr:cNvSpPr/>
      </cdr:nvSpPr>
      <cdr:spPr>
        <a:xfrm xmlns:a="http://schemas.openxmlformats.org/drawingml/2006/main">
          <a:off x="2586903" y="3539404"/>
          <a:ext cx="438912" cy="219456"/>
        </a:xfrm>
        <a:prstGeom xmlns:a="http://schemas.openxmlformats.org/drawingml/2006/main" prst="rect">
          <a:avLst/>
        </a:prstGeom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 anchor="ctr"/>
        <a:lstStyle xmlns:a="http://schemas.openxmlformats.org/drawingml/2006/main"/>
        <a:p xmlns:a="http://schemas.openxmlformats.org/drawingml/2006/main">
          <a:pPr algn="ctr"/>
          <a:r>
            <a:rPr lang="en-US" b="1"/>
            <a:t>4.3</a:t>
          </a:r>
        </a:p>
      </cdr:txBody>
    </cdr:sp>
  </cdr:relSizeAnchor>
</c:userShapes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185738</xdr:colOff>
      <xdr:row>19</xdr:row>
      <xdr:rowOff>47624</xdr:rowOff>
    </xdr:from>
    <xdr:to>
      <xdr:col>8</xdr:col>
      <xdr:colOff>57150</xdr:colOff>
      <xdr:row>37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02A3BF-15FD-7EE0-8365-9430327A7F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607218</xdr:colOff>
      <xdr:row>18</xdr:row>
      <xdr:rowOff>180975</xdr:rowOff>
    </xdr:from>
    <xdr:to>
      <xdr:col>18</xdr:col>
      <xdr:colOff>38100</xdr:colOff>
      <xdr:row>34</xdr:row>
      <xdr:rowOff>28575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84B7CA2-66A7-7B7C-E777-9B3F0A8F9C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BIAN JARRIN" refreshedDate="45246.801215277781" createdVersion="8" refreshedVersion="8" minRefreshableVersion="3" recordCount="28" xr:uid="{E3B8432B-442A-47AB-AE7C-7CA624C28305}">
  <cacheSource type="worksheet">
    <worksheetSource name="Table1"/>
  </cacheSource>
  <cacheFields count="40">
    <cacheField name="Participant" numFmtId="0">
      <sharedItems containsString="0" containsBlank="1" containsNumber="1" containsInteger="1" minValue="1" maxValue="27"/>
    </cacheField>
    <cacheField name="ID" numFmtId="0">
      <sharedItems containsBlank="1"/>
    </cacheField>
    <cacheField name="Participant2" numFmtId="0">
      <sharedItems containsBlank="1"/>
    </cacheField>
    <cacheField name="Code" numFmtId="0">
      <sharedItems containsBlank="1"/>
    </cacheField>
    <cacheField name="Gender" numFmtId="0">
      <sharedItems containsBlank="1"/>
    </cacheField>
    <cacheField name="Patern" numFmtId="0">
      <sharedItems containsSemiMixedTypes="0" containsString="0" containsNumber="1" containsInteger="1" minValue="0" maxValue="3"/>
    </cacheField>
    <cacheField name="CICA Ranking" numFmtId="0">
      <sharedItems containsString="0" containsBlank="1" containsNumber="1" containsInteger="1" minValue="1" maxValue="10"/>
    </cacheField>
    <cacheField name="Complexity Score" numFmtId="2">
      <sharedItems containsString="0" containsBlank="1" containsNumber="1" minValue="2.1269954637560202" maxValue="6.0535753783445401"/>
    </cacheField>
    <cacheField name="LV1" numFmtId="1">
      <sharedItems containsSemiMixedTypes="0" containsString="0" containsNumber="1" containsInteger="1" minValue="1" maxValue="8"/>
    </cacheField>
    <cacheField name="LV2" numFmtId="1">
      <sharedItems containsSemiMixedTypes="0" containsString="0" containsNumber="1" containsInteger="1" minValue="2" maxValue="10"/>
    </cacheField>
    <cacheField name="LV3" numFmtId="1">
      <sharedItems containsSemiMixedTypes="0" containsString="0" containsNumber="1" containsInteger="1" minValue="1" maxValue="10"/>
    </cacheField>
    <cacheField name="LV4" numFmtId="1">
      <sharedItems containsSemiMixedTypes="0" containsString="0" containsNumber="1" containsInteger="1" minValue="1" maxValue="7"/>
    </cacheField>
    <cacheField name="LV5" numFmtId="1">
      <sharedItems containsSemiMixedTypes="0" containsString="0" containsNumber="1" containsInteger="1" minValue="1" maxValue="7"/>
    </cacheField>
    <cacheField name="LV6" numFmtId="1">
      <sharedItems containsSemiMixedTypes="0" containsString="0" containsNumber="1" containsInteger="1" minValue="1" maxValue="7"/>
    </cacheField>
    <cacheField name="LV7" numFmtId="1">
      <sharedItems containsSemiMixedTypes="0" containsString="0" containsNumber="1" containsInteger="1" minValue="2" maxValue="8"/>
    </cacheField>
    <cacheField name="LV8" numFmtId="1">
      <sharedItems containsSemiMixedTypes="0" containsString="0" containsNumber="1" containsInteger="1" minValue="1" maxValue="10"/>
    </cacheField>
    <cacheField name="LV9" numFmtId="1">
      <sharedItems containsSemiMixedTypes="0" containsString="0" containsNumber="1" containsInteger="1" minValue="2" maxValue="10"/>
    </cacheField>
    <cacheField name="LV10" numFmtId="1">
      <sharedItems containsSemiMixedTypes="0" containsString="0" containsNumber="1" containsInteger="1" minValue="2" maxValue="10"/>
    </cacheField>
    <cacheField name="Mean" numFmtId="165">
      <sharedItems containsSemiMixedTypes="0" containsString="0" containsNumber="1" minValue="3.8179590016415625" maxValue="3.8179590016415625"/>
    </cacheField>
    <cacheField name="Standard Deviation" numFmtId="165">
      <sharedItems containsSemiMixedTypes="0" containsString="0" containsNumber="1" minValue="1.0768671839377393" maxValue="1.0768671839377393"/>
    </cacheField>
    <cacheField name="Z-score" numFmtId="2">
      <sharedItems containsSemiMixedTypes="0" containsString="0" containsNumber="1" minValue="-3.5454316545152551" maxValue="2.0760372402918659"/>
    </cacheField>
    <cacheField name="Probability" numFmtId="9">
      <sharedItems containsSemiMixedTypes="0" containsString="0" containsNumber="1" minValue="7.4361930447311301E-4" maxValue="0.39890882122356008"/>
    </cacheField>
    <cacheField name="Probability SD" numFmtId="0">
      <sharedItems containsSemiMixedTypes="0" containsString="0" containsNumber="1" minValue="0.12778417293287606" maxValue="0.12778417293287606"/>
    </cacheField>
    <cacheField name="Q1" numFmtId="0">
      <sharedItems containsBlank="1" count="21">
        <m/>
        <s v="Mathematics"/>
        <s v="Computer engineer"/>
        <s v="Undergraduate Student"/>
        <s v="Architect"/>
        <s v="Marine biologist"/>
        <s v="Mechanical Engineer"/>
        <s v="Material Engineer" u="1"/>
        <s v="University Student" u="1"/>
        <s v="mathematic student" u="1"/>
        <s v="student" u="1"/>
        <s v="Chemistry" u="1"/>
        <s v="PH.D student" u="1"/>
        <s v="Postdoc (Mathematics)" u="1"/>
        <s v="`student" u="1"/>
        <s v="Science phD student " u="1"/>
        <s v="University Student å¤§å­¦ç”Ÿ" u="1"/>
        <s v="・､ｧ・ｭｦ・・・" u="1"/>
        <s v="Architect ・ｻｺ・ｨｭ・・" u="1"/>
        <s v="Architect å»ºè¨­è€…" u="1"/>
        <s v="Student, applied chemistry" u="1"/>
      </sharedItems>
    </cacheField>
    <cacheField name="Q2" numFmtId="0">
      <sharedItems containsBlank="1" count="4">
        <m/>
        <s v="a) None"/>
        <s v="c) 1-5 years"/>
        <s v="b) Less than 1 year"/>
      </sharedItems>
    </cacheField>
    <cacheField name="Q3" numFmtId="0">
      <sharedItems containsBlank="1"/>
    </cacheField>
    <cacheField name="Q4" numFmtId="0">
      <sharedItems containsBlank="1"/>
    </cacheField>
    <cacheField name="Q5" numFmtId="0">
      <sharedItems containsBlank="1"/>
    </cacheField>
    <cacheField name="Q6" numFmtId="0">
      <sharedItems containsString="0" containsBlank="1" containsNumber="1" containsInteger="1" minValue="1" maxValue="6"/>
    </cacheField>
    <cacheField name="Q7" numFmtId="0">
      <sharedItems containsString="0" containsBlank="1" containsNumber="1" containsInteger="1" minValue="2" maxValue="7"/>
    </cacheField>
    <cacheField name="Q8" numFmtId="0">
      <sharedItems containsString="0" containsBlank="1" containsNumber="1" containsInteger="1" minValue="2" maxValue="7"/>
    </cacheField>
    <cacheField name="Q9" numFmtId="0">
      <sharedItems containsString="0" containsBlank="1" containsNumber="1" containsInteger="1" minValue="2" maxValue="7"/>
    </cacheField>
    <cacheField name="Q10" numFmtId="0">
      <sharedItems containsString="0" containsBlank="1" containsNumber="1" containsInteger="1" minValue="3" maxValue="7"/>
    </cacheField>
    <cacheField name="Q11" numFmtId="0">
      <sharedItems containsString="0" containsBlank="1" containsNumber="1" containsInteger="1" minValue="3" maxValue="7"/>
    </cacheField>
    <cacheField name="Q12" numFmtId="0">
      <sharedItems containsString="0" containsBlank="1" containsNumber="1" containsInteger="1" minValue="2" maxValue="7"/>
    </cacheField>
    <cacheField name="Q13" numFmtId="0">
      <sharedItems containsString="0" containsBlank="1" containsNumber="1" containsInteger="1" minValue="5" maxValue="7"/>
    </cacheField>
    <cacheField name="Q14" numFmtId="0">
      <sharedItems containsString="0" containsBlank="1" containsNumber="1" containsInteger="1" minValue="2" maxValue="7"/>
    </cacheField>
    <cacheField name="Q15" numFmtId="0">
      <sharedItems containsString="0" containsBlank="1" containsNumber="1" containsInteger="1" minValue="2" maxValue="7"/>
    </cacheField>
    <cacheField name="Mean Q6" numFmtId="164">
      <sharedItems containsSemiMixedTypes="0" containsString="0" containsNumber="1" minValue="4.25" maxValue="4.25"/>
    </cacheField>
    <cacheField name="SD Q6" numFmtId="0">
      <sharedItems containsSemiMixedTypes="0" containsString="0" containsNumber="1" minValue="1.713913650100261" maxValue="1.71391365010026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BIAN JARRIN" refreshedDate="45260.724641782406" createdVersion="8" refreshedVersion="8" minRefreshableVersion="3" recordCount="28" xr:uid="{E0582D7C-A65B-42B0-A1D4-FFD2756A3D8F}">
  <cacheSource type="worksheet">
    <worksheetSource name="Table1"/>
  </cacheSource>
  <cacheFields count="40">
    <cacheField name="Participant" numFmtId="0">
      <sharedItems containsString="0" containsBlank="1" containsNumber="1" containsInteger="1" minValue="1" maxValue="27"/>
    </cacheField>
    <cacheField name="ID" numFmtId="0">
      <sharedItems containsBlank="1" count="49">
        <m/>
        <s v="A"/>
        <s v="B"/>
        <s v="C"/>
        <s v="D"/>
        <s v="E"/>
        <s v="F"/>
        <s v="G"/>
        <s v="H"/>
        <s v="I"/>
        <s v="J"/>
        <s v="K"/>
        <s v="L"/>
        <s v="M"/>
        <s v="N"/>
        <s v="O"/>
        <s v="P"/>
        <s v="Q"/>
        <s v="R"/>
        <s v="S"/>
        <s v="T"/>
        <s v="U"/>
        <s v="V"/>
        <s v="W"/>
        <s v="X"/>
        <s v="Y"/>
        <s v="Z"/>
        <s v="1A"/>
        <s v="1B" u="1"/>
        <s v="1C" u="1"/>
        <s v="1D" u="1"/>
        <s v="AH" u="1"/>
        <s v="A1" u="1"/>
        <s v="1F" u="1"/>
        <s v="1H" u="1"/>
        <s v="1J" u="1"/>
        <s v="1L" u="1"/>
        <s v="AA" u="1"/>
        <s v="AC" u="1"/>
        <s v="AE" u="1"/>
        <s v="AG" u="1"/>
        <s v="1E" u="1"/>
        <s v="1G" u="1"/>
        <s v="1I" u="1"/>
        <s v="1K" u="1"/>
        <s v="1M" u="1"/>
        <s v="AB" u="1"/>
        <s v="AD" u="1"/>
        <s v="AF" u="1"/>
      </sharedItems>
    </cacheField>
    <cacheField name="Participant2" numFmtId="0">
      <sharedItems containsBlank="1"/>
    </cacheField>
    <cacheField name="Code" numFmtId="0">
      <sharedItems containsBlank="1"/>
    </cacheField>
    <cacheField name="Gender" numFmtId="0">
      <sharedItems containsBlank="1"/>
    </cacheField>
    <cacheField name="Patern" numFmtId="0">
      <sharedItems containsSemiMixedTypes="0" containsString="0" containsNumber="1" containsInteger="1" minValue="0" maxValue="3" count="4">
        <n v="0"/>
        <n v="1"/>
        <n v="2"/>
        <n v="3"/>
      </sharedItems>
    </cacheField>
    <cacheField name="CICA Ranking" numFmtId="0">
      <sharedItems containsString="0" containsBlank="1" containsNumber="1" containsInteger="1" minValue="1" maxValue="10"/>
    </cacheField>
    <cacheField name="Complexity Score" numFmtId="2">
      <sharedItems containsString="0" containsBlank="1" containsNumber="1" minValue="2.1269954637560202" maxValue="6.0535753783445401"/>
    </cacheField>
    <cacheField name="LV1" numFmtId="1">
      <sharedItems containsSemiMixedTypes="0" containsString="0" containsNumber="1" containsInteger="1" minValue="1" maxValue="8"/>
    </cacheField>
    <cacheField name="LV2" numFmtId="1">
      <sharedItems containsSemiMixedTypes="0" containsString="0" containsNumber="1" containsInteger="1" minValue="2" maxValue="10"/>
    </cacheField>
    <cacheField name="LV3" numFmtId="1">
      <sharedItems containsSemiMixedTypes="0" containsString="0" containsNumber="1" containsInteger="1" minValue="1" maxValue="10"/>
    </cacheField>
    <cacheField name="LV4" numFmtId="1">
      <sharedItems containsSemiMixedTypes="0" containsString="0" containsNumber="1" containsInteger="1" minValue="1" maxValue="7"/>
    </cacheField>
    <cacheField name="LV5" numFmtId="1">
      <sharedItems containsSemiMixedTypes="0" containsString="0" containsNumber="1" containsInteger="1" minValue="1" maxValue="7"/>
    </cacheField>
    <cacheField name="LV6" numFmtId="1">
      <sharedItems containsSemiMixedTypes="0" containsString="0" containsNumber="1" containsInteger="1" minValue="1" maxValue="7"/>
    </cacheField>
    <cacheField name="LV7" numFmtId="1">
      <sharedItems containsSemiMixedTypes="0" containsString="0" containsNumber="1" containsInteger="1" minValue="2" maxValue="8"/>
    </cacheField>
    <cacheField name="LV8" numFmtId="1">
      <sharedItems containsSemiMixedTypes="0" containsString="0" containsNumber="1" containsInteger="1" minValue="1" maxValue="10"/>
    </cacheField>
    <cacheField name="LV9" numFmtId="1">
      <sharedItems containsSemiMixedTypes="0" containsString="0" containsNumber="1" containsInteger="1" minValue="2" maxValue="10"/>
    </cacheField>
    <cacheField name="LV10" numFmtId="1">
      <sharedItems containsSemiMixedTypes="0" containsString="0" containsNumber="1" containsInteger="1" minValue="2" maxValue="10"/>
    </cacheField>
    <cacheField name="Mean" numFmtId="165">
      <sharedItems containsSemiMixedTypes="0" containsString="0" containsNumber="1" minValue="3.8179590016415625" maxValue="3.8179590016415625"/>
    </cacheField>
    <cacheField name="Standard Deviation" numFmtId="165">
      <sharedItems containsSemiMixedTypes="0" containsString="0" containsNumber="1" minValue="1.0768671839377393" maxValue="1.0768671839377393"/>
    </cacheField>
    <cacheField name="Z-score" numFmtId="2">
      <sharedItems containsSemiMixedTypes="0" containsString="0" containsNumber="1" minValue="-3.5454316545152551" maxValue="2.0760372402918659"/>
    </cacheField>
    <cacheField name="Probability" numFmtId="9">
      <sharedItems containsSemiMixedTypes="0" containsString="0" containsNumber="1" minValue="7.4361930447311301E-4" maxValue="0.39890882122356008"/>
    </cacheField>
    <cacheField name="Probability SD" numFmtId="0">
      <sharedItems containsSemiMixedTypes="0" containsString="0" containsNumber="1" minValue="0.12778417293287606" maxValue="0.12778417293287606"/>
    </cacheField>
    <cacheField name="Q1" numFmtId="0">
      <sharedItems containsBlank="1"/>
    </cacheField>
    <cacheField name="Q2" numFmtId="0">
      <sharedItems containsBlank="1"/>
    </cacheField>
    <cacheField name="Q3" numFmtId="0">
      <sharedItems containsBlank="1"/>
    </cacheField>
    <cacheField name="Q4" numFmtId="0">
      <sharedItems containsBlank="1"/>
    </cacheField>
    <cacheField name="Q5" numFmtId="0">
      <sharedItems containsBlank="1"/>
    </cacheField>
    <cacheField name="Q6" numFmtId="0">
      <sharedItems containsString="0" containsBlank="1" containsNumber="1" containsInteger="1" minValue="1" maxValue="6"/>
    </cacheField>
    <cacheField name="Q7" numFmtId="0">
      <sharedItems containsString="0" containsBlank="1" containsNumber="1" containsInteger="1" minValue="2" maxValue="7"/>
    </cacheField>
    <cacheField name="Q8" numFmtId="0">
      <sharedItems containsString="0" containsBlank="1" containsNumber="1" containsInteger="1" minValue="2" maxValue="7"/>
    </cacheField>
    <cacheField name="Q9" numFmtId="0">
      <sharedItems containsString="0" containsBlank="1" containsNumber="1" containsInteger="1" minValue="2" maxValue="7"/>
    </cacheField>
    <cacheField name="Q10" numFmtId="0">
      <sharedItems containsString="0" containsBlank="1" containsNumber="1" containsInteger="1" minValue="3" maxValue="7"/>
    </cacheField>
    <cacheField name="Q11" numFmtId="0">
      <sharedItems containsString="0" containsBlank="1" containsNumber="1" containsInteger="1" minValue="3" maxValue="7"/>
    </cacheField>
    <cacheField name="Q12" numFmtId="0">
      <sharedItems containsString="0" containsBlank="1" containsNumber="1" containsInteger="1" minValue="2" maxValue="7"/>
    </cacheField>
    <cacheField name="Q13" numFmtId="0">
      <sharedItems containsString="0" containsBlank="1" containsNumber="1" containsInteger="1" minValue="5" maxValue="7"/>
    </cacheField>
    <cacheField name="Q14" numFmtId="0">
      <sharedItems containsString="0" containsBlank="1" containsNumber="1" containsInteger="1" minValue="2" maxValue="7"/>
    </cacheField>
    <cacheField name="Q15" numFmtId="0">
      <sharedItems containsString="0" containsBlank="1" containsNumber="1" containsInteger="1" minValue="2" maxValue="7"/>
    </cacheField>
    <cacheField name="Mean Q6" numFmtId="164">
      <sharedItems containsSemiMixedTypes="0" containsString="0" containsNumber="1" minValue="4.25" maxValue="4.25"/>
    </cacheField>
    <cacheField name="SD Q6" numFmtId="0">
      <sharedItems containsSemiMixedTypes="0" containsString="0" containsNumber="1" minValue="1.713913650100261" maxValue="1.71391365010026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">
  <r>
    <m/>
    <m/>
    <m/>
    <m/>
    <m/>
    <n v="0"/>
    <m/>
    <m/>
    <n v="1"/>
    <n v="2"/>
    <n v="3"/>
    <n v="4"/>
    <n v="5"/>
    <n v="6"/>
    <n v="7"/>
    <n v="8"/>
    <n v="9"/>
    <n v="10"/>
    <n v="3.8179590016415625"/>
    <n v="1.0768671839377393"/>
    <n v="-3.5454316545152551"/>
    <n v="7.4361930447311301E-4"/>
    <n v="0.12778417293287606"/>
    <x v="0"/>
    <x v="0"/>
    <m/>
    <m/>
    <m/>
    <m/>
    <m/>
    <m/>
    <m/>
    <m/>
    <m/>
    <m/>
    <m/>
    <m/>
    <m/>
    <n v="4.25"/>
    <n v="1.713913650100261"/>
  </r>
  <r>
    <n v="1"/>
    <s v="A"/>
    <s v="YUAN YAWEN "/>
    <s v="Y2Y"/>
    <s v="Female"/>
    <n v="1"/>
    <n v="3"/>
    <n v="4.0709468205657604"/>
    <n v="8"/>
    <n v="9"/>
    <n v="10"/>
    <n v="4"/>
    <n v="3"/>
    <n v="5"/>
    <n v="7"/>
    <n v="1"/>
    <n v="2"/>
    <n v="6"/>
    <n v="3.8179590016415625"/>
    <n v="1.0768671839377393"/>
    <n v="0.2349294534160721"/>
    <n v="0.38808361606840547"/>
    <n v="0.12778417293287606"/>
    <x v="1"/>
    <x v="1"/>
    <s v="Bachelor's degree"/>
    <s v="b) SketchUp"/>
    <s v="b) Limited budget 限られた予算, c) Building constraints 建物の制約, d) Client preferences お客様のご希望, e) Environmental factors 環境要因"/>
    <n v="3"/>
    <n v="5"/>
    <n v="6"/>
    <n v="2"/>
    <n v="5"/>
    <n v="6"/>
    <n v="2"/>
    <n v="6"/>
    <n v="2"/>
    <n v="2"/>
    <n v="4.25"/>
    <n v="1.713913650100261"/>
  </r>
  <r>
    <n v="2"/>
    <s v="B"/>
    <s v="YUAN YAWEN "/>
    <s v="Y2Y"/>
    <s v="Female"/>
    <n v="2"/>
    <n v="3"/>
    <n v="3.3810580167354498"/>
    <n v="8"/>
    <n v="9"/>
    <n v="10"/>
    <n v="6"/>
    <n v="1"/>
    <n v="7"/>
    <n v="5"/>
    <n v="3"/>
    <n v="4"/>
    <n v="2"/>
    <n v="3.8179590016415625"/>
    <n v="1.0768671839377393"/>
    <n v="-0.405714828553428"/>
    <n v="0.36742326154398586"/>
    <n v="0.12778417293287606"/>
    <x v="0"/>
    <x v="0"/>
    <m/>
    <m/>
    <m/>
    <m/>
    <m/>
    <m/>
    <m/>
    <m/>
    <m/>
    <m/>
    <m/>
    <m/>
    <m/>
    <n v="4.25"/>
    <n v="1.713913650100261"/>
  </r>
  <r>
    <n v="3"/>
    <s v="C"/>
    <s v="YUAN YAWEN "/>
    <s v="Y2Y"/>
    <s v="Female"/>
    <n v="3"/>
    <n v="2"/>
    <n v="2.44814100940693"/>
    <n v="8"/>
    <n v="10"/>
    <n v="9"/>
    <n v="6"/>
    <n v="3"/>
    <n v="7"/>
    <n v="5"/>
    <n v="1"/>
    <n v="2"/>
    <n v="4"/>
    <n v="3.8179590016415625"/>
    <n v="1.0768671839377393"/>
    <n v="-1.272039869601812"/>
    <n v="0.17764266469552986"/>
    <n v="0.12778417293287606"/>
    <x v="0"/>
    <x v="0"/>
    <m/>
    <m/>
    <m/>
    <m/>
    <m/>
    <m/>
    <m/>
    <m/>
    <m/>
    <m/>
    <m/>
    <m/>
    <m/>
    <n v="4.25"/>
    <n v="1.713913650100261"/>
  </r>
  <r>
    <n v="4"/>
    <s v="D"/>
    <s v="Ivo"/>
    <s v="1V0"/>
    <s v="Male"/>
    <n v="1"/>
    <n v="2"/>
    <n v="3.1046169383721902"/>
    <n v="1"/>
    <n v="2"/>
    <n v="3"/>
    <n v="4"/>
    <n v="5"/>
    <n v="6"/>
    <n v="7"/>
    <n v="10"/>
    <n v="9"/>
    <n v="8"/>
    <n v="3.8179590016415625"/>
    <n v="1.0768671839377393"/>
    <n v="-0.66242343894343736"/>
    <n v="0.32035006133473226"/>
    <n v="0.12778417293287606"/>
    <x v="2"/>
    <x v="1"/>
    <s v="Bachelor's degree"/>
    <s v="none"/>
    <s v="a) Limited space 限られたスペース, b) Limited budget 限られた予算"/>
    <n v="4"/>
    <n v="3"/>
    <n v="6"/>
    <n v="5"/>
    <n v="3"/>
    <n v="6"/>
    <n v="6"/>
    <n v="7"/>
    <n v="5"/>
    <n v="6"/>
    <n v="4.25"/>
    <n v="1.713913650100261"/>
  </r>
  <r>
    <n v="5"/>
    <s v="E"/>
    <s v="Ivo"/>
    <s v="1V0"/>
    <s v="Male"/>
    <n v="2"/>
    <n v="5"/>
    <n v="3.4953594781301298"/>
    <n v="1"/>
    <n v="2"/>
    <n v="3"/>
    <n v="4"/>
    <n v="5"/>
    <n v="6"/>
    <n v="7"/>
    <n v="8"/>
    <n v="9"/>
    <n v="10"/>
    <n v="3.8179590016415625"/>
    <n v="1.0768671839377393"/>
    <n v="-0.29957224839166824"/>
    <n v="0.38143672548032059"/>
    <n v="0.12778417293287606"/>
    <x v="0"/>
    <x v="0"/>
    <m/>
    <m/>
    <m/>
    <m/>
    <m/>
    <m/>
    <m/>
    <m/>
    <m/>
    <m/>
    <m/>
    <m/>
    <m/>
    <n v="4.25"/>
    <n v="1.713913650100261"/>
  </r>
  <r>
    <n v="6"/>
    <s v="F"/>
    <s v="Ivo"/>
    <s v="1V0"/>
    <s v="Male"/>
    <n v="3"/>
    <n v="6"/>
    <n v="6.0535753783445401"/>
    <n v="1"/>
    <n v="2"/>
    <n v="3"/>
    <n v="4"/>
    <n v="5"/>
    <n v="6"/>
    <n v="7"/>
    <n v="9"/>
    <n v="10"/>
    <n v="8"/>
    <n v="3.8179590016415625"/>
    <n v="1.0768671839377393"/>
    <n v="2.0760372402918659"/>
    <n v="4.6240287145465749E-2"/>
    <n v="0.12778417293287606"/>
    <x v="0"/>
    <x v="0"/>
    <m/>
    <m/>
    <m/>
    <m/>
    <m/>
    <m/>
    <m/>
    <m/>
    <m/>
    <m/>
    <m/>
    <m/>
    <m/>
    <n v="4.25"/>
    <n v="1.713913650100261"/>
  </r>
  <r>
    <n v="7"/>
    <s v="G"/>
    <s v="Alice Sun Jingyi"/>
    <s v="5JY"/>
    <s v="Female"/>
    <n v="1"/>
    <n v="6"/>
    <n v="4.6414756526268901"/>
    <n v="5"/>
    <n v="3"/>
    <n v="2"/>
    <n v="1"/>
    <n v="4"/>
    <n v="6"/>
    <n v="7"/>
    <n v="9"/>
    <n v="8"/>
    <n v="10"/>
    <n v="3.8179590016415625"/>
    <n v="1.0768671839377393"/>
    <n v="0.76473372321924193"/>
    <n v="0.2977957688320218"/>
    <n v="0.12778417293287606"/>
    <x v="3"/>
    <x v="1"/>
    <s v="Bachelor's degree"/>
    <s v="none"/>
    <s v="a) Limited space 限られたスペース, b) Limited budget 限られた予算, c) Building constraints 建物の制約"/>
    <n v="6"/>
    <n v="5"/>
    <n v="6"/>
    <n v="2"/>
    <n v="6"/>
    <n v="7"/>
    <n v="6"/>
    <n v="6"/>
    <n v="7"/>
    <n v="4"/>
    <n v="4.25"/>
    <n v="1.713913650100261"/>
  </r>
  <r>
    <n v="8"/>
    <s v="H"/>
    <s v="Alice Sun Jingyi"/>
    <s v="5JY"/>
    <s v="Female"/>
    <n v="2"/>
    <n v="5"/>
    <n v="3.4953594781301298"/>
    <n v="2"/>
    <n v="3"/>
    <n v="1"/>
    <n v="6"/>
    <n v="4"/>
    <n v="5"/>
    <n v="8"/>
    <n v="7"/>
    <n v="10"/>
    <n v="10"/>
    <n v="3.8179590016415625"/>
    <n v="1.0768671839377393"/>
    <n v="-0.29957224839166824"/>
    <n v="0.38143672548032059"/>
    <n v="0.12778417293287606"/>
    <x v="0"/>
    <x v="0"/>
    <m/>
    <m/>
    <m/>
    <m/>
    <m/>
    <m/>
    <m/>
    <m/>
    <m/>
    <m/>
    <m/>
    <m/>
    <m/>
    <n v="4.25"/>
    <n v="1.713913650100261"/>
  </r>
  <r>
    <n v="9"/>
    <s v="I"/>
    <s v="Alice Sun Jingyi"/>
    <s v="5JY"/>
    <s v="Female"/>
    <n v="3"/>
    <n v="9"/>
    <n v="5.5513785927583097"/>
    <n v="2"/>
    <n v="3"/>
    <n v="1"/>
    <n v="4"/>
    <n v="6"/>
    <n v="5"/>
    <n v="7"/>
    <n v="9"/>
    <n v="10"/>
    <n v="8"/>
    <n v="3.8179590016415625"/>
    <n v="1.0768671839377393"/>
    <n v="1.6096874498285088"/>
    <n v="0.10920970169330588"/>
    <n v="0.12778417293287606"/>
    <x v="0"/>
    <x v="0"/>
    <m/>
    <m/>
    <m/>
    <m/>
    <m/>
    <m/>
    <m/>
    <m/>
    <m/>
    <m/>
    <m/>
    <m/>
    <m/>
    <n v="4.25"/>
    <n v="1.713913650100261"/>
  </r>
  <r>
    <n v="10"/>
    <s v="J"/>
    <s v="Li san"/>
    <s v="LS5"/>
    <s v="Male"/>
    <n v="1"/>
    <n v="3"/>
    <n v="4.0709468205657604"/>
    <n v="1"/>
    <n v="2"/>
    <n v="3"/>
    <n v="4"/>
    <n v="6"/>
    <n v="5"/>
    <n v="7"/>
    <n v="10"/>
    <n v="9"/>
    <n v="8"/>
    <n v="3.8179590016415625"/>
    <n v="1.0768671839377393"/>
    <n v="0.2349294534160721"/>
    <n v="0.38808361606840547"/>
    <n v="0.12778417293287606"/>
    <x v="4"/>
    <x v="2"/>
    <s v="Bachelor's degree"/>
    <s v="c) Revit, d) Rhino"/>
    <s v="c) Building constraints 建物の制約, e) Environmental factors 環境要因"/>
    <n v="6"/>
    <n v="5"/>
    <n v="5"/>
    <n v="4"/>
    <n v="6"/>
    <n v="3"/>
    <n v="6"/>
    <n v="7"/>
    <n v="5"/>
    <n v="5"/>
    <n v="4.25"/>
    <n v="1.713913650100261"/>
  </r>
  <r>
    <n v="11"/>
    <s v="K"/>
    <s v="Li san"/>
    <s v="LS5"/>
    <s v="Male"/>
    <n v="2"/>
    <n v="3"/>
    <n v="3.3810580167354498"/>
    <n v="1"/>
    <n v="2"/>
    <n v="3"/>
    <n v="4"/>
    <n v="6"/>
    <n v="5"/>
    <n v="7"/>
    <n v="9"/>
    <n v="10"/>
    <n v="8"/>
    <n v="3.8179590016415625"/>
    <n v="1.0768671839377393"/>
    <n v="-0.405714828553428"/>
    <n v="0.36742326154398586"/>
    <n v="0.12778417293287606"/>
    <x v="0"/>
    <x v="0"/>
    <m/>
    <m/>
    <m/>
    <m/>
    <m/>
    <m/>
    <m/>
    <m/>
    <m/>
    <m/>
    <m/>
    <m/>
    <m/>
    <n v="4.25"/>
    <n v="1.713913650100261"/>
  </r>
  <r>
    <n v="12"/>
    <s v="L"/>
    <s v="Li san"/>
    <s v="LS5"/>
    <s v="Male"/>
    <n v="3"/>
    <n v="2"/>
    <n v="2.44814100940693"/>
    <n v="1"/>
    <n v="2"/>
    <n v="3"/>
    <n v="4"/>
    <n v="7"/>
    <n v="5"/>
    <n v="6"/>
    <n v="10"/>
    <n v="9"/>
    <n v="8"/>
    <n v="3.8179590016415625"/>
    <n v="1.0768671839377393"/>
    <n v="-1.272039869601812"/>
    <n v="0.17764266469552986"/>
    <n v="0.12778417293287606"/>
    <x v="0"/>
    <x v="0"/>
    <m/>
    <m/>
    <m/>
    <m/>
    <m/>
    <m/>
    <m/>
    <m/>
    <m/>
    <m/>
    <m/>
    <m/>
    <m/>
    <n v="4.25"/>
    <n v="1.713913650100261"/>
  </r>
  <r>
    <n v="13"/>
    <s v="M"/>
    <s v="Mar"/>
    <s v="GM4"/>
    <s v="Female"/>
    <n v="1"/>
    <n v="3"/>
    <n v="4.0709468205657604"/>
    <n v="1"/>
    <n v="2"/>
    <n v="3"/>
    <n v="4"/>
    <n v="6"/>
    <n v="5"/>
    <n v="7"/>
    <n v="10"/>
    <n v="9"/>
    <n v="8"/>
    <n v="3.8179590016415625"/>
    <n v="1.0768671839377393"/>
    <n v="0.2349294534160721"/>
    <n v="0.38808361606840547"/>
    <n v="0.12778417293287606"/>
    <x v="5"/>
    <x v="1"/>
    <s v="Master's degree "/>
    <s v="none"/>
    <s v="a) Limited space 限られたスペース, b) Limited budget 限られた予算, c) Building constraints 建物の制約, d) Client preferences お客様のご希望, e) Environmental factors 環境要因"/>
    <n v="6"/>
    <n v="7"/>
    <n v="6"/>
    <n v="7"/>
    <n v="7"/>
    <n v="5"/>
    <n v="6"/>
    <n v="7"/>
    <n v="5"/>
    <n v="7"/>
    <n v="4.25"/>
    <n v="1.713913650100261"/>
  </r>
  <r>
    <n v="14"/>
    <s v="N"/>
    <s v="Mar"/>
    <s v="GM4"/>
    <s v="Female"/>
    <n v="2"/>
    <n v="2"/>
    <n v="2.7596209841446999"/>
    <n v="1"/>
    <n v="2"/>
    <n v="3"/>
    <n v="4"/>
    <n v="6"/>
    <n v="5"/>
    <n v="7"/>
    <n v="9"/>
    <n v="8"/>
    <n v="10"/>
    <n v="3.8179590016415625"/>
    <n v="1.0768671839377393"/>
    <n v="-0.9827934524171108"/>
    <n v="0.24613379266777871"/>
    <n v="0.12778417293287606"/>
    <x v="0"/>
    <x v="0"/>
    <m/>
    <m/>
    <m/>
    <m/>
    <m/>
    <m/>
    <m/>
    <m/>
    <m/>
    <m/>
    <m/>
    <m/>
    <m/>
    <n v="4.25"/>
    <n v="1.713913650100261"/>
  </r>
  <r>
    <n v="15"/>
    <s v="O"/>
    <s v="Mar"/>
    <s v="GM4"/>
    <s v="Female"/>
    <n v="3"/>
    <n v="4"/>
    <n v="5.6098050139362297"/>
    <n v="1"/>
    <n v="2"/>
    <n v="3"/>
    <n v="4"/>
    <n v="5"/>
    <n v="6"/>
    <n v="7"/>
    <n v="9"/>
    <n v="10"/>
    <n v="8"/>
    <n v="3.8179590016415625"/>
    <n v="1.0768671839377393"/>
    <n v="1.6639433711244611"/>
    <n v="9.9929303864987121E-2"/>
    <n v="0.12778417293287606"/>
    <x v="0"/>
    <x v="0"/>
    <m/>
    <m/>
    <m/>
    <m/>
    <m/>
    <m/>
    <m/>
    <m/>
    <m/>
    <m/>
    <m/>
    <m/>
    <m/>
    <n v="4.25"/>
    <n v="1.713913650100261"/>
  </r>
  <r>
    <n v="16"/>
    <s v="P"/>
    <s v="Su Lehan"/>
    <s v="AB1"/>
    <s v="Female"/>
    <n v="1"/>
    <n v="8"/>
    <n v="4.7471604313498101"/>
    <n v="1"/>
    <n v="2"/>
    <n v="3"/>
    <n v="5"/>
    <n v="6"/>
    <n v="4"/>
    <n v="7"/>
    <n v="10"/>
    <n v="9"/>
    <n v="8"/>
    <n v="3.8179590016415625"/>
    <n v="1.0768671839377393"/>
    <n v="0.86287468275379331"/>
    <n v="0.27493656180481968"/>
    <n v="0.12778417293287606"/>
    <x v="3"/>
    <x v="1"/>
    <s v="Bachelor's degree"/>
    <s v="none"/>
    <s v="none"/>
    <n v="3"/>
    <n v="2"/>
    <n v="2"/>
    <n v="3"/>
    <n v="5"/>
    <n v="3"/>
    <n v="2"/>
    <n v="5"/>
    <n v="6"/>
    <n v="2"/>
    <n v="4.25"/>
    <n v="1.713913650100261"/>
  </r>
  <r>
    <n v="17"/>
    <s v="Q"/>
    <s v="Su Lehan"/>
    <s v="AB1"/>
    <s v="Female"/>
    <n v="2"/>
    <n v="10"/>
    <n v="3.65898607536396"/>
    <n v="4"/>
    <n v="5"/>
    <n v="6"/>
    <n v="3"/>
    <n v="2"/>
    <n v="1"/>
    <n v="7"/>
    <n v="8"/>
    <n v="9"/>
    <n v="8"/>
    <n v="3.8179590016415625"/>
    <n v="1.0768671839377393"/>
    <n v="-0.14762537910784157"/>
    <n v="0.39461875416996678"/>
    <n v="0.12778417293287606"/>
    <x v="0"/>
    <x v="0"/>
    <m/>
    <m/>
    <m/>
    <m/>
    <m/>
    <m/>
    <m/>
    <m/>
    <m/>
    <m/>
    <m/>
    <m/>
    <m/>
    <n v="4.25"/>
    <n v="1.713913650100261"/>
  </r>
  <r>
    <n v="18"/>
    <s v="R"/>
    <s v="Su Lehan"/>
    <s v="AB1"/>
    <s v="Female"/>
    <n v="3"/>
    <n v="3"/>
    <n v="3.8040117432535898"/>
    <n v="5"/>
    <n v="6"/>
    <n v="4"/>
    <n v="7"/>
    <n v="3"/>
    <n v="1"/>
    <n v="2"/>
    <n v="9"/>
    <n v="10"/>
    <n v="8"/>
    <n v="3.8179590016415625"/>
    <n v="1.0768671839377393"/>
    <n v="-1.2951697847242701E-2"/>
    <n v="0.39890882122356008"/>
    <n v="0.12778417293287606"/>
    <x v="0"/>
    <x v="0"/>
    <m/>
    <m/>
    <m/>
    <m/>
    <m/>
    <m/>
    <m/>
    <m/>
    <m/>
    <m/>
    <m/>
    <m/>
    <m/>
    <n v="4.25"/>
    <n v="1.713913650100261"/>
  </r>
  <r>
    <n v="19"/>
    <s v="S"/>
    <s v="Amira"/>
    <s v="AK1"/>
    <s v="Female"/>
    <n v="1"/>
    <n v="4"/>
    <n v="5.00963449499221"/>
    <n v="1"/>
    <n v="2"/>
    <n v="3"/>
    <n v="4"/>
    <n v="5"/>
    <n v="6"/>
    <n v="7"/>
    <n v="10"/>
    <n v="9"/>
    <n v="8"/>
    <n v="3.8179590016415625"/>
    <n v="1.0768671839377393"/>
    <n v="1.1066132491781326"/>
    <n v="0.21626841627455454"/>
    <n v="0.12778417293287606"/>
    <x v="4"/>
    <x v="3"/>
    <s v="Bachelor's degree"/>
    <s v="c) Revit, d) Rhino"/>
    <s v="b) Limited budget 限られた予算, c) Building constraints 建物の制約, d) Client preferences お客様のご希望"/>
    <n v="1"/>
    <n v="4"/>
    <n v="6"/>
    <n v="3"/>
    <n v="4"/>
    <n v="6"/>
    <n v="4"/>
    <n v="6"/>
    <n v="4"/>
    <n v="2"/>
    <n v="4.25"/>
    <n v="1.713913650100261"/>
  </r>
  <r>
    <n v="20"/>
    <s v="T"/>
    <s v="Amira"/>
    <s v="AK1"/>
    <s v="Female"/>
    <n v="2"/>
    <n v="3"/>
    <n v="3.3810580167354498"/>
    <n v="1"/>
    <n v="2"/>
    <n v="3"/>
    <n v="4"/>
    <n v="5"/>
    <n v="6"/>
    <n v="7"/>
    <n v="10"/>
    <n v="9"/>
    <n v="8"/>
    <n v="3.8179590016415625"/>
    <n v="1.0768671839377393"/>
    <n v="-0.405714828553428"/>
    <n v="0.36742326154398586"/>
    <n v="0.12778417293287606"/>
    <x v="0"/>
    <x v="0"/>
    <m/>
    <m/>
    <m/>
    <m/>
    <m/>
    <m/>
    <m/>
    <m/>
    <m/>
    <m/>
    <m/>
    <m/>
    <m/>
    <n v="4.25"/>
    <n v="1.713913650100261"/>
  </r>
  <r>
    <n v="21"/>
    <s v="U"/>
    <s v="Amira"/>
    <s v="AK1"/>
    <s v="Female"/>
    <n v="3"/>
    <n v="4"/>
    <n v="5.6098050139362297"/>
    <n v="1"/>
    <n v="2"/>
    <n v="3"/>
    <n v="4"/>
    <n v="5"/>
    <n v="6"/>
    <n v="7"/>
    <n v="10"/>
    <n v="9"/>
    <n v="8"/>
    <n v="3.8179590016415625"/>
    <n v="1.0768671839377393"/>
    <n v="1.6639433711244611"/>
    <n v="9.9929303864987121E-2"/>
    <n v="0.12778417293287606"/>
    <x v="0"/>
    <x v="0"/>
    <m/>
    <m/>
    <m/>
    <m/>
    <m/>
    <m/>
    <m/>
    <m/>
    <m/>
    <m/>
    <m/>
    <m/>
    <m/>
    <n v="4.25"/>
    <n v="1.713913650100261"/>
  </r>
  <r>
    <n v="22"/>
    <s v="V"/>
    <s v="Bryan"/>
    <s v="BP1"/>
    <s v="Male"/>
    <n v="1"/>
    <n v="1"/>
    <n v="2.16753707666108"/>
    <n v="1"/>
    <n v="2"/>
    <n v="3"/>
    <n v="4"/>
    <n v="5"/>
    <n v="6"/>
    <n v="7"/>
    <n v="10"/>
    <n v="9"/>
    <n v="8"/>
    <n v="3.8179590016415625"/>
    <n v="1.0768671839377393"/>
    <n v="-1.5326141882654902"/>
    <n v="0.1232683419282854"/>
    <n v="0.12778417293287606"/>
    <x v="6"/>
    <x v="0"/>
    <m/>
    <m/>
    <m/>
    <m/>
    <m/>
    <m/>
    <m/>
    <m/>
    <m/>
    <m/>
    <m/>
    <m/>
    <m/>
    <n v="4.25"/>
    <n v="1.713913650100261"/>
  </r>
  <r>
    <n v="23"/>
    <s v="W"/>
    <s v="Bryan"/>
    <s v="BP1"/>
    <s v="Male"/>
    <n v="2"/>
    <n v="1"/>
    <n v="2.1269954637560202"/>
    <n v="1"/>
    <n v="2"/>
    <n v="3"/>
    <n v="4"/>
    <n v="5"/>
    <n v="6"/>
    <n v="7"/>
    <n v="10"/>
    <n v="9"/>
    <n v="8"/>
    <n v="3.8179590016415625"/>
    <n v="1.0768671839377393"/>
    <n v="-1.5702619256185895"/>
    <n v="0.11627469921366151"/>
    <n v="0.12778417293287606"/>
    <x v="0"/>
    <x v="0"/>
    <m/>
    <m/>
    <m/>
    <m/>
    <m/>
    <m/>
    <m/>
    <m/>
    <m/>
    <m/>
    <m/>
    <m/>
    <m/>
    <n v="4.25"/>
    <n v="1.713913650100261"/>
  </r>
  <r>
    <n v="24"/>
    <s v="X"/>
    <s v="Bryan"/>
    <s v="BP1"/>
    <s v="Male"/>
    <n v="3"/>
    <n v="2"/>
    <n v="2.44814100940693"/>
    <n v="1"/>
    <n v="2"/>
    <n v="3"/>
    <n v="4"/>
    <n v="5"/>
    <n v="6"/>
    <n v="7"/>
    <n v="10"/>
    <n v="9"/>
    <n v="8"/>
    <n v="3.8179590016415625"/>
    <n v="1.0768671839377393"/>
    <n v="-1.272039869601812"/>
    <n v="0.17764266469552986"/>
    <n v="0.12778417293287606"/>
    <x v="0"/>
    <x v="0"/>
    <m/>
    <m/>
    <m/>
    <m/>
    <m/>
    <m/>
    <m/>
    <m/>
    <m/>
    <m/>
    <m/>
    <m/>
    <m/>
    <n v="4.25"/>
    <n v="1.713913650100261"/>
  </r>
  <r>
    <n v="25"/>
    <s v="Y"/>
    <s v="Kaneko"/>
    <s v="DC4"/>
    <s v="Male"/>
    <n v="1"/>
    <n v="3"/>
    <n v="4.0709468205657604"/>
    <n v="1"/>
    <n v="2"/>
    <n v="3"/>
    <n v="4"/>
    <n v="7"/>
    <n v="5"/>
    <n v="6"/>
    <n v="8"/>
    <n v="9"/>
    <n v="10"/>
    <n v="3.8179590016415625"/>
    <n v="1.0768671839377393"/>
    <n v="0.2349294534160721"/>
    <n v="0.38808361606840547"/>
    <n v="0.12778417293287606"/>
    <x v="4"/>
    <x v="1"/>
    <s v="Bachelor's degree"/>
    <s v="a) AutoCAD, b) SketchUp, c) Revit"/>
    <s v="a) Limited space 限られたスペース, e) Environmental factors 環境要因"/>
    <n v="5"/>
    <n v="6"/>
    <n v="7"/>
    <n v="5"/>
    <n v="4"/>
    <n v="3"/>
    <n v="7"/>
    <n v="6"/>
    <n v="7"/>
    <n v="6"/>
    <n v="4.25"/>
    <n v="1.713913650100261"/>
  </r>
  <r>
    <n v="26"/>
    <s v="Z"/>
    <s v="Kaneko"/>
    <s v="DC4"/>
    <s v="Male"/>
    <n v="2"/>
    <n v="6"/>
    <n v="3.6741751246223799"/>
    <n v="1"/>
    <n v="2"/>
    <n v="3"/>
    <n v="4"/>
    <n v="7"/>
    <n v="5"/>
    <n v="6"/>
    <n v="8"/>
    <n v="10"/>
    <n v="9"/>
    <n v="3.8179590016415625"/>
    <n v="1.0768671839377393"/>
    <n v="-0.13352052988875895"/>
    <n v="0.39540196478309148"/>
    <n v="0.12778417293287606"/>
    <x v="0"/>
    <x v="0"/>
    <m/>
    <m/>
    <m/>
    <m/>
    <m/>
    <m/>
    <m/>
    <m/>
    <m/>
    <m/>
    <m/>
    <m/>
    <m/>
    <n v="4.25"/>
    <n v="1.713913650100261"/>
  </r>
  <r>
    <n v="27"/>
    <s v="1A"/>
    <s v="Kaneko"/>
    <s v="DC4"/>
    <s v="Male"/>
    <n v="3"/>
    <n v="3"/>
    <n v="3.8040117432535898"/>
    <n v="1"/>
    <n v="2"/>
    <n v="3"/>
    <n v="4"/>
    <n v="7"/>
    <n v="5"/>
    <n v="6"/>
    <n v="10"/>
    <n v="9"/>
    <n v="8"/>
    <n v="3.8179590016415625"/>
    <n v="1.0768671839377393"/>
    <n v="-1.2951697847242701E-2"/>
    <n v="0.39890882122356008"/>
    <n v="0.12778417293287606"/>
    <x v="0"/>
    <x v="0"/>
    <m/>
    <m/>
    <m/>
    <m/>
    <m/>
    <m/>
    <m/>
    <m/>
    <m/>
    <m/>
    <m/>
    <m/>
    <m/>
    <n v="4.25"/>
    <n v="1.71391365010026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">
  <r>
    <m/>
    <x v="0"/>
    <m/>
    <m/>
    <m/>
    <x v="0"/>
    <m/>
    <m/>
    <n v="1"/>
    <n v="2"/>
    <n v="3"/>
    <n v="4"/>
    <n v="5"/>
    <n v="6"/>
    <n v="7"/>
    <n v="8"/>
    <n v="9"/>
    <n v="10"/>
    <n v="3.8179590016415625"/>
    <n v="1.0768671839377393"/>
    <n v="-3.5454316545152551"/>
    <n v="7.4361930447311301E-4"/>
    <n v="0.12778417293287606"/>
    <m/>
    <m/>
    <m/>
    <m/>
    <m/>
    <m/>
    <m/>
    <m/>
    <m/>
    <m/>
    <m/>
    <m/>
    <m/>
    <m/>
    <m/>
    <n v="4.25"/>
    <n v="1.713913650100261"/>
  </r>
  <r>
    <n v="1"/>
    <x v="1"/>
    <s v="YUAN YAWEN "/>
    <s v="Y2Y"/>
    <s v="Female"/>
    <x v="1"/>
    <n v="3"/>
    <n v="4.0709468205657604"/>
    <n v="8"/>
    <n v="9"/>
    <n v="10"/>
    <n v="4"/>
    <n v="3"/>
    <n v="5"/>
    <n v="7"/>
    <n v="1"/>
    <n v="2"/>
    <n v="6"/>
    <n v="3.8179590016415625"/>
    <n v="1.0768671839377393"/>
    <n v="0.2349294534160721"/>
    <n v="0.38808361606840547"/>
    <n v="0.12778417293287606"/>
    <s v="Mathematics"/>
    <s v="a) None"/>
    <s v="Bachelor's degree"/>
    <s v="b) SketchUp"/>
    <s v="b) Limited budget 限られた予算, c) Building constraints 建物の制約, d) Client preferences お客様のご希望, e) Environmental factors 環境要因"/>
    <n v="3"/>
    <n v="5"/>
    <n v="6"/>
    <n v="2"/>
    <n v="5"/>
    <n v="6"/>
    <n v="2"/>
    <n v="6"/>
    <n v="2"/>
    <n v="2"/>
    <n v="4.25"/>
    <n v="1.713913650100261"/>
  </r>
  <r>
    <n v="2"/>
    <x v="2"/>
    <s v="YUAN YAWEN "/>
    <s v="Y2Y"/>
    <s v="Female"/>
    <x v="2"/>
    <n v="3"/>
    <n v="3.3810580167354498"/>
    <n v="8"/>
    <n v="9"/>
    <n v="10"/>
    <n v="6"/>
    <n v="1"/>
    <n v="7"/>
    <n v="5"/>
    <n v="3"/>
    <n v="4"/>
    <n v="2"/>
    <n v="3.8179590016415625"/>
    <n v="1.0768671839377393"/>
    <n v="-0.405714828553428"/>
    <n v="0.36742326154398586"/>
    <n v="0.12778417293287606"/>
    <m/>
    <m/>
    <m/>
    <m/>
    <m/>
    <m/>
    <m/>
    <m/>
    <m/>
    <m/>
    <m/>
    <m/>
    <m/>
    <m/>
    <m/>
    <n v="4.25"/>
    <n v="1.713913650100261"/>
  </r>
  <r>
    <n v="3"/>
    <x v="3"/>
    <s v="YUAN YAWEN "/>
    <s v="Y2Y"/>
    <s v="Female"/>
    <x v="3"/>
    <n v="2"/>
    <n v="2.44814100940693"/>
    <n v="8"/>
    <n v="10"/>
    <n v="9"/>
    <n v="6"/>
    <n v="3"/>
    <n v="7"/>
    <n v="5"/>
    <n v="1"/>
    <n v="2"/>
    <n v="4"/>
    <n v="3.8179590016415625"/>
    <n v="1.0768671839377393"/>
    <n v="-1.272039869601812"/>
    <n v="0.17764266469552986"/>
    <n v="0.12778417293287606"/>
    <m/>
    <m/>
    <m/>
    <m/>
    <m/>
    <m/>
    <m/>
    <m/>
    <m/>
    <m/>
    <m/>
    <m/>
    <m/>
    <m/>
    <m/>
    <n v="4.25"/>
    <n v="1.713913650100261"/>
  </r>
  <r>
    <n v="4"/>
    <x v="4"/>
    <s v="Ivo"/>
    <s v="1V0"/>
    <s v="Male"/>
    <x v="1"/>
    <n v="2"/>
    <n v="3.1046169383721902"/>
    <n v="1"/>
    <n v="2"/>
    <n v="3"/>
    <n v="4"/>
    <n v="5"/>
    <n v="6"/>
    <n v="7"/>
    <n v="10"/>
    <n v="9"/>
    <n v="8"/>
    <n v="3.8179590016415625"/>
    <n v="1.0768671839377393"/>
    <n v="-0.66242343894343736"/>
    <n v="0.32035006133473226"/>
    <n v="0.12778417293287606"/>
    <s v="Computer engineer"/>
    <s v="a) None"/>
    <s v="Bachelor's degree"/>
    <s v="none"/>
    <s v="a) Limited space 限られたスペース, b) Limited budget 限られた予算"/>
    <n v="4"/>
    <n v="3"/>
    <n v="6"/>
    <n v="5"/>
    <n v="3"/>
    <n v="6"/>
    <n v="6"/>
    <n v="7"/>
    <n v="5"/>
    <n v="6"/>
    <n v="4.25"/>
    <n v="1.713913650100261"/>
  </r>
  <r>
    <n v="5"/>
    <x v="5"/>
    <s v="Ivo"/>
    <s v="1V0"/>
    <s v="Male"/>
    <x v="2"/>
    <n v="5"/>
    <n v="3.4953594781301298"/>
    <n v="1"/>
    <n v="2"/>
    <n v="3"/>
    <n v="4"/>
    <n v="5"/>
    <n v="6"/>
    <n v="7"/>
    <n v="8"/>
    <n v="9"/>
    <n v="10"/>
    <n v="3.8179590016415625"/>
    <n v="1.0768671839377393"/>
    <n v="-0.29957224839166824"/>
    <n v="0.38143672548032059"/>
    <n v="0.12778417293287606"/>
    <m/>
    <m/>
    <m/>
    <m/>
    <m/>
    <m/>
    <m/>
    <m/>
    <m/>
    <m/>
    <m/>
    <m/>
    <m/>
    <m/>
    <m/>
    <n v="4.25"/>
    <n v="1.713913650100261"/>
  </r>
  <r>
    <n v="6"/>
    <x v="6"/>
    <s v="Ivo"/>
    <s v="1V0"/>
    <s v="Male"/>
    <x v="3"/>
    <n v="6"/>
    <n v="6.0535753783445401"/>
    <n v="1"/>
    <n v="2"/>
    <n v="3"/>
    <n v="4"/>
    <n v="5"/>
    <n v="6"/>
    <n v="7"/>
    <n v="9"/>
    <n v="10"/>
    <n v="8"/>
    <n v="3.8179590016415625"/>
    <n v="1.0768671839377393"/>
    <n v="2.0760372402918659"/>
    <n v="4.6240287145465749E-2"/>
    <n v="0.12778417293287606"/>
    <m/>
    <m/>
    <m/>
    <m/>
    <m/>
    <m/>
    <m/>
    <m/>
    <m/>
    <m/>
    <m/>
    <m/>
    <m/>
    <m/>
    <m/>
    <n v="4.25"/>
    <n v="1.713913650100261"/>
  </r>
  <r>
    <n v="7"/>
    <x v="7"/>
    <s v="Alice Sun Jingyi"/>
    <s v="5JY"/>
    <s v="Female"/>
    <x v="1"/>
    <n v="6"/>
    <n v="4.6414756526268901"/>
    <n v="5"/>
    <n v="3"/>
    <n v="2"/>
    <n v="1"/>
    <n v="4"/>
    <n v="6"/>
    <n v="7"/>
    <n v="9"/>
    <n v="8"/>
    <n v="10"/>
    <n v="3.8179590016415625"/>
    <n v="1.0768671839377393"/>
    <n v="0.76473372321924193"/>
    <n v="0.2977957688320218"/>
    <n v="0.12778417293287606"/>
    <s v="Undergraduate Student"/>
    <s v="a) None"/>
    <s v="Bachelor's degree"/>
    <s v="none"/>
    <s v="a) Limited space 限られたスペース, b) Limited budget 限られた予算, c) Building constraints 建物の制約"/>
    <n v="6"/>
    <n v="5"/>
    <n v="6"/>
    <n v="2"/>
    <n v="6"/>
    <n v="7"/>
    <n v="6"/>
    <n v="6"/>
    <n v="7"/>
    <n v="4"/>
    <n v="4.25"/>
    <n v="1.713913650100261"/>
  </r>
  <r>
    <n v="8"/>
    <x v="8"/>
    <s v="Alice Sun Jingyi"/>
    <s v="5JY"/>
    <s v="Female"/>
    <x v="2"/>
    <n v="5"/>
    <n v="3.4953594781301298"/>
    <n v="2"/>
    <n v="3"/>
    <n v="1"/>
    <n v="6"/>
    <n v="4"/>
    <n v="5"/>
    <n v="8"/>
    <n v="7"/>
    <n v="10"/>
    <n v="10"/>
    <n v="3.8179590016415625"/>
    <n v="1.0768671839377393"/>
    <n v="-0.29957224839166824"/>
    <n v="0.38143672548032059"/>
    <n v="0.12778417293287606"/>
    <m/>
    <m/>
    <m/>
    <m/>
    <m/>
    <m/>
    <m/>
    <m/>
    <m/>
    <m/>
    <m/>
    <m/>
    <m/>
    <m/>
    <m/>
    <n v="4.25"/>
    <n v="1.713913650100261"/>
  </r>
  <r>
    <n v="9"/>
    <x v="9"/>
    <s v="Alice Sun Jingyi"/>
    <s v="5JY"/>
    <s v="Female"/>
    <x v="3"/>
    <n v="9"/>
    <n v="5.5513785927583097"/>
    <n v="2"/>
    <n v="3"/>
    <n v="1"/>
    <n v="4"/>
    <n v="6"/>
    <n v="5"/>
    <n v="7"/>
    <n v="9"/>
    <n v="10"/>
    <n v="8"/>
    <n v="3.8179590016415625"/>
    <n v="1.0768671839377393"/>
    <n v="1.6096874498285088"/>
    <n v="0.10920970169330588"/>
    <n v="0.12778417293287606"/>
    <m/>
    <m/>
    <m/>
    <m/>
    <m/>
    <m/>
    <m/>
    <m/>
    <m/>
    <m/>
    <m/>
    <m/>
    <m/>
    <m/>
    <m/>
    <n v="4.25"/>
    <n v="1.713913650100261"/>
  </r>
  <r>
    <n v="10"/>
    <x v="10"/>
    <s v="Li san"/>
    <s v="LS5"/>
    <s v="Male"/>
    <x v="1"/>
    <n v="3"/>
    <n v="4.0709468205657604"/>
    <n v="1"/>
    <n v="2"/>
    <n v="3"/>
    <n v="4"/>
    <n v="6"/>
    <n v="5"/>
    <n v="7"/>
    <n v="10"/>
    <n v="9"/>
    <n v="8"/>
    <n v="3.8179590016415625"/>
    <n v="1.0768671839377393"/>
    <n v="0.2349294534160721"/>
    <n v="0.38808361606840547"/>
    <n v="0.12778417293287606"/>
    <s v="Architect"/>
    <s v="c) 1-5 years"/>
    <s v="Bachelor's degree"/>
    <s v="c) Revit, d) Rhino"/>
    <s v="c) Building constraints 建物の制約, e) Environmental factors 環境要因"/>
    <n v="6"/>
    <n v="5"/>
    <n v="5"/>
    <n v="4"/>
    <n v="6"/>
    <n v="3"/>
    <n v="6"/>
    <n v="7"/>
    <n v="5"/>
    <n v="5"/>
    <n v="4.25"/>
    <n v="1.713913650100261"/>
  </r>
  <r>
    <n v="11"/>
    <x v="11"/>
    <s v="Li san"/>
    <s v="LS5"/>
    <s v="Male"/>
    <x v="2"/>
    <n v="3"/>
    <n v="3.3810580167354498"/>
    <n v="1"/>
    <n v="2"/>
    <n v="3"/>
    <n v="4"/>
    <n v="6"/>
    <n v="5"/>
    <n v="7"/>
    <n v="9"/>
    <n v="10"/>
    <n v="8"/>
    <n v="3.8179590016415625"/>
    <n v="1.0768671839377393"/>
    <n v="-0.405714828553428"/>
    <n v="0.36742326154398586"/>
    <n v="0.12778417293287606"/>
    <m/>
    <m/>
    <m/>
    <m/>
    <m/>
    <m/>
    <m/>
    <m/>
    <m/>
    <m/>
    <m/>
    <m/>
    <m/>
    <m/>
    <m/>
    <n v="4.25"/>
    <n v="1.713913650100261"/>
  </r>
  <r>
    <n v="12"/>
    <x v="12"/>
    <s v="Li san"/>
    <s v="LS5"/>
    <s v="Male"/>
    <x v="3"/>
    <n v="2"/>
    <n v="2.44814100940693"/>
    <n v="1"/>
    <n v="2"/>
    <n v="3"/>
    <n v="4"/>
    <n v="7"/>
    <n v="5"/>
    <n v="6"/>
    <n v="10"/>
    <n v="9"/>
    <n v="8"/>
    <n v="3.8179590016415625"/>
    <n v="1.0768671839377393"/>
    <n v="-1.272039869601812"/>
    <n v="0.17764266469552986"/>
    <n v="0.12778417293287606"/>
    <m/>
    <m/>
    <m/>
    <m/>
    <m/>
    <m/>
    <m/>
    <m/>
    <m/>
    <m/>
    <m/>
    <m/>
    <m/>
    <m/>
    <m/>
    <n v="4.25"/>
    <n v="1.713913650100261"/>
  </r>
  <r>
    <n v="13"/>
    <x v="13"/>
    <s v="Mar"/>
    <s v="GM4"/>
    <s v="Female"/>
    <x v="1"/>
    <n v="3"/>
    <n v="4.0709468205657604"/>
    <n v="1"/>
    <n v="2"/>
    <n v="3"/>
    <n v="4"/>
    <n v="6"/>
    <n v="5"/>
    <n v="7"/>
    <n v="10"/>
    <n v="9"/>
    <n v="8"/>
    <n v="3.8179590016415625"/>
    <n v="1.0768671839377393"/>
    <n v="0.2349294534160721"/>
    <n v="0.38808361606840547"/>
    <n v="0.12778417293287606"/>
    <s v="Marine biologist"/>
    <s v="a) None"/>
    <s v="Master's degree "/>
    <s v="none"/>
    <s v="a) Limited space 限られたスペース, b) Limited budget 限られた予算, c) Building constraints 建物の制約, d) Client preferences お客様のご希望, e) Environmental factors 環境要因"/>
    <n v="6"/>
    <n v="7"/>
    <n v="6"/>
    <n v="7"/>
    <n v="7"/>
    <n v="5"/>
    <n v="6"/>
    <n v="7"/>
    <n v="5"/>
    <n v="7"/>
    <n v="4.25"/>
    <n v="1.713913650100261"/>
  </r>
  <r>
    <n v="14"/>
    <x v="14"/>
    <s v="Mar"/>
    <s v="GM4"/>
    <s v="Female"/>
    <x v="2"/>
    <n v="2"/>
    <n v="2.7596209841446999"/>
    <n v="1"/>
    <n v="2"/>
    <n v="3"/>
    <n v="4"/>
    <n v="6"/>
    <n v="5"/>
    <n v="7"/>
    <n v="9"/>
    <n v="8"/>
    <n v="10"/>
    <n v="3.8179590016415625"/>
    <n v="1.0768671839377393"/>
    <n v="-0.9827934524171108"/>
    <n v="0.24613379266777871"/>
    <n v="0.12778417293287606"/>
    <m/>
    <m/>
    <m/>
    <m/>
    <m/>
    <m/>
    <m/>
    <m/>
    <m/>
    <m/>
    <m/>
    <m/>
    <m/>
    <m/>
    <m/>
    <n v="4.25"/>
    <n v="1.713913650100261"/>
  </r>
  <r>
    <n v="15"/>
    <x v="15"/>
    <s v="Mar"/>
    <s v="GM4"/>
    <s v="Female"/>
    <x v="3"/>
    <n v="4"/>
    <n v="5.6098050139362297"/>
    <n v="1"/>
    <n v="2"/>
    <n v="3"/>
    <n v="4"/>
    <n v="5"/>
    <n v="6"/>
    <n v="7"/>
    <n v="9"/>
    <n v="10"/>
    <n v="8"/>
    <n v="3.8179590016415625"/>
    <n v="1.0768671839377393"/>
    <n v="1.6639433711244611"/>
    <n v="9.9929303864987121E-2"/>
    <n v="0.12778417293287606"/>
    <m/>
    <m/>
    <m/>
    <m/>
    <m/>
    <m/>
    <m/>
    <m/>
    <m/>
    <m/>
    <m/>
    <m/>
    <m/>
    <m/>
    <m/>
    <n v="4.25"/>
    <n v="1.713913650100261"/>
  </r>
  <r>
    <n v="16"/>
    <x v="16"/>
    <s v="Su Lehan"/>
    <s v="AB1"/>
    <s v="Female"/>
    <x v="1"/>
    <n v="8"/>
    <n v="4.7471604313498101"/>
    <n v="1"/>
    <n v="2"/>
    <n v="3"/>
    <n v="5"/>
    <n v="6"/>
    <n v="4"/>
    <n v="7"/>
    <n v="10"/>
    <n v="9"/>
    <n v="8"/>
    <n v="3.8179590016415625"/>
    <n v="1.0768671839377393"/>
    <n v="0.86287468275379331"/>
    <n v="0.27493656180481968"/>
    <n v="0.12778417293287606"/>
    <s v="Undergraduate Student"/>
    <s v="a) None"/>
    <s v="Bachelor's degree"/>
    <s v="none"/>
    <s v="none"/>
    <n v="3"/>
    <n v="2"/>
    <n v="2"/>
    <n v="3"/>
    <n v="5"/>
    <n v="3"/>
    <n v="2"/>
    <n v="5"/>
    <n v="6"/>
    <n v="2"/>
    <n v="4.25"/>
    <n v="1.713913650100261"/>
  </r>
  <r>
    <n v="17"/>
    <x v="17"/>
    <s v="Su Lehan"/>
    <s v="AB1"/>
    <s v="Female"/>
    <x v="2"/>
    <n v="10"/>
    <n v="3.65898607536396"/>
    <n v="4"/>
    <n v="5"/>
    <n v="6"/>
    <n v="3"/>
    <n v="2"/>
    <n v="1"/>
    <n v="7"/>
    <n v="8"/>
    <n v="9"/>
    <n v="8"/>
    <n v="3.8179590016415625"/>
    <n v="1.0768671839377393"/>
    <n v="-0.14762537910784157"/>
    <n v="0.39461875416996678"/>
    <n v="0.12778417293287606"/>
    <m/>
    <m/>
    <m/>
    <m/>
    <m/>
    <m/>
    <m/>
    <m/>
    <m/>
    <m/>
    <m/>
    <m/>
    <m/>
    <m/>
    <m/>
    <n v="4.25"/>
    <n v="1.713913650100261"/>
  </r>
  <r>
    <n v="18"/>
    <x v="18"/>
    <s v="Su Lehan"/>
    <s v="AB1"/>
    <s v="Female"/>
    <x v="3"/>
    <n v="3"/>
    <n v="3.8040117432535898"/>
    <n v="5"/>
    <n v="6"/>
    <n v="4"/>
    <n v="7"/>
    <n v="3"/>
    <n v="1"/>
    <n v="2"/>
    <n v="9"/>
    <n v="10"/>
    <n v="8"/>
    <n v="3.8179590016415625"/>
    <n v="1.0768671839377393"/>
    <n v="-1.2951697847242701E-2"/>
    <n v="0.39890882122356008"/>
    <n v="0.12778417293287606"/>
    <m/>
    <m/>
    <m/>
    <m/>
    <m/>
    <m/>
    <m/>
    <m/>
    <m/>
    <m/>
    <m/>
    <m/>
    <m/>
    <m/>
    <m/>
    <n v="4.25"/>
    <n v="1.713913650100261"/>
  </r>
  <r>
    <n v="19"/>
    <x v="19"/>
    <s v="Amira"/>
    <s v="AK1"/>
    <s v="Female"/>
    <x v="1"/>
    <n v="4"/>
    <n v="5.00963449499221"/>
    <n v="1"/>
    <n v="2"/>
    <n v="3"/>
    <n v="4"/>
    <n v="5"/>
    <n v="6"/>
    <n v="7"/>
    <n v="10"/>
    <n v="9"/>
    <n v="8"/>
    <n v="3.8179590016415625"/>
    <n v="1.0768671839377393"/>
    <n v="1.1066132491781326"/>
    <n v="0.21626841627455454"/>
    <n v="0.12778417293287606"/>
    <s v="Architect"/>
    <s v="b) Less than 1 year"/>
    <s v="Bachelor's degree"/>
    <s v="c) Revit, d) Rhino"/>
    <s v="b) Limited budget 限られた予算, c) Building constraints 建物の制約, d) Client preferences お客様のご希望"/>
    <n v="1"/>
    <n v="4"/>
    <n v="6"/>
    <n v="3"/>
    <n v="4"/>
    <n v="6"/>
    <n v="4"/>
    <n v="6"/>
    <n v="4"/>
    <n v="2"/>
    <n v="4.25"/>
    <n v="1.713913650100261"/>
  </r>
  <r>
    <n v="20"/>
    <x v="20"/>
    <s v="Amira"/>
    <s v="AK1"/>
    <s v="Female"/>
    <x v="2"/>
    <n v="3"/>
    <n v="3.3810580167354498"/>
    <n v="1"/>
    <n v="2"/>
    <n v="3"/>
    <n v="4"/>
    <n v="5"/>
    <n v="6"/>
    <n v="7"/>
    <n v="10"/>
    <n v="9"/>
    <n v="8"/>
    <n v="3.8179590016415625"/>
    <n v="1.0768671839377393"/>
    <n v="-0.405714828553428"/>
    <n v="0.36742326154398586"/>
    <n v="0.12778417293287606"/>
    <m/>
    <m/>
    <m/>
    <m/>
    <m/>
    <m/>
    <m/>
    <m/>
    <m/>
    <m/>
    <m/>
    <m/>
    <m/>
    <m/>
    <m/>
    <n v="4.25"/>
    <n v="1.713913650100261"/>
  </r>
  <r>
    <n v="21"/>
    <x v="21"/>
    <s v="Amira"/>
    <s v="AK1"/>
    <s v="Female"/>
    <x v="3"/>
    <n v="4"/>
    <n v="5.6098050139362297"/>
    <n v="1"/>
    <n v="2"/>
    <n v="3"/>
    <n v="4"/>
    <n v="5"/>
    <n v="6"/>
    <n v="7"/>
    <n v="10"/>
    <n v="9"/>
    <n v="8"/>
    <n v="3.8179590016415625"/>
    <n v="1.0768671839377393"/>
    <n v="1.6639433711244611"/>
    <n v="9.9929303864987121E-2"/>
    <n v="0.12778417293287606"/>
    <m/>
    <m/>
    <m/>
    <m/>
    <m/>
    <m/>
    <m/>
    <m/>
    <m/>
    <m/>
    <m/>
    <m/>
    <m/>
    <m/>
    <m/>
    <n v="4.25"/>
    <n v="1.713913650100261"/>
  </r>
  <r>
    <n v="22"/>
    <x v="22"/>
    <s v="Bryan"/>
    <s v="BP1"/>
    <s v="Male"/>
    <x v="1"/>
    <n v="1"/>
    <n v="2.16753707666108"/>
    <n v="1"/>
    <n v="2"/>
    <n v="3"/>
    <n v="4"/>
    <n v="5"/>
    <n v="6"/>
    <n v="7"/>
    <n v="10"/>
    <n v="9"/>
    <n v="8"/>
    <n v="3.8179590016415625"/>
    <n v="1.0768671839377393"/>
    <n v="-1.5326141882654902"/>
    <n v="0.1232683419282854"/>
    <n v="0.12778417293287606"/>
    <s v="Mechanical Engineer"/>
    <m/>
    <m/>
    <m/>
    <m/>
    <m/>
    <m/>
    <m/>
    <m/>
    <m/>
    <m/>
    <m/>
    <m/>
    <m/>
    <m/>
    <n v="4.25"/>
    <n v="1.713913650100261"/>
  </r>
  <r>
    <n v="23"/>
    <x v="23"/>
    <s v="Bryan"/>
    <s v="BP1"/>
    <s v="Male"/>
    <x v="2"/>
    <n v="1"/>
    <n v="2.1269954637560202"/>
    <n v="1"/>
    <n v="2"/>
    <n v="3"/>
    <n v="4"/>
    <n v="5"/>
    <n v="6"/>
    <n v="7"/>
    <n v="10"/>
    <n v="9"/>
    <n v="8"/>
    <n v="3.8179590016415625"/>
    <n v="1.0768671839377393"/>
    <n v="-1.5702619256185895"/>
    <n v="0.11627469921366151"/>
    <n v="0.12778417293287606"/>
    <m/>
    <m/>
    <m/>
    <m/>
    <m/>
    <m/>
    <m/>
    <m/>
    <m/>
    <m/>
    <m/>
    <m/>
    <m/>
    <m/>
    <m/>
    <n v="4.25"/>
    <n v="1.713913650100261"/>
  </r>
  <r>
    <n v="24"/>
    <x v="24"/>
    <s v="Bryan"/>
    <s v="BP1"/>
    <s v="Male"/>
    <x v="3"/>
    <n v="2"/>
    <n v="2.44814100940693"/>
    <n v="1"/>
    <n v="2"/>
    <n v="3"/>
    <n v="4"/>
    <n v="5"/>
    <n v="6"/>
    <n v="7"/>
    <n v="10"/>
    <n v="9"/>
    <n v="8"/>
    <n v="3.8179590016415625"/>
    <n v="1.0768671839377393"/>
    <n v="-1.272039869601812"/>
    <n v="0.17764266469552986"/>
    <n v="0.12778417293287606"/>
    <m/>
    <m/>
    <m/>
    <m/>
    <m/>
    <m/>
    <m/>
    <m/>
    <m/>
    <m/>
    <m/>
    <m/>
    <m/>
    <m/>
    <m/>
    <n v="4.25"/>
    <n v="1.713913650100261"/>
  </r>
  <r>
    <n v="25"/>
    <x v="25"/>
    <s v="Kaneko"/>
    <s v="DC4"/>
    <s v="Male"/>
    <x v="1"/>
    <n v="3"/>
    <n v="4.0709468205657604"/>
    <n v="1"/>
    <n v="2"/>
    <n v="3"/>
    <n v="4"/>
    <n v="7"/>
    <n v="5"/>
    <n v="6"/>
    <n v="8"/>
    <n v="9"/>
    <n v="10"/>
    <n v="3.8179590016415625"/>
    <n v="1.0768671839377393"/>
    <n v="0.2349294534160721"/>
    <n v="0.38808361606840547"/>
    <n v="0.12778417293287606"/>
    <s v="Architect"/>
    <s v="a) None"/>
    <s v="Bachelor's degree"/>
    <s v="a) AutoCAD, b) SketchUp, c) Revit"/>
    <s v="a) Limited space 限られたスペース, e) Environmental factors 環境要因"/>
    <n v="5"/>
    <n v="6"/>
    <n v="7"/>
    <n v="5"/>
    <n v="4"/>
    <n v="3"/>
    <n v="7"/>
    <n v="6"/>
    <n v="7"/>
    <n v="6"/>
    <n v="4.25"/>
    <n v="1.713913650100261"/>
  </r>
  <r>
    <n v="26"/>
    <x v="26"/>
    <s v="Kaneko"/>
    <s v="DC4"/>
    <s v="Male"/>
    <x v="2"/>
    <n v="6"/>
    <n v="3.6741751246223799"/>
    <n v="1"/>
    <n v="2"/>
    <n v="3"/>
    <n v="4"/>
    <n v="7"/>
    <n v="5"/>
    <n v="6"/>
    <n v="8"/>
    <n v="10"/>
    <n v="9"/>
    <n v="3.8179590016415625"/>
    <n v="1.0768671839377393"/>
    <n v="-0.13352052988875895"/>
    <n v="0.39540196478309148"/>
    <n v="0.12778417293287606"/>
    <m/>
    <m/>
    <m/>
    <m/>
    <m/>
    <m/>
    <m/>
    <m/>
    <m/>
    <m/>
    <m/>
    <m/>
    <m/>
    <m/>
    <m/>
    <n v="4.25"/>
    <n v="1.713913650100261"/>
  </r>
  <r>
    <n v="27"/>
    <x v="27"/>
    <s v="Kaneko"/>
    <s v="DC4"/>
    <s v="Male"/>
    <x v="3"/>
    <n v="3"/>
    <n v="3.8040117432535898"/>
    <n v="1"/>
    <n v="2"/>
    <n v="3"/>
    <n v="4"/>
    <n v="7"/>
    <n v="5"/>
    <n v="6"/>
    <n v="10"/>
    <n v="9"/>
    <n v="8"/>
    <n v="3.8179590016415625"/>
    <n v="1.0768671839377393"/>
    <n v="-1.2951697847242701E-2"/>
    <n v="0.39890882122356008"/>
    <n v="0.12778417293287606"/>
    <m/>
    <m/>
    <m/>
    <m/>
    <m/>
    <m/>
    <m/>
    <m/>
    <m/>
    <m/>
    <m/>
    <m/>
    <m/>
    <m/>
    <m/>
    <n v="4.25"/>
    <n v="1.71391365010026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A1CE35-3B4E-4D82-BF67-7AA81946E18E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9">
  <location ref="A4:D32" firstHeaderRow="0" firstDataRow="1" firstDataCol="1" rowPageCount="1" colPageCount="1"/>
  <pivotFields count="40">
    <pivotField showAll="0"/>
    <pivotField axis="axisRow" showAll="0" sortType="ascending">
      <items count="50">
        <item x="27"/>
        <item m="1" x="28"/>
        <item m="1" x="29"/>
        <item m="1" x="30"/>
        <item m="1" x="41"/>
        <item m="1" x="33"/>
        <item m="1" x="42"/>
        <item m="1" x="34"/>
        <item m="1" x="43"/>
        <item m="1" x="35"/>
        <item m="1" x="44"/>
        <item m="1" x="36"/>
        <item m="1" x="45"/>
        <item x="1"/>
        <item m="1" x="32"/>
        <item m="1" x="37"/>
        <item m="1" x="46"/>
        <item m="1" x="38"/>
        <item m="1" x="47"/>
        <item m="1" x="39"/>
        <item m="1" x="48"/>
        <item m="1" x="40"/>
        <item m="1" x="3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h="1" x="0"/>
        <item t="default"/>
      </items>
    </pivotField>
    <pivotField showAll="0"/>
    <pivotField showAll="0"/>
    <pivotField showAll="0"/>
    <pivotField axis="axisPage" multipleItemSelectionAllowed="1" showAll="0">
      <items count="5">
        <item x="1"/>
        <item x="2"/>
        <item x="3"/>
        <item x="0"/>
        <item t="default"/>
      </items>
    </pivotField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28">
    <i>
      <x/>
    </i>
    <i>
      <x v="13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5" hier="-1"/>
  </pageFields>
  <dataFields count="3">
    <dataField name=" Complexity score" fld="7" baseField="1" baseItem="29"/>
    <dataField name=" Façade Variation" fld="6" baseField="0" baseItem="0"/>
    <dataField name=" Mean Complexity Score" fld="18" subtotal="average" baseField="1" baseItem="0" numFmtId="2"/>
  </dataFields>
  <formats count="2">
    <format dxfId="42">
      <pivotArea collapsedLevelsAreSubtotals="1" fieldPosition="0">
        <references count="2">
          <reference field="4294967294" count="1" selected="0">
            <x v="0"/>
          </reference>
          <reference field="1" count="1">
            <x v="29"/>
          </reference>
        </references>
      </pivotArea>
    </format>
    <format dxfId="41">
      <pivotArea dataOnly="0" outline="0" fieldPosition="0">
        <references count="1">
          <reference field="4294967294" count="1">
            <x v="0"/>
          </reference>
        </references>
      </pivotArea>
    </format>
  </formats>
  <chartFormats count="90">
    <chartFormat chart="5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5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60">
      <pivotArea type="data" outline="0" fieldPosition="0">
        <references count="2">
          <reference field="4294967294" count="1" selected="0">
            <x v="2"/>
          </reference>
          <reference field="1" count="1" selected="0">
            <x v="30"/>
          </reference>
        </references>
      </pivotArea>
    </chartFormat>
    <chartFormat chart="0" format="62">
      <pivotArea type="data" outline="0" fieldPosition="0">
        <references count="2">
          <reference field="4294967294" count="1" selected="0">
            <x v="2"/>
          </reference>
          <reference field="1" count="1" selected="0">
            <x v="29"/>
          </reference>
        </references>
      </pivotArea>
    </chartFormat>
    <chartFormat chart="0" format="63">
      <pivotArea type="data" outline="0" fieldPosition="0">
        <references count="2">
          <reference field="4294967294" count="1" selected="0">
            <x v="2"/>
          </reference>
          <reference field="1" count="1" selected="0">
            <x v="28"/>
          </reference>
        </references>
      </pivotArea>
    </chartFormat>
    <chartFormat chart="0" format="64">
      <pivotArea type="data" outline="0" fieldPosition="0">
        <references count="2">
          <reference field="4294967294" count="1" selected="0">
            <x v="2"/>
          </reference>
          <reference field="1" count="1" selected="0">
            <x v="13"/>
          </reference>
        </references>
      </pivotArea>
    </chartFormat>
    <chartFormat chart="0" format="65">
      <pivotArea type="data" outline="0" fieldPosition="0">
        <references count="2">
          <reference field="4294967294" count="1" selected="0">
            <x v="2"/>
          </reference>
          <reference field="1" count="1" selected="0">
            <x v="35"/>
          </reference>
        </references>
      </pivotArea>
    </chartFormat>
    <chartFormat chart="0" format="66">
      <pivotArea type="data" outline="0" fieldPosition="0">
        <references count="2">
          <reference field="4294967294" count="1" selected="0">
            <x v="2"/>
          </reference>
          <reference field="1" count="1" selected="0">
            <x v="8"/>
          </reference>
        </references>
      </pivotArea>
    </chartFormat>
    <chartFormat chart="0" format="67">
      <pivotArea type="data" outline="0" fieldPosition="0">
        <references count="2">
          <reference field="4294967294" count="1" selected="0">
            <x v="2"/>
          </reference>
          <reference field="1" count="1" selected="0">
            <x v="9"/>
          </reference>
        </references>
      </pivotArea>
    </chartFormat>
    <chartFormat chart="0" format="77">
      <pivotArea type="data" outline="0" fieldPosition="0">
        <references count="2">
          <reference field="4294967294" count="1" selected="0">
            <x v="2"/>
          </reference>
          <reference field="1" count="1" selected="0">
            <x v="23"/>
          </reference>
        </references>
      </pivotArea>
    </chartFormat>
    <chartFormat chart="0" format="78">
      <pivotArea type="data" outline="0" fieldPosition="0">
        <references count="2">
          <reference field="4294967294" count="1" selected="0">
            <x v="2"/>
          </reference>
          <reference field="1" count="1" selected="0">
            <x v="24"/>
          </reference>
        </references>
      </pivotArea>
    </chartFormat>
    <chartFormat chart="0" format="79">
      <pivotArea type="data" outline="0" fieldPosition="0">
        <references count="2">
          <reference field="4294967294" count="1" selected="0">
            <x v="2"/>
          </reference>
          <reference field="1" count="1" selected="0">
            <x v="25"/>
          </reference>
        </references>
      </pivotArea>
    </chartFormat>
    <chartFormat chart="0" format="80">
      <pivotArea type="data" outline="0" fieldPosition="0">
        <references count="2">
          <reference field="4294967294" count="1" selected="0">
            <x v="2"/>
          </reference>
          <reference field="1" count="1" selected="0">
            <x v="34"/>
          </reference>
        </references>
      </pivotArea>
    </chartFormat>
    <chartFormat chart="0" format="81">
      <pivotArea type="data" outline="0" fieldPosition="0">
        <references count="2">
          <reference field="4294967294" count="1" selected="0">
            <x v="2"/>
          </reference>
          <reference field="1" count="1" selected="0">
            <x v="36"/>
          </reference>
        </references>
      </pivotArea>
    </chartFormat>
    <chartFormat chart="0" format="82">
      <pivotArea type="data" outline="0" fieldPosition="0">
        <references count="2">
          <reference field="4294967294" count="1" selected="0">
            <x v="2"/>
          </reference>
          <reference field="1" count="1" selected="0">
            <x v="37"/>
          </reference>
        </references>
      </pivotArea>
    </chartFormat>
    <chartFormat chart="0" format="83">
      <pivotArea type="data" outline="0" fieldPosition="0">
        <references count="2">
          <reference field="4294967294" count="1" selected="0">
            <x v="2"/>
          </reference>
          <reference field="1" count="1" selected="0">
            <x v="42"/>
          </reference>
        </references>
      </pivotArea>
    </chartFormat>
    <chartFormat chart="0" format="84">
      <pivotArea type="data" outline="0" fieldPosition="0">
        <references count="2">
          <reference field="4294967294" count="1" selected="0">
            <x v="2"/>
          </reference>
          <reference field="1" count="1" selected="0">
            <x v="31"/>
          </reference>
        </references>
      </pivotArea>
    </chartFormat>
    <chartFormat chart="0" format="85">
      <pivotArea type="data" outline="0" fieldPosition="0">
        <references count="2">
          <reference field="4294967294" count="1" selected="0">
            <x v="2"/>
          </reference>
          <reference field="1" count="1" selected="0">
            <x v="0"/>
          </reference>
        </references>
      </pivotArea>
    </chartFormat>
    <chartFormat chart="0" format="86">
      <pivotArea type="data" outline="0" fieldPosition="0">
        <references count="2">
          <reference field="4294967294" count="1" selected="0">
            <x v="2"/>
          </reference>
          <reference field="1" count="1" selected="0">
            <x v="27"/>
          </reference>
        </references>
      </pivotArea>
    </chartFormat>
    <chartFormat chart="0" format="87">
      <pivotArea type="data" outline="0" fieldPosition="0">
        <references count="2">
          <reference field="4294967294" count="1" selected="0">
            <x v="2"/>
          </reference>
          <reference field="1" count="1" selected="0">
            <x v="33"/>
          </reference>
        </references>
      </pivotArea>
    </chartFormat>
    <chartFormat chart="0" format="88">
      <pivotArea type="data" outline="0" fieldPosition="0">
        <references count="2">
          <reference field="4294967294" count="1" selected="0">
            <x v="2"/>
          </reference>
          <reference field="1" count="1" selected="0">
            <x v="39"/>
          </reference>
        </references>
      </pivotArea>
    </chartFormat>
    <chartFormat chart="0" format="89">
      <pivotArea type="data" outline="0" fieldPosition="0">
        <references count="2">
          <reference field="4294967294" count="1" selected="0">
            <x v="2"/>
          </reference>
          <reference field="1" count="1" selected="0">
            <x v="41"/>
          </reference>
        </references>
      </pivotArea>
    </chartFormat>
    <chartFormat chart="0" format="90">
      <pivotArea type="data" outline="0" fieldPosition="0">
        <references count="2">
          <reference field="4294967294" count="1" selected="0">
            <x v="2"/>
          </reference>
          <reference field="1" count="1" selected="0">
            <x v="47"/>
          </reference>
        </references>
      </pivotArea>
    </chartFormat>
    <chartFormat chart="0" format="91">
      <pivotArea type="data" outline="0" fieldPosition="0">
        <references count="2">
          <reference field="4294967294" count="1" selected="0">
            <x v="2"/>
          </reference>
          <reference field="1" count="1" selected="0">
            <x v="1"/>
          </reference>
        </references>
      </pivotArea>
    </chartFormat>
    <chartFormat chart="0" format="92">
      <pivotArea type="data" outline="0" fieldPosition="0">
        <references count="2">
          <reference field="4294967294" count="1" selected="0">
            <x v="2"/>
          </reference>
          <reference field="1" count="1" selected="0">
            <x v="2"/>
          </reference>
        </references>
      </pivotArea>
    </chartFormat>
    <chartFormat chart="0" format="93">
      <pivotArea type="data" outline="0" fieldPosition="0">
        <references count="2">
          <reference field="4294967294" count="1" selected="0">
            <x v="2"/>
          </reference>
          <reference field="1" count="1" selected="0">
            <x v="3"/>
          </reference>
        </references>
      </pivotArea>
    </chartFormat>
    <chartFormat chart="0" format="94">
      <pivotArea type="data" outline="0" fieldPosition="0">
        <references count="2">
          <reference field="4294967294" count="1" selected="0">
            <x v="2"/>
          </reference>
          <reference field="1" count="1" selected="0">
            <x v="26"/>
          </reference>
        </references>
      </pivotArea>
    </chartFormat>
    <chartFormat chart="0" format="95">
      <pivotArea type="data" outline="0" fieldPosition="0">
        <references count="2">
          <reference field="4294967294" count="1" selected="0">
            <x v="2"/>
          </reference>
          <reference field="1" count="1" selected="0">
            <x v="32"/>
          </reference>
        </references>
      </pivotArea>
    </chartFormat>
    <chartFormat chart="0" format="96">
      <pivotArea type="data" outline="0" fieldPosition="0">
        <references count="2">
          <reference field="4294967294" count="1" selected="0">
            <x v="2"/>
          </reference>
          <reference field="1" count="1" selected="0">
            <x v="38"/>
          </reference>
        </references>
      </pivotArea>
    </chartFormat>
    <chartFormat chart="0" format="97">
      <pivotArea type="data" outline="0" fieldPosition="0">
        <references count="2">
          <reference field="4294967294" count="1" selected="0">
            <x v="2"/>
          </reference>
          <reference field="1" count="1" selected="0">
            <x v="44"/>
          </reference>
        </references>
      </pivotArea>
    </chartFormat>
    <chartFormat chart="0" format="98">
      <pivotArea type="data" outline="0" fieldPosition="0">
        <references count="2">
          <reference field="4294967294" count="1" selected="0">
            <x v="2"/>
          </reference>
          <reference field="1" count="1" selected="0">
            <x v="40"/>
          </reference>
        </references>
      </pivotArea>
    </chartFormat>
    <chartFormat chart="0" format="99">
      <pivotArea type="data" outline="0" fieldPosition="0">
        <references count="2">
          <reference field="4294967294" count="1" selected="0">
            <x v="2"/>
          </reference>
          <reference field="1" count="1" selected="0">
            <x v="45"/>
          </reference>
        </references>
      </pivotArea>
    </chartFormat>
    <chartFormat chart="0" format="10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0" format="10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0" format="10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0" format="10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0" format="105">
      <pivotArea type="data" outline="0" fieldPosition="0">
        <references count="2">
          <reference field="4294967294" count="1" selected="0">
            <x v="2"/>
          </reference>
          <reference field="1" count="1" selected="0">
            <x v="0"/>
          </reference>
        </references>
      </pivotArea>
    </chartFormat>
    <chartFormat chart="50" format="106">
      <pivotArea type="data" outline="0" fieldPosition="0">
        <references count="2">
          <reference field="4294967294" count="1" selected="0">
            <x v="2"/>
          </reference>
          <reference field="1" count="1" selected="0">
            <x v="13"/>
          </reference>
        </references>
      </pivotArea>
    </chartFormat>
    <chartFormat chart="50" format="107">
      <pivotArea type="data" outline="0" fieldPosition="0">
        <references count="2">
          <reference field="4294967294" count="1" selected="0">
            <x v="2"/>
          </reference>
          <reference field="1" count="1" selected="0">
            <x v="23"/>
          </reference>
        </references>
      </pivotArea>
    </chartFormat>
    <chartFormat chart="50" format="108">
      <pivotArea type="data" outline="0" fieldPosition="0">
        <references count="2">
          <reference field="4294967294" count="1" selected="0">
            <x v="2"/>
          </reference>
          <reference field="1" count="1" selected="0">
            <x v="24"/>
          </reference>
        </references>
      </pivotArea>
    </chartFormat>
    <chartFormat chart="50" format="109">
      <pivotArea type="data" outline="0" fieldPosition="0">
        <references count="2">
          <reference field="4294967294" count="1" selected="0">
            <x v="2"/>
          </reference>
          <reference field="1" count="1" selected="0">
            <x v="25"/>
          </reference>
        </references>
      </pivotArea>
    </chartFormat>
    <chartFormat chart="50" format="110">
      <pivotArea type="data" outline="0" fieldPosition="0">
        <references count="2">
          <reference field="4294967294" count="1" selected="0">
            <x v="2"/>
          </reference>
          <reference field="1" count="1" selected="0">
            <x v="26"/>
          </reference>
        </references>
      </pivotArea>
    </chartFormat>
    <chartFormat chart="50" format="111">
      <pivotArea type="data" outline="0" fieldPosition="0">
        <references count="2">
          <reference field="4294967294" count="1" selected="0">
            <x v="2"/>
          </reference>
          <reference field="1" count="1" selected="0">
            <x v="27"/>
          </reference>
        </references>
      </pivotArea>
    </chartFormat>
    <chartFormat chart="50" format="112">
      <pivotArea type="data" outline="0" fieldPosition="0">
        <references count="2">
          <reference field="4294967294" count="1" selected="0">
            <x v="2"/>
          </reference>
          <reference field="1" count="1" selected="0">
            <x v="28"/>
          </reference>
        </references>
      </pivotArea>
    </chartFormat>
    <chartFormat chart="50" format="113">
      <pivotArea type="data" outline="0" fieldPosition="0">
        <references count="2">
          <reference field="4294967294" count="1" selected="0">
            <x v="2"/>
          </reference>
          <reference field="1" count="1" selected="0">
            <x v="29"/>
          </reference>
        </references>
      </pivotArea>
    </chartFormat>
    <chartFormat chart="50" format="114">
      <pivotArea type="data" outline="0" fieldPosition="0">
        <references count="2">
          <reference field="4294967294" count="1" selected="0">
            <x v="2"/>
          </reference>
          <reference field="1" count="1" selected="0">
            <x v="30"/>
          </reference>
        </references>
      </pivotArea>
    </chartFormat>
    <chartFormat chart="50" format="115">
      <pivotArea type="data" outline="0" fieldPosition="0">
        <references count="2">
          <reference field="4294967294" count="1" selected="0">
            <x v="2"/>
          </reference>
          <reference field="1" count="1" selected="0">
            <x v="31"/>
          </reference>
        </references>
      </pivotArea>
    </chartFormat>
    <chartFormat chart="50" format="116">
      <pivotArea type="data" outline="0" fieldPosition="0">
        <references count="2">
          <reference field="4294967294" count="1" selected="0">
            <x v="2"/>
          </reference>
          <reference field="1" count="1" selected="0">
            <x v="32"/>
          </reference>
        </references>
      </pivotArea>
    </chartFormat>
    <chartFormat chart="50" format="117">
      <pivotArea type="data" outline="0" fieldPosition="0">
        <references count="2">
          <reference field="4294967294" count="1" selected="0">
            <x v="2"/>
          </reference>
          <reference field="1" count="1" selected="0">
            <x v="33"/>
          </reference>
        </references>
      </pivotArea>
    </chartFormat>
    <chartFormat chart="50" format="118">
      <pivotArea type="data" outline="0" fieldPosition="0">
        <references count="2">
          <reference field="4294967294" count="1" selected="0">
            <x v="2"/>
          </reference>
          <reference field="1" count="1" selected="0">
            <x v="34"/>
          </reference>
        </references>
      </pivotArea>
    </chartFormat>
    <chartFormat chart="50" format="119">
      <pivotArea type="data" outline="0" fieldPosition="0">
        <references count="2">
          <reference field="4294967294" count="1" selected="0">
            <x v="2"/>
          </reference>
          <reference field="1" count="1" selected="0">
            <x v="35"/>
          </reference>
        </references>
      </pivotArea>
    </chartFormat>
    <chartFormat chart="50" format="120">
      <pivotArea type="data" outline="0" fieldPosition="0">
        <references count="2">
          <reference field="4294967294" count="1" selected="0">
            <x v="2"/>
          </reference>
          <reference field="1" count="1" selected="0">
            <x v="36"/>
          </reference>
        </references>
      </pivotArea>
    </chartFormat>
    <chartFormat chart="50" format="121">
      <pivotArea type="data" outline="0" fieldPosition="0">
        <references count="2">
          <reference field="4294967294" count="1" selected="0">
            <x v="2"/>
          </reference>
          <reference field="1" count="1" selected="0">
            <x v="37"/>
          </reference>
        </references>
      </pivotArea>
    </chartFormat>
    <chartFormat chart="50" format="122">
      <pivotArea type="data" outline="0" fieldPosition="0">
        <references count="2">
          <reference field="4294967294" count="1" selected="0">
            <x v="2"/>
          </reference>
          <reference field="1" count="1" selected="0">
            <x v="38"/>
          </reference>
        </references>
      </pivotArea>
    </chartFormat>
    <chartFormat chart="50" format="123">
      <pivotArea type="data" outline="0" fieldPosition="0">
        <references count="2">
          <reference field="4294967294" count="1" selected="0">
            <x v="2"/>
          </reference>
          <reference field="1" count="1" selected="0">
            <x v="39"/>
          </reference>
        </references>
      </pivotArea>
    </chartFormat>
    <chartFormat chart="50" format="124">
      <pivotArea type="data" outline="0" fieldPosition="0">
        <references count="2">
          <reference field="4294967294" count="1" selected="0">
            <x v="2"/>
          </reference>
          <reference field="1" count="1" selected="0">
            <x v="40"/>
          </reference>
        </references>
      </pivotArea>
    </chartFormat>
    <chartFormat chart="50" format="125">
      <pivotArea type="data" outline="0" fieldPosition="0">
        <references count="2">
          <reference field="4294967294" count="1" selected="0">
            <x v="2"/>
          </reference>
          <reference field="1" count="1" selected="0">
            <x v="41"/>
          </reference>
        </references>
      </pivotArea>
    </chartFormat>
    <chartFormat chart="50" format="126">
      <pivotArea type="data" outline="0" fieldPosition="0">
        <references count="2">
          <reference field="4294967294" count="1" selected="0">
            <x v="2"/>
          </reference>
          <reference field="1" count="1" selected="0">
            <x v="42"/>
          </reference>
        </references>
      </pivotArea>
    </chartFormat>
    <chartFormat chart="50" format="127">
      <pivotArea type="data" outline="0" fieldPosition="0">
        <references count="2">
          <reference field="4294967294" count="1" selected="0">
            <x v="2"/>
          </reference>
          <reference field="1" count="1" selected="0">
            <x v="44"/>
          </reference>
        </references>
      </pivotArea>
    </chartFormat>
    <chartFormat chart="50" format="128">
      <pivotArea type="data" outline="0" fieldPosition="0">
        <references count="2">
          <reference field="4294967294" count="1" selected="0">
            <x v="2"/>
          </reference>
          <reference field="1" count="1" selected="0">
            <x v="45"/>
          </reference>
        </references>
      </pivotArea>
    </chartFormat>
    <chartFormat chart="50" format="129">
      <pivotArea type="data" outline="0" fieldPosition="0">
        <references count="2">
          <reference field="4294967294" count="1" selected="0">
            <x v="2"/>
          </reference>
          <reference field="1" count="1" selected="0">
            <x v="47"/>
          </reference>
        </references>
      </pivotArea>
    </chartFormat>
    <chartFormat chart="55" format="10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5" format="10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5" format="10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5" format="105">
      <pivotArea type="data" outline="0" fieldPosition="0">
        <references count="2">
          <reference field="4294967294" count="1" selected="0">
            <x v="2"/>
          </reference>
          <reference field="1" count="1" selected="0">
            <x v="0"/>
          </reference>
        </references>
      </pivotArea>
    </chartFormat>
    <chartFormat chart="55" format="106">
      <pivotArea type="data" outline="0" fieldPosition="0">
        <references count="2">
          <reference field="4294967294" count="1" selected="0">
            <x v="2"/>
          </reference>
          <reference field="1" count="1" selected="0">
            <x v="13"/>
          </reference>
        </references>
      </pivotArea>
    </chartFormat>
    <chartFormat chart="55" format="107">
      <pivotArea type="data" outline="0" fieldPosition="0">
        <references count="2">
          <reference field="4294967294" count="1" selected="0">
            <x v="2"/>
          </reference>
          <reference field="1" count="1" selected="0">
            <x v="23"/>
          </reference>
        </references>
      </pivotArea>
    </chartFormat>
    <chartFormat chart="55" format="108">
      <pivotArea type="data" outline="0" fieldPosition="0">
        <references count="2">
          <reference field="4294967294" count="1" selected="0">
            <x v="2"/>
          </reference>
          <reference field="1" count="1" selected="0">
            <x v="24"/>
          </reference>
        </references>
      </pivotArea>
    </chartFormat>
    <chartFormat chart="55" format="109">
      <pivotArea type="data" outline="0" fieldPosition="0">
        <references count="2">
          <reference field="4294967294" count="1" selected="0">
            <x v="2"/>
          </reference>
          <reference field="1" count="1" selected="0">
            <x v="25"/>
          </reference>
        </references>
      </pivotArea>
    </chartFormat>
    <chartFormat chart="55" format="110">
      <pivotArea type="data" outline="0" fieldPosition="0">
        <references count="2">
          <reference field="4294967294" count="1" selected="0">
            <x v="2"/>
          </reference>
          <reference field="1" count="1" selected="0">
            <x v="26"/>
          </reference>
        </references>
      </pivotArea>
    </chartFormat>
    <chartFormat chart="55" format="111">
      <pivotArea type="data" outline="0" fieldPosition="0">
        <references count="2">
          <reference field="4294967294" count="1" selected="0">
            <x v="2"/>
          </reference>
          <reference field="1" count="1" selected="0">
            <x v="27"/>
          </reference>
        </references>
      </pivotArea>
    </chartFormat>
    <chartFormat chart="55" format="112">
      <pivotArea type="data" outline="0" fieldPosition="0">
        <references count="2">
          <reference field="4294967294" count="1" selected="0">
            <x v="2"/>
          </reference>
          <reference field="1" count="1" selected="0">
            <x v="28"/>
          </reference>
        </references>
      </pivotArea>
    </chartFormat>
    <chartFormat chart="55" format="113">
      <pivotArea type="data" outline="0" fieldPosition="0">
        <references count="2">
          <reference field="4294967294" count="1" selected="0">
            <x v="2"/>
          </reference>
          <reference field="1" count="1" selected="0">
            <x v="29"/>
          </reference>
        </references>
      </pivotArea>
    </chartFormat>
    <chartFormat chart="55" format="114">
      <pivotArea type="data" outline="0" fieldPosition="0">
        <references count="2">
          <reference field="4294967294" count="1" selected="0">
            <x v="2"/>
          </reference>
          <reference field="1" count="1" selected="0">
            <x v="30"/>
          </reference>
        </references>
      </pivotArea>
    </chartFormat>
    <chartFormat chart="55" format="115">
      <pivotArea type="data" outline="0" fieldPosition="0">
        <references count="2">
          <reference field="4294967294" count="1" selected="0">
            <x v="2"/>
          </reference>
          <reference field="1" count="1" selected="0">
            <x v="31"/>
          </reference>
        </references>
      </pivotArea>
    </chartFormat>
    <chartFormat chart="55" format="116">
      <pivotArea type="data" outline="0" fieldPosition="0">
        <references count="2">
          <reference field="4294967294" count="1" selected="0">
            <x v="2"/>
          </reference>
          <reference field="1" count="1" selected="0">
            <x v="32"/>
          </reference>
        </references>
      </pivotArea>
    </chartFormat>
    <chartFormat chart="55" format="117">
      <pivotArea type="data" outline="0" fieldPosition="0">
        <references count="2">
          <reference field="4294967294" count="1" selected="0">
            <x v="2"/>
          </reference>
          <reference field="1" count="1" selected="0">
            <x v="33"/>
          </reference>
        </references>
      </pivotArea>
    </chartFormat>
    <chartFormat chart="55" format="118">
      <pivotArea type="data" outline="0" fieldPosition="0">
        <references count="2">
          <reference field="4294967294" count="1" selected="0">
            <x v="2"/>
          </reference>
          <reference field="1" count="1" selected="0">
            <x v="34"/>
          </reference>
        </references>
      </pivotArea>
    </chartFormat>
    <chartFormat chart="55" format="119">
      <pivotArea type="data" outline="0" fieldPosition="0">
        <references count="2">
          <reference field="4294967294" count="1" selected="0">
            <x v="2"/>
          </reference>
          <reference field="1" count="1" selected="0">
            <x v="35"/>
          </reference>
        </references>
      </pivotArea>
    </chartFormat>
    <chartFormat chart="55" format="120">
      <pivotArea type="data" outline="0" fieldPosition="0">
        <references count="2">
          <reference field="4294967294" count="1" selected="0">
            <x v="2"/>
          </reference>
          <reference field="1" count="1" selected="0">
            <x v="36"/>
          </reference>
        </references>
      </pivotArea>
    </chartFormat>
    <chartFormat chart="55" format="121">
      <pivotArea type="data" outline="0" fieldPosition="0">
        <references count="2">
          <reference field="4294967294" count="1" selected="0">
            <x v="2"/>
          </reference>
          <reference field="1" count="1" selected="0">
            <x v="37"/>
          </reference>
        </references>
      </pivotArea>
    </chartFormat>
    <chartFormat chart="55" format="122">
      <pivotArea type="data" outline="0" fieldPosition="0">
        <references count="2">
          <reference field="4294967294" count="1" selected="0">
            <x v="2"/>
          </reference>
          <reference field="1" count="1" selected="0">
            <x v="38"/>
          </reference>
        </references>
      </pivotArea>
    </chartFormat>
    <chartFormat chart="55" format="123">
      <pivotArea type="data" outline="0" fieldPosition="0">
        <references count="2">
          <reference field="4294967294" count="1" selected="0">
            <x v="2"/>
          </reference>
          <reference field="1" count="1" selected="0">
            <x v="39"/>
          </reference>
        </references>
      </pivotArea>
    </chartFormat>
    <chartFormat chart="55" format="124">
      <pivotArea type="data" outline="0" fieldPosition="0">
        <references count="2">
          <reference field="4294967294" count="1" selected="0">
            <x v="2"/>
          </reference>
          <reference field="1" count="1" selected="0">
            <x v="40"/>
          </reference>
        </references>
      </pivotArea>
    </chartFormat>
    <chartFormat chart="55" format="125">
      <pivotArea type="data" outline="0" fieldPosition="0">
        <references count="2">
          <reference field="4294967294" count="1" selected="0">
            <x v="2"/>
          </reference>
          <reference field="1" count="1" selected="0">
            <x v="41"/>
          </reference>
        </references>
      </pivotArea>
    </chartFormat>
    <chartFormat chart="55" format="126">
      <pivotArea type="data" outline="0" fieldPosition="0">
        <references count="2">
          <reference field="4294967294" count="1" selected="0">
            <x v="2"/>
          </reference>
          <reference field="1" count="1" selected="0">
            <x v="42"/>
          </reference>
        </references>
      </pivotArea>
    </chartFormat>
    <chartFormat chart="55" format="127">
      <pivotArea type="data" outline="0" fieldPosition="0">
        <references count="2">
          <reference field="4294967294" count="1" selected="0">
            <x v="2"/>
          </reference>
          <reference field="1" count="1" selected="0">
            <x v="44"/>
          </reference>
        </references>
      </pivotArea>
    </chartFormat>
    <chartFormat chart="55" format="128">
      <pivotArea type="data" outline="0" fieldPosition="0">
        <references count="2">
          <reference field="4294967294" count="1" selected="0">
            <x v="2"/>
          </reference>
          <reference field="1" count="1" selected="0">
            <x v="45"/>
          </reference>
        </references>
      </pivotArea>
    </chartFormat>
    <chartFormat chart="55" format="129">
      <pivotArea type="data" outline="0" fieldPosition="0">
        <references count="2">
          <reference field="4294967294" count="1" selected="0">
            <x v="2"/>
          </reference>
          <reference field="1" count="1" selected="0">
            <x v="4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44471D-B6B6-4DFD-AF52-1DA97EC39C75}" name="PivotTable1" cacheId="1" dataOnRows="1" applyNumberFormats="0" applyBorderFormats="0" applyFontFormats="0" applyPatternFormats="0" applyAlignmentFormats="0" applyWidthHeightFormats="1" dataCaption="Complexity level" updatedVersion="8" minRefreshableVersion="3" useAutoFormatting="1" itemPrintTitles="1" createdVersion="8" indent="0" outline="1" outlineData="1" multipleFieldFilters="0" chartFormat="47">
  <location ref="A4:F15" firstHeaderRow="1" firstDataRow="2" firstDataCol="1"/>
  <pivotFields count="40">
    <pivotField showAll="0"/>
    <pivotField showAll="0" sortType="ascending"/>
    <pivotField showAll="0"/>
    <pivotField showAll="0"/>
    <pivotField showAll="0"/>
    <pivotField axis="axisCol" showAll="0" sortType="ascending">
      <items count="5">
        <item n="Original ranking" x="0"/>
        <item n="Pattern 1" x="1"/>
        <item n="Pattern 2" x="2"/>
        <item n="Pattern 3" x="3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0">
    <dataField name=" LV1" fld="8" subtotal="average" baseField="5" baseItem="0"/>
    <dataField name=" LV2" fld="9" subtotal="average" baseField="5" baseItem="0"/>
    <dataField name=" LV3" fld="10" subtotal="average" baseField="5" baseItem="0"/>
    <dataField name=" LV4" fld="11" subtotal="average" baseField="5" baseItem="0"/>
    <dataField name=" LV5" fld="12" subtotal="average" baseField="5" baseItem="0"/>
    <dataField name=" LV6" fld="13" subtotal="average" baseField="5" baseItem="0"/>
    <dataField name=" LV7" fld="14" subtotal="average" baseField="5" baseItem="0"/>
    <dataField name=" LV8" fld="15" subtotal="average" baseField="5" baseItem="0"/>
    <dataField name=" LV9" fld="16" subtotal="average" baseField="5" baseItem="0"/>
    <dataField name=" LV10" fld="17" subtotal="average" baseField="5" baseItem="0"/>
  </dataFields>
  <formats count="3">
    <format dxfId="40">
      <pivotArea collapsedLevelsAreSubtotals="1" fieldPosition="0">
        <references count="2">
          <reference field="4294967294" count="9" selected="0">
            <x v="1"/>
            <x v="2"/>
            <x v="3"/>
            <x v="4"/>
            <x v="5"/>
            <x v="6"/>
            <x v="7"/>
            <x v="8"/>
            <x v="9"/>
          </reference>
          <reference field="5" count="0"/>
        </references>
      </pivotArea>
    </format>
    <format dxfId="39">
      <pivotArea outline="0" collapsedLevelsAreSubtotals="1" fieldPosition="0"/>
    </format>
    <format dxfId="38">
      <pivotArea outline="0" collapsedLevelsAreSubtotals="1" fieldPosition="0">
        <references count="1">
          <reference field="5" count="1" selected="0">
            <x v="0"/>
          </reference>
        </references>
      </pivotArea>
    </format>
  </formats>
  <chartFormats count="79">
    <chartFormat chart="26" format="9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9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6" format="9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6" format="9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6" format="9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6" format="9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26" format="9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26" format="9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26" format="10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26" format="10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27" format="10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10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7" format="10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7" format="10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7" format="10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7" format="10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27" format="10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27" format="10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27" format="11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27" format="11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18" format="1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1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" format="1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8" format="11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8" format="11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8" format="11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8" format="11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8" format="11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18" format="12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18" format="12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0" format="12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0" format="12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0" format="12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0" format="12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0" format="12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0" format="12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0" format="12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0" format="12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0" format="13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0" format="13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1" format="1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13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1" format="13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1" format="13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1" format="13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1" format="13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1" format="13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1" format="13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1" format="14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1" format="14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2" format="12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2" format="12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2" format="12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2" format="12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2" format="12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2" format="12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2" format="12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2" format="12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2" format="13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2" format="13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3" format="14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3" format="14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3" format="14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3" format="14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3" format="14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3" format="14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3" format="14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3" format="14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3" format="15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3" format="15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2" format="13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2" format="13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2" format="13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2" format="13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3" format="15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9" format="13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9" format="13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9" format="13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9" format="14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1E47F9-D9BE-493D-90AF-D71BE98A9DFD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7">
  <location ref="A4:K9" firstHeaderRow="0" firstDataRow="1" firstDataCol="1"/>
  <pivotFields count="40">
    <pivotField showAll="0"/>
    <pivotField showAll="0" sortType="ascending"/>
    <pivotField showAll="0"/>
    <pivotField showAll="0"/>
    <pivotField showAll="0"/>
    <pivotField axis="axisRow" showAll="0" sortType="ascending">
      <items count="5">
        <item x="1"/>
        <item x="2"/>
        <item x="3"/>
        <item n=" Original Ranking" x="0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dataFields count="10">
    <dataField name=" LV1" fld="8" subtotal="average" baseField="5" baseItem="0"/>
    <dataField name=" LV2" fld="9" subtotal="average" baseField="5" baseItem="0"/>
    <dataField name=" LV3" fld="10" subtotal="average" baseField="5" baseItem="0"/>
    <dataField name=" LV4" fld="11" subtotal="average" baseField="5" baseItem="0"/>
    <dataField name=" LV5" fld="12" subtotal="average" baseField="5" baseItem="0"/>
    <dataField name=" LV6" fld="13" subtotal="average" baseField="5" baseItem="0"/>
    <dataField name=" LV7" fld="14" subtotal="average" baseField="5" baseItem="0"/>
    <dataField name=" LV8" fld="15" subtotal="average" baseField="5" baseItem="0"/>
    <dataField name=" LV9" fld="16" subtotal="average" baseField="5" baseItem="0"/>
    <dataField name=" LV10" fld="17" subtotal="average" baseField="5" baseItem="0"/>
  </dataFields>
  <formats count="3">
    <format dxfId="37">
      <pivotArea outline="0" collapsedLevelsAreSubtotals="1" fieldPosition="0"/>
    </format>
    <format dxfId="36">
      <pivotArea collapsedLevelsAreSubtotals="1" fieldPosition="0">
        <references count="1">
          <reference field="5" count="0"/>
        </references>
      </pivotArea>
    </format>
    <format dxfId="35">
      <pivotArea collapsedLevelsAreSubtotals="1" fieldPosition="0">
        <references count="1">
          <reference field="5" count="3">
            <x v="0"/>
            <x v="1"/>
            <x v="2"/>
          </reference>
        </references>
      </pivotArea>
    </format>
  </formats>
  <chartFormats count="90">
    <chartFormat chart="26" format="9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9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6" format="9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6" format="9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6" format="9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6" format="9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26" format="9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26" format="9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26" format="10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26" format="10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27" format="10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10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7" format="10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7" format="10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7" format="10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7" format="10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27" format="10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27" format="10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27" format="11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27" format="11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1" format="1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13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1" format="13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1" format="13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1" format="13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1" format="13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1" format="13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1" format="13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1" format="14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1" format="14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18" format="14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14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" format="14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8" format="14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8" format="14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8" format="14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8" format="14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8" format="14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18" format="15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18" format="15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6" format="15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6" format="15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6" format="15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6" format="15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6" format="15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6" format="15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6" format="15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6" format="15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6" format="16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6" format="16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7" format="16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7" format="16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7" format="16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7" format="16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7" format="16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7" format="16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7" format="16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7" format="16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7" format="17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7" format="17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9" format="15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15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9" format="15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9" format="15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9" format="15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9" format="15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9" format="15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9" format="15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9" format="16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9" format="16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40" format="15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0" format="15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0" format="15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0" format="15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40" format="15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40" format="15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40" format="15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40" format="15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40" format="16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40" format="16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41" format="16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1" format="16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1" format="16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1" format="16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41" format="16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41" format="16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41" format="16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41" format="16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41" format="17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41" format="171" series="1">
      <pivotArea type="data" outline="0" fieldPosition="0">
        <references count="1">
          <reference field="4294967294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0ACE1B-3F91-48A0-B36F-53A3329AF88A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5">
  <location ref="A4:K9" firstHeaderRow="0" firstDataRow="1" firstDataCol="1"/>
  <pivotFields count="40">
    <pivotField showAll="0"/>
    <pivotField showAll="0" sortType="ascending"/>
    <pivotField showAll="0"/>
    <pivotField showAll="0"/>
    <pivotField showAll="0"/>
    <pivotField axis="axisRow" showAll="0" sortType="ascending">
      <items count="5">
        <item x="1"/>
        <item x="2"/>
        <item x="3"/>
        <item n=" Original Ranking" x="0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dataFields count="10">
    <dataField name=" LV1" fld="8" subtotal="average" baseField="5" baseItem="0"/>
    <dataField name=" LV2" fld="9" subtotal="average" baseField="5" baseItem="0"/>
    <dataField name=" LV3" fld="10" subtotal="average" baseField="5" baseItem="0"/>
    <dataField name=" LV4" fld="11" subtotal="average" baseField="5" baseItem="0"/>
    <dataField name=" LV5" fld="12" subtotal="average" baseField="5" baseItem="0"/>
    <dataField name=" LV6" fld="13" subtotal="average" baseField="5" baseItem="0"/>
    <dataField name=" LV7" fld="14" subtotal="average" baseField="5" baseItem="0"/>
    <dataField name=" LV8" fld="15" subtotal="average" baseField="5" baseItem="0"/>
    <dataField name=" LV9" fld="16" subtotal="average" baseField="5" baseItem="0"/>
    <dataField name=" LV10" fld="17" subtotal="average" baseField="5" baseItem="0"/>
  </dataFields>
  <formats count="1">
    <format dxfId="34">
      <pivotArea outline="0" collapsedLevelsAreSubtotals="1" fieldPosition="0"/>
    </format>
  </formats>
  <chartFormats count="100">
    <chartFormat chart="26" format="9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9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6" format="9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6" format="9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6" format="9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6" format="9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26" format="9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26" format="9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26" format="10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26" format="10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27" format="10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10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7" format="10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7" format="10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7" format="10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7" format="10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27" format="10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27" format="10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27" format="11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27" format="11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1" format="1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13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1" format="13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1" format="13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1" format="13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1" format="13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1" format="13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1" format="13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1" format="14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1" format="14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18" format="14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14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" format="14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8" format="14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8" format="14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8" format="14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8" format="14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8" format="14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18" format="15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18" format="15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6" format="15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6" format="15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6" format="15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6" format="15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6" format="15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6" format="15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6" format="15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6" format="15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6" format="16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6" format="16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7" format="16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7" format="16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7" format="16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7" format="16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7" format="16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7" format="16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7" format="16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7" format="16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7" format="17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7" format="17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9" format="15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15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9" format="15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9" format="15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9" format="15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9" format="15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9" format="15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9" format="15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9" format="16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9" format="16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40" format="15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0" format="15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0" format="15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0" format="15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40" format="15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40" format="15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40" format="15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40" format="15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40" format="16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40" format="16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41" format="16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1" format="16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1" format="16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1" format="16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41" format="16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41" format="16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41" format="16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41" format="16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41" format="17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41" format="17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4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2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2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42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42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42" format="6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42" format="7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42" format="8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42" format="9" series="1">
      <pivotArea type="data" outline="0" fieldPosition="0">
        <references count="1">
          <reference field="4294967294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44CBA1-3087-4439-BC1A-8A26502A57CE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8">
  <location ref="A4:D8" firstHeaderRow="0" firstDataRow="1" firstDataCol="1"/>
  <pivotFields count="40">
    <pivotField showAll="0"/>
    <pivotField showAll="0" sortType="ascending"/>
    <pivotField showAll="0"/>
    <pivotField showAll="0"/>
    <pivotField showAll="0"/>
    <pivotField axis="axisRow" showAll="0">
      <items count="5">
        <item x="1"/>
        <item x="2"/>
        <item x="3"/>
        <item h="1" x="0"/>
        <item t="default"/>
      </items>
    </pivotField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 Complexity Score" fld="7" subtotal="average" baseField="5" baseItem="0"/>
    <dataField name="Façade Variation" fld="6" subtotal="average" baseField="5" baseItem="0"/>
    <dataField name=" Mean Complexity Score" fld="18" subtotal="average" baseField="1" baseItem="0" numFmtId="165"/>
  </dataFields>
  <formats count="4">
    <format dxfId="8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7">
      <pivotArea collapsedLevelsAreSubtotals="1" fieldPosition="0">
        <references count="2">
          <reference field="4294967294" count="2" selected="0">
            <x v="0"/>
            <x v="1"/>
          </reference>
          <reference field="5" count="0"/>
        </references>
      </pivotArea>
    </format>
    <format dxfId="6">
      <pivotArea field="5" grandRow="1" outline="0" collapsedLevelsAreSubtotals="1" axis="axisRow" fieldPosition="0">
        <references count="1">
          <reference field="4294967294" count="1" selected="0">
            <x v="0"/>
          </reference>
        </references>
      </pivotArea>
    </format>
    <format dxfId="5">
      <pivotArea field="5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</formats>
  <chartFormats count="10">
    <chartFormat chart="5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5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2" format="69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6" format="7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7" format="7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8" format="7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9" format="8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2" format="7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" format="7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79">
      <pivotArea type="data" outline="0" fieldPosition="0">
        <references count="2">
          <reference field="4294967294" count="1" selected="0">
            <x v="2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662A22-0AB4-4A23-BBB7-13E49E5086FD}" name="PivotTable6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7">
  <location ref="A4:B10" firstHeaderRow="1" firstDataRow="1" firstDataCol="1"/>
  <pivotFields count="40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21">
        <item m="1" x="14"/>
        <item m="1" x="19"/>
        <item x="2"/>
        <item m="1" x="13"/>
        <item m="1" x="15"/>
        <item m="1" x="10"/>
        <item m="1" x="16"/>
        <item m="1" x="8"/>
        <item x="4"/>
        <item m="1" x="12"/>
        <item m="1" x="17"/>
        <item m="1" x="20"/>
        <item x="6"/>
        <item m="1" x="18"/>
        <item h="1" x="0"/>
        <item m="1" x="11"/>
        <item x="1"/>
        <item m="1" x="9"/>
        <item x="5"/>
        <item x="3"/>
        <item m="1" x="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23"/>
  </rowFields>
  <rowItems count="6">
    <i>
      <x v="2"/>
    </i>
    <i>
      <x v="8"/>
    </i>
    <i>
      <x v="12"/>
    </i>
    <i>
      <x v="16"/>
    </i>
    <i>
      <x v="18"/>
    </i>
    <i>
      <x v="19"/>
    </i>
  </rowItems>
  <colItems count="1">
    <i/>
  </colItems>
  <dataFields count="1">
    <dataField name="Count of Q1" fld="23" subtotal="count" showDataAs="percentOfTotal" baseField="13" baseItem="0" numFmtId="10"/>
  </dataFields>
  <chartFormats count="3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4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7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8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23" count="1" selected="0">
            <x v="2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23" count="1" selected="0">
            <x v="3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23" count="1" selected="0">
            <x v="4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23" count="1" selected="0">
            <x v="7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23" count="1" selected="0">
            <x v="8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23" count="1" selected="0">
            <x v="5"/>
          </reference>
        </references>
      </pivotArea>
    </chartFormat>
    <chartFormat chart="0" format="12">
      <pivotArea type="data" outline="0" fieldPosition="0">
        <references count="2">
          <reference field="4294967294" count="1" selected="0">
            <x v="0"/>
          </reference>
          <reference field="23" count="1" selected="0">
            <x v="9"/>
          </reference>
        </references>
      </pivotArea>
    </chartFormat>
    <chartFormat chart="0" format="13">
      <pivotArea type="data" outline="0" fieldPosition="0">
        <references count="2">
          <reference field="4294967294" count="1" selected="0">
            <x v="0"/>
          </reference>
          <reference field="23" count="1" selected="0">
            <x v="10"/>
          </reference>
        </references>
      </pivotArea>
    </chartFormat>
    <chartFormat chart="0" format="14">
      <pivotArea type="data" outline="0" fieldPosition="0">
        <references count="2">
          <reference field="4294967294" count="1" selected="0">
            <x v="0"/>
          </reference>
          <reference field="23" count="1" selected="0">
            <x v="11"/>
          </reference>
        </references>
      </pivotArea>
    </chartFormat>
    <chartFormat chart="0" format="15">
      <pivotArea type="data" outline="0" fieldPosition="0">
        <references count="2">
          <reference field="4294967294" count="1" selected="0">
            <x v="0"/>
          </reference>
          <reference field="23" count="1" selected="0">
            <x v="12"/>
          </reference>
        </references>
      </pivotArea>
    </chartFormat>
    <chartFormat chart="0" format="16">
      <pivotArea type="data" outline="0" fieldPosition="0">
        <references count="2">
          <reference field="4294967294" count="1" selected="0">
            <x v="0"/>
          </reference>
          <reference field="23" count="1" selected="0">
            <x v="13"/>
          </reference>
        </references>
      </pivotArea>
    </chartFormat>
    <chartFormat chart="0" format="17">
      <pivotArea type="data" outline="0" fieldPosition="0">
        <references count="2">
          <reference field="4294967294" count="1" selected="0">
            <x v="0"/>
          </reference>
          <reference field="23" count="1" selected="0">
            <x v="14"/>
          </reference>
        </references>
      </pivotArea>
    </chartFormat>
    <chartFormat chart="0" format="18">
      <pivotArea type="data" outline="0" fieldPosition="0">
        <references count="2">
          <reference field="4294967294" count="1" selected="0">
            <x v="0"/>
          </reference>
          <reference field="23" count="1" selected="0">
            <x v="15"/>
          </reference>
        </references>
      </pivotArea>
    </chartFormat>
    <chartFormat chart="0" format="19">
      <pivotArea type="data" outline="0" fieldPosition="0">
        <references count="2">
          <reference field="4294967294" count="1" selected="0">
            <x v="0"/>
          </reference>
          <reference field="23" count="1" selected="0">
            <x v="16"/>
          </reference>
        </references>
      </pivotArea>
    </chartFormat>
    <chartFormat chart="0" format="20">
      <pivotArea type="data" outline="0" fieldPosition="0">
        <references count="2">
          <reference field="4294967294" count="1" selected="0">
            <x v="0"/>
          </reference>
          <reference field="23" count="1" selected="0">
            <x v="17"/>
          </reference>
        </references>
      </pivotArea>
    </chartFormat>
    <chartFormat chart="5" format="2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2">
      <pivotArea type="data" outline="0" fieldPosition="0">
        <references count="2">
          <reference field="4294967294" count="1" selected="0">
            <x v="0"/>
          </reference>
          <reference field="23" count="1" selected="0">
            <x v="2"/>
          </reference>
        </references>
      </pivotArea>
    </chartFormat>
    <chartFormat chart="5" format="23">
      <pivotArea type="data" outline="0" fieldPosition="0">
        <references count="2">
          <reference field="4294967294" count="1" selected="0">
            <x v="0"/>
          </reference>
          <reference field="23" count="1" selected="0">
            <x v="8"/>
          </reference>
        </references>
      </pivotArea>
    </chartFormat>
    <chartFormat chart="5" format="24">
      <pivotArea type="data" outline="0" fieldPosition="0">
        <references count="2">
          <reference field="4294967294" count="1" selected="0">
            <x v="0"/>
          </reference>
          <reference field="23" count="1" selected="0">
            <x v="16"/>
          </reference>
        </references>
      </pivotArea>
    </chartFormat>
    <chartFormat chart="5" format="25">
      <pivotArea type="data" outline="0" fieldPosition="0">
        <references count="2">
          <reference field="4294967294" count="1" selected="0">
            <x v="0"/>
          </reference>
          <reference field="23" count="1" selected="0">
            <x v="18"/>
          </reference>
        </references>
      </pivotArea>
    </chartFormat>
    <chartFormat chart="5" format="26">
      <pivotArea type="data" outline="0" fieldPosition="0">
        <references count="2">
          <reference field="4294967294" count="1" selected="0">
            <x v="0"/>
          </reference>
          <reference field="23" count="1" selected="0">
            <x v="19"/>
          </reference>
        </references>
      </pivotArea>
    </chartFormat>
    <chartFormat chart="6" format="2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8">
      <pivotArea type="data" outline="0" fieldPosition="0">
        <references count="2">
          <reference field="4294967294" count="1" selected="0">
            <x v="0"/>
          </reference>
          <reference field="23" count="1" selected="0">
            <x v="2"/>
          </reference>
        </references>
      </pivotArea>
    </chartFormat>
    <chartFormat chart="6" format="29">
      <pivotArea type="data" outline="0" fieldPosition="0">
        <references count="2">
          <reference field="4294967294" count="1" selected="0">
            <x v="0"/>
          </reference>
          <reference field="23" count="1" selected="0">
            <x v="8"/>
          </reference>
        </references>
      </pivotArea>
    </chartFormat>
    <chartFormat chart="6" format="30">
      <pivotArea type="data" outline="0" fieldPosition="0">
        <references count="2">
          <reference field="4294967294" count="1" selected="0">
            <x v="0"/>
          </reference>
          <reference field="23" count="1" selected="0">
            <x v="16"/>
          </reference>
        </references>
      </pivotArea>
    </chartFormat>
    <chartFormat chart="6" format="31">
      <pivotArea type="data" outline="0" fieldPosition="0">
        <references count="2">
          <reference field="4294967294" count="1" selected="0">
            <x v="0"/>
          </reference>
          <reference field="23" count="1" selected="0">
            <x v="18"/>
          </reference>
        </references>
      </pivotArea>
    </chartFormat>
    <chartFormat chart="6" format="32">
      <pivotArea type="data" outline="0" fieldPosition="0">
        <references count="2">
          <reference field="4294967294" count="1" selected="0">
            <x v="0"/>
          </reference>
          <reference field="23" count="1" selected="0">
            <x v="19"/>
          </reference>
        </references>
      </pivotArea>
    </chartFormat>
    <chartFormat chart="0" format="21">
      <pivotArea type="data" outline="0" fieldPosition="0">
        <references count="2">
          <reference field="4294967294" count="1" selected="0">
            <x v="0"/>
          </reference>
          <reference field="23" count="1" selected="0">
            <x v="18"/>
          </reference>
        </references>
      </pivotArea>
    </chartFormat>
    <chartFormat chart="0" format="22">
      <pivotArea type="data" outline="0" fieldPosition="0">
        <references count="2">
          <reference field="4294967294" count="1" selected="0">
            <x v="0"/>
          </reference>
          <reference field="23" count="1" selected="0">
            <x v="19"/>
          </reference>
        </references>
      </pivotArea>
    </chartFormat>
    <chartFormat chart="0" format="23">
      <pivotArea type="data" outline="0" fieldPosition="0">
        <references count="2">
          <reference field="4294967294" count="1" selected="0">
            <x v="0"/>
          </reference>
          <reference field="23" count="1" selected="0">
            <x v="2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3EFD5B-4D67-4279-B0CB-F289088FC3B0}" name="PivotTable8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7">
  <location ref="D4:E6" firstHeaderRow="1" firstDataRow="1" firstDataCol="1"/>
  <pivotFields count="40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4">
        <item x="1"/>
        <item x="2"/>
        <item h="1" x="0"/>
        <item h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24"/>
  </rowFields>
  <rowItems count="2">
    <i>
      <x/>
    </i>
    <i>
      <x v="1"/>
    </i>
  </rowItems>
  <colItems count="1">
    <i/>
  </colItems>
  <dataFields count="1">
    <dataField name="Count of Q2" fld="24" subtotal="count" showDataAs="percentOfTotal" baseField="0" baseItem="0" numFmtId="10"/>
  </dataFields>
  <chartFormats count="6"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6">
      <pivotArea type="data" outline="0" fieldPosition="0">
        <references count="2">
          <reference field="4294967294" count="1" selected="0">
            <x v="0"/>
          </reference>
          <reference field="24" count="1" selected="0">
            <x v="0"/>
          </reference>
        </references>
      </pivotArea>
    </chartFormat>
    <chartFormat chart="4" format="7">
      <pivotArea type="data" outline="0" fieldPosition="0">
        <references count="2">
          <reference field="4294967294" count="1" selected="0">
            <x v="0"/>
          </reference>
          <reference field="24" count="1" selected="0">
            <x v="1"/>
          </reference>
        </references>
      </pivotArea>
    </chartFormat>
    <chartFormat chart="3" format="5">
      <pivotArea type="data" outline="0" fieldPosition="0">
        <references count="2">
          <reference field="4294967294" count="1" selected="0">
            <x v="0"/>
          </reference>
          <reference field="24" count="1" selected="0">
            <x v="0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2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AEAD8F8-CC0E-48BA-996B-F34B780D0F9B}" name="Table1" displayName="Table1" ref="A1:AN29" headerRowDxfId="101">
  <autoFilter ref="A1:AN29" xr:uid="{4AEAD8F8-CC0E-48BA-996B-F34B780D0F9B}"/>
  <sortState xmlns:xlrd2="http://schemas.microsoft.com/office/spreadsheetml/2017/richdata2" ref="A2:AN29">
    <sortCondition ref="A1:A29"/>
  </sortState>
  <tableColumns count="40">
    <tableColumn id="1" xr3:uid="{DCABFA6F-C7E7-43B3-85A5-6C6FA0548F57}" name="Participant" totalsRowLabel="Total"/>
    <tableColumn id="32" xr3:uid="{B66D1EFA-B369-4DDE-996D-2900941D7114}" name="ID"/>
    <tableColumn id="33" xr3:uid="{1BBEC0E3-CDDD-4745-9293-DA72E9D95E83}" name="Participant2"/>
    <tableColumn id="5" xr3:uid="{609E5D5B-A0EA-4531-B592-77507CEBE1C8}" name="Code" dataDxfId="100" totalsRowDxfId="99"/>
    <tableColumn id="10" xr3:uid="{64771C3E-7E16-45EF-A2EE-D25D6C2AE74A}" name="Gender" dataDxfId="98" totalsRowDxfId="97"/>
    <tableColumn id="6" xr3:uid="{62236BB4-55BB-4C73-B959-4C284985000F}" name="Patern" dataDxfId="96" totalsRowDxfId="95"/>
    <tableColumn id="42" xr3:uid="{6FADB675-FC65-4474-9858-D42CAD79DB9B}" name="CICA Ranking" dataDxfId="94" totalsRowDxfId="93"/>
    <tableColumn id="7" xr3:uid="{FD4330AA-8CA2-4FAE-A6A6-858D8082DF46}" name="Complexity Score" dataDxfId="92" totalsRowDxfId="91"/>
    <tableColumn id="4" xr3:uid="{1066692D-1C2C-4080-BA58-8C1BAF83E654}" name="LV1" totalsRowFunction="stdDev" dataDxfId="90" totalsRowDxfId="89"/>
    <tableColumn id="36" xr3:uid="{8ADD5CA9-9CB7-4AA7-925D-A1E6F28A3EDD}" name="LV2" totalsRowFunction="stdDev" dataDxfId="88" totalsRowDxfId="87"/>
    <tableColumn id="35" xr3:uid="{A3934A66-5422-462E-969F-A830EE533FCC}" name="LV3" totalsRowFunction="stdDev" dataDxfId="86" totalsRowDxfId="85"/>
    <tableColumn id="34" xr3:uid="{FC8840EA-741E-466E-B647-7A9327980039}" name="LV4" totalsRowFunction="stdDev" dataDxfId="84" totalsRowDxfId="83"/>
    <tableColumn id="8" xr3:uid="{2E0320C3-B4F2-4035-8731-6BBB5203730B}" name="LV5" totalsRowFunction="stdDev" dataDxfId="82" totalsRowDxfId="81"/>
    <tableColumn id="3" xr3:uid="{D3F416A3-C5B1-40A4-8645-082996A0786E}" name="LV6" totalsRowFunction="stdDev" dataDxfId="80" totalsRowDxfId="79"/>
    <tableColumn id="39" xr3:uid="{2AEAE83E-516F-4F75-80B5-55204FCAD2BC}" name="LV7" totalsRowFunction="stdDev" dataDxfId="78" totalsRowDxfId="77"/>
    <tableColumn id="38" xr3:uid="{C8D75F88-E9E1-41F1-A1B9-2CBBD9969697}" name="LV8" totalsRowFunction="stdDev" dataDxfId="76" totalsRowDxfId="75"/>
    <tableColumn id="37" xr3:uid="{A35E7F78-B484-4CD5-9E6C-11A7BDD71F3F}" name="LV9" totalsRowFunction="stdDev" dataDxfId="74" totalsRowDxfId="73"/>
    <tableColumn id="40" xr3:uid="{BBB38209-EC67-4A21-BB96-C3AE177A2B9A}" name="LV10" totalsRowFunction="stdDev" dataDxfId="72" totalsRowDxfId="71"/>
    <tableColumn id="11" xr3:uid="{A0043E1B-9F30-4289-A83B-3532079F9675}" name="Mean" dataDxfId="70" totalsRowDxfId="69">
      <calculatedColumnFormula>AVERAGE(Table1[Complexity Score])</calculatedColumnFormula>
    </tableColumn>
    <tableColumn id="12" xr3:uid="{7E3498C4-E902-477A-8E25-383381324BA8}" name="Standard Deviation" dataDxfId="68" totalsRowDxfId="67">
      <calculatedColumnFormula>_xlfn.STDEV.P(Table1[Complexity Score])</calculatedColumnFormula>
    </tableColumn>
    <tableColumn id="13" xr3:uid="{C177ADAC-A1D8-4890-ABD9-071854B36AAA}" name="Z-score" totalsRowFunction="average" dataDxfId="66" totalsRowDxfId="65">
      <calculatedColumnFormula>(Table1[[#This Row],[Complexity Score]]-Table1[[#This Row],[Mean]])/Table1[[#This Row],[Standard Deviation]]</calculatedColumnFormula>
    </tableColumn>
    <tableColumn id="14" xr3:uid="{25E55D02-3768-4B1F-8F52-59DF71FF8579}" name="Probability" totalsRowFunction="average" dataDxfId="64" totalsRowDxfId="63" dataCellStyle="Percent">
      <calculatedColumnFormula>_xlfn.NORM.DIST(Table1[[#This Row],[Z-score]],0,1,FALSE)</calculatedColumnFormula>
    </tableColumn>
    <tableColumn id="31" xr3:uid="{DF00E40E-15FC-4831-81B2-42670B42F90C}" name="Probability SD" dataDxfId="62" totalsRowDxfId="61">
      <calculatedColumnFormula>_xlfn.STDEV.P(Table1[Probability])</calculatedColumnFormula>
    </tableColumn>
    <tableColumn id="9" xr3:uid="{AB0E5DB0-4CDB-4699-94C9-24D8FA990E9C}" name="Q1" dataDxfId="60"/>
    <tableColumn id="15" xr3:uid="{72F4079C-A213-4C48-989D-D7FC8B980638}" name="Q2" dataDxfId="59"/>
    <tableColumn id="16" xr3:uid="{42D93BF4-F56B-4FB4-85B5-7321B5C8563E}" name="Q3" dataDxfId="58"/>
    <tableColumn id="17" xr3:uid="{9AF0B243-08F4-4FEE-B90B-26A94594ECB2}" name="Q4" dataDxfId="57"/>
    <tableColumn id="18" xr3:uid="{440BEB28-4ED1-4326-802B-9C0C44E8CE3A}" name="Q5" dataDxfId="56"/>
    <tableColumn id="19" xr3:uid="{E5D57724-4045-4E12-9944-398162B5AA7C}" name="Q6" dataDxfId="55"/>
    <tableColumn id="20" xr3:uid="{68FEA1B8-5A78-4604-A1F4-8A579DC75438}" name="Q7" dataDxfId="54"/>
    <tableColumn id="21" xr3:uid="{59C6B532-E840-49AF-B11A-6F7C99B21B44}" name="Q8" dataDxfId="53"/>
    <tableColumn id="22" xr3:uid="{2B8A96D3-5F95-41D8-BBFF-4E0CC422093E}" name="Q9" dataDxfId="52"/>
    <tableColumn id="23" xr3:uid="{F616DD3F-2E77-4B3B-8AD8-921A9759962C}" name="Q10" dataDxfId="51"/>
    <tableColumn id="24" xr3:uid="{D97AD858-CBC9-4EBD-AAA8-8440B04657FA}" name="Q11" dataDxfId="50"/>
    <tableColumn id="25" xr3:uid="{8D924469-6E0A-43B5-B3DE-0308394EB538}" name="Q12" dataDxfId="49"/>
    <tableColumn id="26" xr3:uid="{B3276EC8-64C3-4224-ACD2-51806F626791}" name="Q13" dataDxfId="48"/>
    <tableColumn id="27" xr3:uid="{FE4CD374-A6E7-451D-A568-280102086B84}" name="Q14" dataDxfId="47"/>
    <tableColumn id="28" xr3:uid="{34B6AD55-2645-4326-8CD7-4DB729CCFAAC}" name="Q15" dataDxfId="46"/>
    <tableColumn id="29" xr3:uid="{70ABD23C-8887-4D6E-AC15-752215BAA267}" name="Mean Q6" dataDxfId="45">
      <calculatedColumnFormula array="1">AVERAGE(IF(Table1[Q6]&lt;&gt;"", Table1[Q6]))</calculatedColumnFormula>
    </tableColumn>
    <tableColumn id="30" xr3:uid="{FD151007-3BDD-45D6-A89B-8F1172A3F64D}" name="SD Q6" totalsRowFunction="sum" dataDxfId="44" totalsRowDxfId="43">
      <calculatedColumnFormula>_xlfn.STDEV.P(Table1[Q6])</calculatedColumnFormula>
    </tableColumn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7DFFA08-1266-4D76-A7DF-F179D766FBED}" name="Table4" displayName="Table4" ref="A15:W18" totalsRowShown="0" headerRowDxfId="33" dataDxfId="32">
  <autoFilter ref="A15:W18" xr:uid="{37DFFA08-1266-4D76-A7DF-F179D766FBED}"/>
  <tableColumns count="23">
    <tableColumn id="1" xr3:uid="{BE43B774-BFE6-47D5-9C4C-7142E154AFDC}" name="Patterns" dataDxfId="31"/>
    <tableColumn id="2" xr3:uid="{31FCD005-C5E9-4998-8A2A-92CE7CEC700F}" name=" LV1" dataDxfId="30"/>
    <tableColumn id="3" xr3:uid="{05340BD4-1A36-4C5D-8824-54A3DF6E66AA}" name=" LV2" dataDxfId="29"/>
    <tableColumn id="4" xr3:uid="{C2ECB760-2109-45D1-B37E-B9C236885357}" name=" LV3" dataDxfId="28"/>
    <tableColumn id="5" xr3:uid="{A9ACAB0B-50FA-4CC4-BD4D-3E275A5BB39C}" name=" LV4" dataDxfId="27"/>
    <tableColumn id="6" xr3:uid="{E7B844DD-F113-4F54-95ED-22C6DB72B592}" name=" LV5" dataDxfId="26"/>
    <tableColumn id="7" xr3:uid="{D7C138D3-D8BD-4521-93A8-61A17E03B13A}" name=" LV6" dataDxfId="25"/>
    <tableColumn id="8" xr3:uid="{5DACE5A4-4536-4D8C-9AC5-8072AA0D5022}" name=" LV7" dataDxfId="24"/>
    <tableColumn id="9" xr3:uid="{49764CF9-1511-4FD5-BECB-6EBEFFEC3A49}" name=" LV8" dataDxfId="23"/>
    <tableColumn id="10" xr3:uid="{5B9331B1-CC02-4394-9A53-B5B6E82EC86B}" name=" LV9" dataDxfId="22"/>
    <tableColumn id="11" xr3:uid="{80093D24-2E34-45FF-93EA-C7D25D6146D8}" name=" LV10" dataDxfId="21"/>
    <tableColumn id="12" xr3:uid="{FDAEC935-C590-4990-8AA8-68DE567A2115}" name="D1" dataDxfId="20"/>
    <tableColumn id="13" xr3:uid="{2A99E18B-E222-4528-B541-D7D94D83048F}" name="D2" dataDxfId="19"/>
    <tableColumn id="14" xr3:uid="{41DF5640-0806-4F31-831A-CF2DCBFDD0D3}" name="D3" dataDxfId="18"/>
    <tableColumn id="15" xr3:uid="{4366FB24-E0C8-4BE7-BF68-6BD532B572D5}" name="D4" dataDxfId="17"/>
    <tableColumn id="16" xr3:uid="{01044D44-9997-494B-80C0-761390F8BDE0}" name="D5" dataDxfId="16"/>
    <tableColumn id="17" xr3:uid="{675B6F72-12F0-4E3A-A9D7-BE22DA12B07F}" name="D6" dataDxfId="15"/>
    <tableColumn id="18" xr3:uid="{8ED2478B-7C06-4576-A4DC-E5F2DB857537}" name="D7" dataDxfId="14"/>
    <tableColumn id="19" xr3:uid="{ACFE40E4-B0B0-4E17-BBFD-4E31AF9C5CAF}" name="D8" dataDxfId="13"/>
    <tableColumn id="20" xr3:uid="{2BC5DE92-3C74-463F-AAC5-E363FC6BDD89}" name="D9" dataDxfId="12"/>
    <tableColumn id="21" xr3:uid="{4B1F1069-F7C6-4A8C-8F4F-79069FE627CD}" name="D10" dataDxfId="11"/>
    <tableColumn id="22" xr3:uid="{C26F7056-5D46-4DE8-99CC-917C01B3BDA3}" name="SD" dataDxfId="10"/>
    <tableColumn id="23" xr3:uid="{D97AF6D5-09F8-42C4-847A-C49B5E597AF0}" name="Average SD" dataDxfId="9">
      <calculatedColumnFormula>AVERAGE(Table4[SD])</calculatedColumnFormula>
    </tableColumn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DB54E80-825E-4972-AE7C-9EA1B117D2FD}" name="Table3" displayName="Table3" ref="A1:D12" totalsRowCount="1">
  <autoFilter ref="A1:D11" xr:uid="{8DB54E80-825E-4972-AE7C-9EA1B117D2FD}"/>
  <sortState xmlns:xlrd2="http://schemas.microsoft.com/office/spreadsheetml/2017/richdata2" ref="A2:D11">
    <sortCondition ref="A1:A11"/>
  </sortState>
  <tableColumns count="4">
    <tableColumn id="1" xr3:uid="{FB5DF70B-33CC-4975-B87B-DA11AE649F1F}" name="N" totalsRowLabel="Total"/>
    <tableColumn id="2" xr3:uid="{E808C790-FF89-4662-9C08-56DDA7EF4099}" name="Question" dataDxfId="4" totalsRowDxfId="3"/>
    <tableColumn id="3" xr3:uid="{B0299FDB-99B1-41E2-A1AF-927B536AEA97}" name="Mean" totalsRowFunction="average" dataDxfId="2"/>
    <tableColumn id="4" xr3:uid="{3D378563-A9AB-40AB-A4E4-27570B04A11D}" name="SD" totalsRowFunction="average" dataDxfId="1" totalsRowDxfId="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4.xml"/><Relationship Id="rId4" Type="http://schemas.openxmlformats.org/officeDocument/2006/relationships/table" Target="../tables/table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31591-43A8-4460-8DC2-48580981F06F}">
  <dimension ref="A1:AN29"/>
  <sheetViews>
    <sheetView topLeftCell="E1" zoomScale="70" zoomScaleNormal="70" workbookViewId="0">
      <selection activeCell="W2" sqref="W2"/>
    </sheetView>
  </sheetViews>
  <sheetFormatPr defaultRowHeight="15" x14ac:dyDescent="0.25"/>
  <cols>
    <col min="1" max="2" width="11.140625" customWidth="1"/>
    <col min="3" max="3" width="16.7109375" customWidth="1"/>
    <col min="4" max="4" width="11.140625" customWidth="1"/>
    <col min="5" max="7" width="11.140625" style="25" customWidth="1"/>
    <col min="8" max="8" width="12" customWidth="1"/>
    <col min="9" max="9" width="12.5703125" style="16" customWidth="1"/>
    <col min="10" max="18" width="11.140625" style="16" customWidth="1"/>
    <col min="19" max="19" width="10.7109375" customWidth="1"/>
    <col min="20" max="20" width="12.7109375" customWidth="1"/>
    <col min="21" max="21" width="11.42578125" customWidth="1"/>
    <col min="22" max="22" width="11.28515625" customWidth="1"/>
    <col min="23" max="23" width="14" customWidth="1"/>
    <col min="24" max="24" width="39.5703125" customWidth="1"/>
    <col min="27" max="27" width="18.7109375" customWidth="1"/>
    <col min="28" max="28" width="60.85546875" customWidth="1"/>
    <col min="39" max="40" width="9.140625" style="13"/>
  </cols>
  <sheetData>
    <row r="1" spans="1:40" s="2" customFormat="1" ht="30" x14ac:dyDescent="0.25">
      <c r="A1" s="2" t="s">
        <v>0</v>
      </c>
      <c r="B1" s="2" t="s">
        <v>38</v>
      </c>
      <c r="C1" s="2" t="s">
        <v>51</v>
      </c>
      <c r="D1" s="24" t="s">
        <v>1</v>
      </c>
      <c r="E1" s="24" t="s">
        <v>2</v>
      </c>
      <c r="F1" s="24" t="s">
        <v>50</v>
      </c>
      <c r="G1" s="24" t="s">
        <v>158</v>
      </c>
      <c r="H1" s="2" t="s">
        <v>159</v>
      </c>
      <c r="I1" s="17" t="s">
        <v>53</v>
      </c>
      <c r="J1" s="17" t="s">
        <v>54</v>
      </c>
      <c r="K1" s="17" t="s">
        <v>55</v>
      </c>
      <c r="L1" s="17" t="s">
        <v>56</v>
      </c>
      <c r="M1" s="17" t="s">
        <v>57</v>
      </c>
      <c r="N1" s="17" t="s">
        <v>58</v>
      </c>
      <c r="O1" s="17" t="s">
        <v>59</v>
      </c>
      <c r="P1" s="17" t="s">
        <v>60</v>
      </c>
      <c r="Q1" s="17" t="s">
        <v>61</v>
      </c>
      <c r="R1" s="17" t="s">
        <v>62</v>
      </c>
      <c r="S1" s="2" t="s">
        <v>6</v>
      </c>
      <c r="T1" s="2" t="s">
        <v>7</v>
      </c>
      <c r="U1" s="2" t="s">
        <v>8</v>
      </c>
      <c r="V1" s="2" t="s">
        <v>9</v>
      </c>
      <c r="W1" s="2" t="s">
        <v>37</v>
      </c>
      <c r="X1" s="2" t="s">
        <v>10</v>
      </c>
      <c r="Y1" s="2" t="s">
        <v>14</v>
      </c>
      <c r="Z1" s="2" t="s">
        <v>15</v>
      </c>
      <c r="AA1" s="2" t="s">
        <v>16</v>
      </c>
      <c r="AB1" s="2" t="s">
        <v>18</v>
      </c>
      <c r="AC1" s="2" t="s">
        <v>19</v>
      </c>
      <c r="AD1" s="2" t="s">
        <v>20</v>
      </c>
      <c r="AE1" s="2" t="s">
        <v>21</v>
      </c>
      <c r="AF1" s="2" t="s">
        <v>22</v>
      </c>
      <c r="AG1" s="2" t="s">
        <v>23</v>
      </c>
      <c r="AH1" s="2" t="s">
        <v>24</v>
      </c>
      <c r="AI1" s="2" t="s">
        <v>17</v>
      </c>
      <c r="AJ1" s="2" t="s">
        <v>25</v>
      </c>
      <c r="AK1" s="2" t="s">
        <v>26</v>
      </c>
      <c r="AL1" s="2" t="s">
        <v>27</v>
      </c>
      <c r="AM1" s="12" t="s">
        <v>32</v>
      </c>
      <c r="AN1" s="12" t="s">
        <v>33</v>
      </c>
    </row>
    <row r="2" spans="1:40" s="2" customFormat="1" x14ac:dyDescent="0.25">
      <c r="D2" s="24"/>
      <c r="E2" s="24"/>
      <c r="F2" s="25">
        <v>0</v>
      </c>
      <c r="G2" s="25"/>
      <c r="H2" s="35"/>
      <c r="I2" s="15">
        <v>1</v>
      </c>
      <c r="J2" s="15">
        <v>2</v>
      </c>
      <c r="K2" s="15">
        <v>3</v>
      </c>
      <c r="L2" s="15">
        <v>4</v>
      </c>
      <c r="M2" s="15">
        <v>5</v>
      </c>
      <c r="N2" s="15">
        <v>6</v>
      </c>
      <c r="O2" s="15">
        <v>7</v>
      </c>
      <c r="P2" s="15">
        <v>8</v>
      </c>
      <c r="Q2" s="15">
        <v>9</v>
      </c>
      <c r="R2" s="15">
        <v>10</v>
      </c>
      <c r="S2" s="30">
        <f>AVERAGE(Table1[Complexity Score])</f>
        <v>3.8179590016415625</v>
      </c>
      <c r="T2" s="30">
        <f>_xlfn.STDEV.P(Table1[Complexity Score])</f>
        <v>1.0768671839377393</v>
      </c>
      <c r="U2" s="26">
        <f>(Table1[[#This Row],[Complexity Score]]-Table1[[#This Row],[Mean]])/Table1[[#This Row],[Standard Deviation]]</f>
        <v>-3.5454316545152551</v>
      </c>
      <c r="V2" s="28">
        <f>_xlfn.NORM.DIST(Table1[[#This Row],[Z-score]],0,1,FALSE)</f>
        <v>7.4361930447311301E-4</v>
      </c>
      <c r="W2" s="24">
        <f>_xlfn.STDEV.P(Table1[Probability])</f>
        <v>0.12778417293287606</v>
      </c>
      <c r="X2" s="21"/>
      <c r="AM2" s="22" cm="1">
        <f t="array" ref="AM2">AVERAGE(IF(Table1[Q6]&lt;&gt;"", Table1[Q6]))</f>
        <v>4.25</v>
      </c>
      <c r="AN2" s="12">
        <f>_xlfn.STDEV.P(Table1[Q6])</f>
        <v>1.713913650100261</v>
      </c>
    </row>
    <row r="3" spans="1:40" ht="39" x14ac:dyDescent="0.25">
      <c r="A3">
        <v>1</v>
      </c>
      <c r="B3" t="s">
        <v>39</v>
      </c>
      <c r="C3" t="s">
        <v>47</v>
      </c>
      <c r="D3" s="25" t="s">
        <v>63</v>
      </c>
      <c r="E3" s="25" t="s">
        <v>4</v>
      </c>
      <c r="F3" s="25">
        <v>1</v>
      </c>
      <c r="G3" s="15">
        <v>3</v>
      </c>
      <c r="H3" s="35">
        <f>INDEX('Complexity Scores'!$B$2:$D$11, MATCH(Table1[[#This Row],[CICA Ranking]],'Complexity Scores'!$A$2:$A$11, 0), MATCH(Table1[[#This Row],[Patern]],'Complexity Scores'!$B$1:$D$1, 0))</f>
        <v>4.0709468205657604</v>
      </c>
      <c r="I3" s="16">
        <v>8</v>
      </c>
      <c r="J3" s="16">
        <v>9</v>
      </c>
      <c r="K3" s="16">
        <v>10</v>
      </c>
      <c r="L3" s="16">
        <v>4</v>
      </c>
      <c r="M3" s="16">
        <v>3</v>
      </c>
      <c r="N3" s="16">
        <v>5</v>
      </c>
      <c r="O3" s="16">
        <v>7</v>
      </c>
      <c r="P3" s="16">
        <v>1</v>
      </c>
      <c r="Q3" s="16">
        <v>2</v>
      </c>
      <c r="R3" s="16">
        <v>6</v>
      </c>
      <c r="S3" s="31">
        <f>AVERAGE(Table1[Complexity Score])</f>
        <v>3.8179590016415625</v>
      </c>
      <c r="T3" s="31">
        <f>_xlfn.STDEV.P(Table1[Complexity Score])</f>
        <v>1.0768671839377393</v>
      </c>
      <c r="U3" s="27">
        <f>(Table1[[#This Row],[Complexity Score]]-Table1[[#This Row],[Mean]])/Table1[[#This Row],[Standard Deviation]]</f>
        <v>0.2349294534160721</v>
      </c>
      <c r="V3" s="29">
        <f>_xlfn.NORM.DIST(Table1[[#This Row],[Z-score]],0,1,FALSE)</f>
        <v>0.38808361606840547</v>
      </c>
      <c r="W3" s="25">
        <f>_xlfn.STDEV.P(Table1[Probability])</f>
        <v>0.12778417293287606</v>
      </c>
      <c r="X3" s="8" t="s">
        <v>132</v>
      </c>
      <c r="Y3" s="8" t="s">
        <v>11</v>
      </c>
      <c r="Z3" s="8" t="s">
        <v>97</v>
      </c>
      <c r="AA3" s="8" t="s">
        <v>92</v>
      </c>
      <c r="AB3" s="8" t="s">
        <v>93</v>
      </c>
      <c r="AC3" s="9">
        <v>3</v>
      </c>
      <c r="AD3" s="9">
        <v>5</v>
      </c>
      <c r="AE3" s="9">
        <v>6</v>
      </c>
      <c r="AF3" s="9">
        <v>2</v>
      </c>
      <c r="AG3" s="9">
        <v>5</v>
      </c>
      <c r="AH3" s="9">
        <v>6</v>
      </c>
      <c r="AI3" s="9">
        <v>2</v>
      </c>
      <c r="AJ3" s="9">
        <v>6</v>
      </c>
      <c r="AK3" s="9">
        <v>2</v>
      </c>
      <c r="AL3" s="9">
        <v>2</v>
      </c>
      <c r="AM3" s="11" cm="1">
        <f t="array" ref="AM3">AVERAGE(IF(Table1[Q6]&lt;&gt;"", Table1[Q6]))</f>
        <v>4.25</v>
      </c>
      <c r="AN3" s="11">
        <f>_xlfn.STDEV.P(Table1[Q6])</f>
        <v>1.713913650100261</v>
      </c>
    </row>
    <row r="4" spans="1:40" x14ac:dyDescent="0.25">
      <c r="A4">
        <v>2</v>
      </c>
      <c r="B4" t="s">
        <v>40</v>
      </c>
      <c r="C4" t="s">
        <v>47</v>
      </c>
      <c r="D4" s="25" t="s">
        <v>63</v>
      </c>
      <c r="E4" s="25" t="s">
        <v>4</v>
      </c>
      <c r="F4" s="25">
        <v>2</v>
      </c>
      <c r="G4" s="15">
        <v>3</v>
      </c>
      <c r="H4" s="35">
        <f>INDEX('Complexity Scores'!$B$2:$D$11, MATCH(Table1[[#This Row],[CICA Ranking]],'Complexity Scores'!$A$2:$A$11, 0), MATCH(Table1[[#This Row],[Patern]],'Complexity Scores'!$B$1:$D$1, 0))</f>
        <v>3.3810580167354498</v>
      </c>
      <c r="I4" s="16">
        <v>8</v>
      </c>
      <c r="J4" s="16">
        <v>9</v>
      </c>
      <c r="K4" s="16">
        <v>10</v>
      </c>
      <c r="L4" s="16">
        <v>6</v>
      </c>
      <c r="M4" s="16">
        <v>1</v>
      </c>
      <c r="N4" s="16">
        <v>7</v>
      </c>
      <c r="O4" s="16">
        <v>5</v>
      </c>
      <c r="P4" s="16">
        <v>3</v>
      </c>
      <c r="Q4" s="16">
        <v>4</v>
      </c>
      <c r="R4" s="16">
        <v>2</v>
      </c>
      <c r="S4" s="31">
        <f>AVERAGE(Table1[Complexity Score])</f>
        <v>3.8179590016415625</v>
      </c>
      <c r="T4" s="31">
        <f>_xlfn.STDEV.P(Table1[Complexity Score])</f>
        <v>1.0768671839377393</v>
      </c>
      <c r="U4" s="27">
        <f>(Table1[[#This Row],[Complexity Score]]-Table1[[#This Row],[Mean]])/Table1[[#This Row],[Standard Deviation]]</f>
        <v>-0.405714828553428</v>
      </c>
      <c r="V4" s="29">
        <f>_xlfn.NORM.DIST(Table1[[#This Row],[Z-score]],0,1,FALSE)</f>
        <v>0.36742326154398586</v>
      </c>
      <c r="W4" s="25">
        <f>_xlfn.STDEV.P(Table1[Probability])</f>
        <v>0.12778417293287606</v>
      </c>
      <c r="X4" s="1"/>
      <c r="AM4" s="11" cm="1">
        <f t="array" ref="AM4">AVERAGE(IF(Table1[Q6]&lt;&gt;"", Table1[Q6]))</f>
        <v>4.25</v>
      </c>
      <c r="AN4" s="11">
        <f>_xlfn.STDEV.P(Table1[Q6])</f>
        <v>1.713913650100261</v>
      </c>
    </row>
    <row r="5" spans="1:40" x14ac:dyDescent="0.25">
      <c r="A5">
        <v>3</v>
      </c>
      <c r="B5" t="s">
        <v>41</v>
      </c>
      <c r="C5" t="s">
        <v>47</v>
      </c>
      <c r="D5" s="25" t="s">
        <v>63</v>
      </c>
      <c r="E5" s="25" t="s">
        <v>4</v>
      </c>
      <c r="F5" s="25">
        <v>3</v>
      </c>
      <c r="G5" s="15">
        <v>2</v>
      </c>
      <c r="H5" s="35">
        <f>INDEX('Complexity Scores'!$B$2:$D$11, MATCH(Table1[[#This Row],[CICA Ranking]],'Complexity Scores'!$A$2:$A$11, 0), MATCH(Table1[[#This Row],[Patern]],'Complexity Scores'!$B$1:$D$1, 0))</f>
        <v>2.44814100940693</v>
      </c>
      <c r="I5" s="16">
        <v>8</v>
      </c>
      <c r="J5" s="16">
        <v>10</v>
      </c>
      <c r="K5" s="16">
        <v>9</v>
      </c>
      <c r="L5" s="16">
        <v>6</v>
      </c>
      <c r="M5" s="16">
        <v>3</v>
      </c>
      <c r="N5" s="16">
        <v>7</v>
      </c>
      <c r="O5" s="16">
        <v>5</v>
      </c>
      <c r="P5" s="16">
        <v>1</v>
      </c>
      <c r="Q5" s="16">
        <v>2</v>
      </c>
      <c r="R5" s="16">
        <v>4</v>
      </c>
      <c r="S5" s="31">
        <f>AVERAGE(Table1[Complexity Score])</f>
        <v>3.8179590016415625</v>
      </c>
      <c r="T5" s="31">
        <f>_xlfn.STDEV.P(Table1[Complexity Score])</f>
        <v>1.0768671839377393</v>
      </c>
      <c r="U5" s="27">
        <f>(Table1[[#This Row],[Complexity Score]]-Table1[[#This Row],[Mean]])/Table1[[#This Row],[Standard Deviation]]</f>
        <v>-1.272039869601812</v>
      </c>
      <c r="V5" s="29">
        <f>_xlfn.NORM.DIST(Table1[[#This Row],[Z-score]],0,1,FALSE)</f>
        <v>0.17764266469552986</v>
      </c>
      <c r="W5" s="25">
        <f>_xlfn.STDEV.P(Table1[Probability])</f>
        <v>0.12778417293287606</v>
      </c>
      <c r="X5" s="1"/>
      <c r="AM5" s="11" cm="1">
        <f t="array" ref="AM5">AVERAGE(IF(Table1[Q6]&lt;&gt;"", Table1[Q6]))</f>
        <v>4.25</v>
      </c>
      <c r="AN5" s="11">
        <f>_xlfn.STDEV.P(Table1[Q6])</f>
        <v>1.713913650100261</v>
      </c>
    </row>
    <row r="6" spans="1:40" ht="26.25" x14ac:dyDescent="0.25">
      <c r="A6">
        <v>4</v>
      </c>
      <c r="B6" t="s">
        <v>64</v>
      </c>
      <c r="C6" t="s">
        <v>46</v>
      </c>
      <c r="D6" s="25" t="s">
        <v>5</v>
      </c>
      <c r="E6" s="25" t="s">
        <v>3</v>
      </c>
      <c r="F6" s="25">
        <v>1</v>
      </c>
      <c r="G6" s="15">
        <v>2</v>
      </c>
      <c r="H6" s="35">
        <f>INDEX('Complexity Scores'!$B$2:$D$11, MATCH(Table1[[#This Row],[CICA Ranking]],'Complexity Scores'!$A$2:$A$11, 0), MATCH(Table1[[#This Row],[Patern]],'Complexity Scores'!$B$1:$D$1, 0))</f>
        <v>3.1046169383721902</v>
      </c>
      <c r="I6" s="16">
        <v>1</v>
      </c>
      <c r="J6" s="16">
        <v>2</v>
      </c>
      <c r="K6" s="16">
        <v>3</v>
      </c>
      <c r="L6" s="16">
        <v>4</v>
      </c>
      <c r="M6" s="16">
        <v>5</v>
      </c>
      <c r="N6" s="16">
        <v>6</v>
      </c>
      <c r="O6" s="16">
        <v>7</v>
      </c>
      <c r="P6" s="16">
        <v>10</v>
      </c>
      <c r="Q6" s="16">
        <v>9</v>
      </c>
      <c r="R6" s="16">
        <v>8</v>
      </c>
      <c r="S6" s="31">
        <f>AVERAGE(Table1[Complexity Score])</f>
        <v>3.8179590016415625</v>
      </c>
      <c r="T6" s="31">
        <f>_xlfn.STDEV.P(Table1[Complexity Score])</f>
        <v>1.0768671839377393</v>
      </c>
      <c r="U6" s="27">
        <f>(Table1[[#This Row],[Complexity Score]]-Table1[[#This Row],[Mean]])/Table1[[#This Row],[Standard Deviation]]</f>
        <v>-0.66242343894343736</v>
      </c>
      <c r="V6" s="29">
        <f>_xlfn.NORM.DIST(Table1[[#This Row],[Z-score]],0,1,FALSE)</f>
        <v>0.32035006133473226</v>
      </c>
      <c r="W6" s="25">
        <f>_xlfn.STDEV.P(Table1[Probability])</f>
        <v>0.12778417293287606</v>
      </c>
      <c r="X6" s="8" t="s">
        <v>94</v>
      </c>
      <c r="Y6" s="8" t="s">
        <v>11</v>
      </c>
      <c r="Z6" s="8" t="s">
        <v>97</v>
      </c>
      <c r="AA6" s="8" t="s">
        <v>13</v>
      </c>
      <c r="AB6" s="8" t="s">
        <v>95</v>
      </c>
      <c r="AC6" s="9">
        <v>4</v>
      </c>
      <c r="AD6" s="9">
        <v>3</v>
      </c>
      <c r="AE6" s="9">
        <v>6</v>
      </c>
      <c r="AF6" s="9">
        <v>5</v>
      </c>
      <c r="AG6" s="9">
        <v>3</v>
      </c>
      <c r="AH6" s="9">
        <v>6</v>
      </c>
      <c r="AI6" s="9">
        <v>6</v>
      </c>
      <c r="AJ6" s="9">
        <v>7</v>
      </c>
      <c r="AK6" s="9">
        <v>5</v>
      </c>
      <c r="AL6" s="9">
        <v>6</v>
      </c>
      <c r="AM6" s="11" cm="1">
        <f t="array" ref="AM6">AVERAGE(IF(Table1[Q6]&lt;&gt;"", Table1[Q6]))</f>
        <v>4.25</v>
      </c>
      <c r="AN6" s="11">
        <f>_xlfn.STDEV.P(Table1[Q6])</f>
        <v>1.713913650100261</v>
      </c>
    </row>
    <row r="7" spans="1:40" x14ac:dyDescent="0.25">
      <c r="A7">
        <v>5</v>
      </c>
      <c r="B7" t="s">
        <v>65</v>
      </c>
      <c r="C7" t="s">
        <v>46</v>
      </c>
      <c r="D7" s="25" t="s">
        <v>5</v>
      </c>
      <c r="E7" s="25" t="s">
        <v>3</v>
      </c>
      <c r="F7" s="25">
        <v>2</v>
      </c>
      <c r="G7" s="15">
        <v>5</v>
      </c>
      <c r="H7" s="35">
        <f>INDEX('Complexity Scores'!$B$2:$D$11, MATCH(Table1[[#This Row],[CICA Ranking]],'Complexity Scores'!$A$2:$A$11, 0), MATCH(Table1[[#This Row],[Patern]],'Complexity Scores'!$B$1:$D$1, 0))</f>
        <v>3.4953594781301298</v>
      </c>
      <c r="I7" s="16">
        <v>1</v>
      </c>
      <c r="J7" s="16">
        <v>2</v>
      </c>
      <c r="K7" s="16">
        <v>3</v>
      </c>
      <c r="L7" s="16">
        <v>4</v>
      </c>
      <c r="M7" s="16">
        <v>5</v>
      </c>
      <c r="N7" s="16">
        <v>6</v>
      </c>
      <c r="O7" s="16">
        <v>7</v>
      </c>
      <c r="P7" s="16">
        <v>8</v>
      </c>
      <c r="Q7" s="16">
        <v>9</v>
      </c>
      <c r="R7" s="16">
        <v>10</v>
      </c>
      <c r="S7" s="31">
        <f>AVERAGE(Table1[Complexity Score])</f>
        <v>3.8179590016415625</v>
      </c>
      <c r="T7" s="31">
        <f>_xlfn.STDEV.P(Table1[Complexity Score])</f>
        <v>1.0768671839377393</v>
      </c>
      <c r="U7" s="27">
        <f>(Table1[[#This Row],[Complexity Score]]-Table1[[#This Row],[Mean]])/Table1[[#This Row],[Standard Deviation]]</f>
        <v>-0.29957224839166824</v>
      </c>
      <c r="V7" s="29">
        <f>_xlfn.NORM.DIST(Table1[[#This Row],[Z-score]],0,1,FALSE)</f>
        <v>0.38143672548032059</v>
      </c>
      <c r="W7" s="25">
        <f>_xlfn.STDEV.P(Table1[Probability])</f>
        <v>0.12778417293287606</v>
      </c>
      <c r="X7" s="1"/>
      <c r="AM7" s="11" cm="1">
        <f t="array" ref="AM7">AVERAGE(IF(Table1[Q6]&lt;&gt;"", Table1[Q6]))</f>
        <v>4.25</v>
      </c>
      <c r="AN7" s="11">
        <f>_xlfn.STDEV.P(Table1[Q6])</f>
        <v>1.713913650100261</v>
      </c>
    </row>
    <row r="8" spans="1:40" x14ac:dyDescent="0.25">
      <c r="A8">
        <v>6</v>
      </c>
      <c r="B8" t="s">
        <v>76</v>
      </c>
      <c r="C8" t="s">
        <v>46</v>
      </c>
      <c r="D8" s="25" t="s">
        <v>5</v>
      </c>
      <c r="E8" s="25" t="s">
        <v>3</v>
      </c>
      <c r="F8" s="25">
        <v>3</v>
      </c>
      <c r="G8" s="15">
        <v>6</v>
      </c>
      <c r="H8" s="35">
        <f>INDEX('Complexity Scores'!$B$2:$D$11, MATCH(Table1[[#This Row],[CICA Ranking]],'Complexity Scores'!$A$2:$A$11, 0), MATCH(Table1[[#This Row],[Patern]],'Complexity Scores'!$B$1:$D$1, 0))</f>
        <v>6.0535753783445401</v>
      </c>
      <c r="I8" s="16">
        <v>1</v>
      </c>
      <c r="J8" s="16">
        <v>2</v>
      </c>
      <c r="K8" s="16">
        <v>3</v>
      </c>
      <c r="L8" s="16">
        <v>4</v>
      </c>
      <c r="M8" s="16">
        <v>5</v>
      </c>
      <c r="N8" s="16">
        <v>6</v>
      </c>
      <c r="O8" s="16">
        <v>7</v>
      </c>
      <c r="P8" s="16">
        <v>9</v>
      </c>
      <c r="Q8" s="16">
        <v>10</v>
      </c>
      <c r="R8" s="16">
        <v>8</v>
      </c>
      <c r="S8" s="31">
        <f>AVERAGE(Table1[Complexity Score])</f>
        <v>3.8179590016415625</v>
      </c>
      <c r="T8" s="31">
        <f>_xlfn.STDEV.P(Table1[Complexity Score])</f>
        <v>1.0768671839377393</v>
      </c>
      <c r="U8" s="27">
        <f>(Table1[[#This Row],[Complexity Score]]-Table1[[#This Row],[Mean]])/Table1[[#This Row],[Standard Deviation]]</f>
        <v>2.0760372402918659</v>
      </c>
      <c r="V8" s="29">
        <f>_xlfn.NORM.DIST(Table1[[#This Row],[Z-score]],0,1,FALSE)</f>
        <v>4.6240287145465749E-2</v>
      </c>
      <c r="W8" s="25">
        <f>_xlfn.STDEV.P(Table1[Probability])</f>
        <v>0.12778417293287606</v>
      </c>
      <c r="X8" s="8"/>
      <c r="Y8" s="8"/>
      <c r="Z8" s="8"/>
      <c r="AA8" s="8"/>
      <c r="AB8" s="8"/>
      <c r="AC8" s="9"/>
      <c r="AD8" s="9"/>
      <c r="AE8" s="9"/>
      <c r="AF8" s="9"/>
      <c r="AG8" s="9"/>
      <c r="AH8" s="9"/>
      <c r="AI8" s="9"/>
      <c r="AJ8" s="9"/>
      <c r="AK8" s="9"/>
      <c r="AL8" s="9"/>
      <c r="AM8" s="11" cm="1">
        <f t="array" ref="AM8">AVERAGE(IF(Table1[Q6]&lt;&gt;"", Table1[Q6]))</f>
        <v>4.25</v>
      </c>
      <c r="AN8" s="11">
        <f>_xlfn.STDEV.P(Table1[Q6])</f>
        <v>1.713913650100261</v>
      </c>
    </row>
    <row r="9" spans="1:40" ht="26.25" x14ac:dyDescent="0.25">
      <c r="A9">
        <v>7</v>
      </c>
      <c r="B9" t="s">
        <v>77</v>
      </c>
      <c r="C9" t="s">
        <v>140</v>
      </c>
      <c r="D9" s="25" t="s">
        <v>80</v>
      </c>
      <c r="E9" s="25" t="s">
        <v>4</v>
      </c>
      <c r="F9" s="25">
        <v>1</v>
      </c>
      <c r="G9" s="15">
        <v>6</v>
      </c>
      <c r="H9" s="35">
        <f>INDEX('Complexity Scores'!$B$2:$D$11, MATCH(Table1[[#This Row],[CICA Ranking]],'Complexity Scores'!$A$2:$A$11, 0), MATCH(Table1[[#This Row],[Patern]],'Complexity Scores'!$B$1:$D$1, 0))</f>
        <v>4.6414756526268901</v>
      </c>
      <c r="I9" s="16">
        <v>5</v>
      </c>
      <c r="J9" s="16">
        <v>3</v>
      </c>
      <c r="K9" s="16">
        <v>2</v>
      </c>
      <c r="L9" s="16">
        <v>1</v>
      </c>
      <c r="M9" s="16">
        <v>4</v>
      </c>
      <c r="N9" s="16">
        <v>6</v>
      </c>
      <c r="O9" s="16">
        <v>7</v>
      </c>
      <c r="P9" s="16">
        <v>9</v>
      </c>
      <c r="Q9" s="16">
        <v>8</v>
      </c>
      <c r="R9" s="16">
        <v>10</v>
      </c>
      <c r="S9" s="31">
        <f>AVERAGE(Table1[Complexity Score])</f>
        <v>3.8179590016415625</v>
      </c>
      <c r="T9" s="31">
        <f>_xlfn.STDEV.P(Table1[Complexity Score])</f>
        <v>1.0768671839377393</v>
      </c>
      <c r="U9" s="27">
        <f>(Table1[[#This Row],[Complexity Score]]-Table1[[#This Row],[Mean]])/Table1[[#This Row],[Standard Deviation]]</f>
        <v>0.76473372321924193</v>
      </c>
      <c r="V9" s="29">
        <f>_xlfn.NORM.DIST(Table1[[#This Row],[Z-score]],0,1,FALSE)</f>
        <v>0.2977957688320218</v>
      </c>
      <c r="W9" s="25">
        <f>_xlfn.STDEV.P(Table1[Probability])</f>
        <v>0.12778417293287606</v>
      </c>
      <c r="X9" s="8" t="s">
        <v>133</v>
      </c>
      <c r="Y9" s="8" t="s">
        <v>11</v>
      </c>
      <c r="Z9" s="8" t="s">
        <v>97</v>
      </c>
      <c r="AA9" s="8" t="s">
        <v>13</v>
      </c>
      <c r="AB9" s="8" t="s">
        <v>96</v>
      </c>
      <c r="AC9" s="9">
        <v>6</v>
      </c>
      <c r="AD9" s="9">
        <v>5</v>
      </c>
      <c r="AE9" s="9">
        <v>6</v>
      </c>
      <c r="AF9" s="9">
        <v>2</v>
      </c>
      <c r="AG9" s="9">
        <v>6</v>
      </c>
      <c r="AH9" s="9">
        <v>7</v>
      </c>
      <c r="AI9" s="9">
        <v>6</v>
      </c>
      <c r="AJ9" s="9">
        <v>6</v>
      </c>
      <c r="AK9" s="9">
        <v>7</v>
      </c>
      <c r="AL9" s="9">
        <v>4</v>
      </c>
      <c r="AM9" s="11" cm="1">
        <f t="array" ref="AM9">AVERAGE(IF(Table1[Q6]&lt;&gt;"", Table1[Q6]))</f>
        <v>4.25</v>
      </c>
      <c r="AN9" s="11">
        <f>_xlfn.STDEV.P(Table1[Q6])</f>
        <v>1.713913650100261</v>
      </c>
    </row>
    <row r="10" spans="1:40" x14ac:dyDescent="0.25">
      <c r="A10">
        <v>8</v>
      </c>
      <c r="B10" t="s">
        <v>78</v>
      </c>
      <c r="C10" t="s">
        <v>140</v>
      </c>
      <c r="D10" s="25" t="s">
        <v>80</v>
      </c>
      <c r="E10" s="25" t="s">
        <v>4</v>
      </c>
      <c r="F10" s="25">
        <v>2</v>
      </c>
      <c r="G10" s="23">
        <v>5</v>
      </c>
      <c r="H10" s="35">
        <f>INDEX('Complexity Scores'!$B$2:$D$11, MATCH(Table1[[#This Row],[CICA Ranking]],'Complexity Scores'!$A$2:$A$11, 0), MATCH(Table1[[#This Row],[Patern]],'Complexity Scores'!$B$1:$D$1, 0))</f>
        <v>3.4953594781301298</v>
      </c>
      <c r="I10" s="16">
        <v>2</v>
      </c>
      <c r="J10" s="16">
        <v>3</v>
      </c>
      <c r="K10" s="16">
        <v>1</v>
      </c>
      <c r="L10" s="16">
        <v>6</v>
      </c>
      <c r="M10" s="16">
        <v>4</v>
      </c>
      <c r="N10" s="16">
        <v>5</v>
      </c>
      <c r="O10" s="16">
        <v>8</v>
      </c>
      <c r="P10" s="16">
        <v>7</v>
      </c>
      <c r="Q10" s="16">
        <v>10</v>
      </c>
      <c r="R10" s="16">
        <v>10</v>
      </c>
      <c r="S10" s="31">
        <f>AVERAGE(Table1[Complexity Score])</f>
        <v>3.8179590016415625</v>
      </c>
      <c r="T10" s="31">
        <f>_xlfn.STDEV.P(Table1[Complexity Score])</f>
        <v>1.0768671839377393</v>
      </c>
      <c r="U10" s="27">
        <f>(Table1[[#This Row],[Complexity Score]]-Table1[[#This Row],[Mean]])/Table1[[#This Row],[Standard Deviation]]</f>
        <v>-0.29957224839166824</v>
      </c>
      <c r="V10" s="29">
        <f>_xlfn.NORM.DIST(Table1[[#This Row],[Z-score]],0,1,FALSE)</f>
        <v>0.38143672548032059</v>
      </c>
      <c r="W10" s="25">
        <f>_xlfn.STDEV.P(Table1[Probability])</f>
        <v>0.12778417293287606</v>
      </c>
      <c r="X10" s="10"/>
      <c r="Y10" s="8"/>
      <c r="Z10" s="8"/>
      <c r="AA10" s="8"/>
      <c r="AB10" s="8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11" cm="1">
        <f t="array" ref="AM10">AVERAGE(IF(Table1[Q6]&lt;&gt;"", Table1[Q6]))</f>
        <v>4.25</v>
      </c>
      <c r="AN10" s="11">
        <f>_xlfn.STDEV.P(Table1[Q6])</f>
        <v>1.713913650100261</v>
      </c>
    </row>
    <row r="11" spans="1:40" x14ac:dyDescent="0.25">
      <c r="A11">
        <v>9</v>
      </c>
      <c r="B11" t="s">
        <v>79</v>
      </c>
      <c r="C11" t="s">
        <v>140</v>
      </c>
      <c r="D11" s="25" t="s">
        <v>80</v>
      </c>
      <c r="E11" s="25" t="s">
        <v>4</v>
      </c>
      <c r="F11" s="25">
        <v>3</v>
      </c>
      <c r="G11" s="15">
        <v>9</v>
      </c>
      <c r="H11" s="35">
        <f>INDEX('Complexity Scores'!$B$2:$D$11, MATCH(Table1[[#This Row],[CICA Ranking]],'Complexity Scores'!$A$2:$A$11, 0), MATCH(Table1[[#This Row],[Patern]],'Complexity Scores'!$B$1:$D$1, 0))</f>
        <v>5.5513785927583097</v>
      </c>
      <c r="I11" s="16">
        <v>2</v>
      </c>
      <c r="J11" s="16">
        <v>3</v>
      </c>
      <c r="K11" s="16">
        <v>1</v>
      </c>
      <c r="L11" s="16">
        <v>4</v>
      </c>
      <c r="M11" s="16">
        <v>6</v>
      </c>
      <c r="N11" s="16">
        <v>5</v>
      </c>
      <c r="O11" s="16">
        <v>7</v>
      </c>
      <c r="P11" s="16">
        <v>9</v>
      </c>
      <c r="Q11" s="16">
        <v>10</v>
      </c>
      <c r="R11" s="16">
        <v>8</v>
      </c>
      <c r="S11" s="31">
        <f>AVERAGE(Table1[Complexity Score])</f>
        <v>3.8179590016415625</v>
      </c>
      <c r="T11" s="31">
        <f>_xlfn.STDEV.P(Table1[Complexity Score])</f>
        <v>1.0768671839377393</v>
      </c>
      <c r="U11" s="27">
        <f>(Table1[[#This Row],[Complexity Score]]-Table1[[#This Row],[Mean]])/Table1[[#This Row],[Standard Deviation]]</f>
        <v>1.6096874498285088</v>
      </c>
      <c r="V11" s="29">
        <f>_xlfn.NORM.DIST(Table1[[#This Row],[Z-score]],0,1,FALSE)</f>
        <v>0.10920970169330588</v>
      </c>
      <c r="W11" s="25">
        <f>_xlfn.STDEV.P(Table1[Probability])</f>
        <v>0.12778417293287606</v>
      </c>
      <c r="X11" s="1"/>
      <c r="AM11" s="11" cm="1">
        <f t="array" ref="AM11">AVERAGE(IF(Table1[Q6]&lt;&gt;"", Table1[Q6]))</f>
        <v>4.25</v>
      </c>
      <c r="AN11" s="11">
        <f>_xlfn.STDEV.P(Table1[Q6])</f>
        <v>1.713913650100261</v>
      </c>
    </row>
    <row r="12" spans="1:40" ht="26.25" x14ac:dyDescent="0.25">
      <c r="A12">
        <v>10</v>
      </c>
      <c r="B12" t="s">
        <v>42</v>
      </c>
      <c r="C12" t="s">
        <v>45</v>
      </c>
      <c r="D12" s="25" t="s">
        <v>81</v>
      </c>
      <c r="E12" s="25" t="s">
        <v>3</v>
      </c>
      <c r="F12" s="25">
        <v>1</v>
      </c>
      <c r="G12" s="15">
        <v>3</v>
      </c>
      <c r="H12" s="35">
        <f>INDEX('Complexity Scores'!$B$2:$D$11, MATCH(Table1[[#This Row],[CICA Ranking]],'Complexity Scores'!$A$2:$A$11, 0), MATCH(Table1[[#This Row],[Patern]],'Complexity Scores'!$B$1:$D$1, 0))</f>
        <v>4.0709468205657604</v>
      </c>
      <c r="I12" s="16">
        <v>1</v>
      </c>
      <c r="J12" s="18">
        <v>2</v>
      </c>
      <c r="K12" s="18">
        <v>3</v>
      </c>
      <c r="L12" s="18">
        <v>4</v>
      </c>
      <c r="M12" s="18">
        <v>6</v>
      </c>
      <c r="N12" s="18">
        <v>5</v>
      </c>
      <c r="O12" s="18">
        <v>7</v>
      </c>
      <c r="P12" s="18">
        <v>10</v>
      </c>
      <c r="Q12" s="18">
        <v>9</v>
      </c>
      <c r="R12" s="18">
        <v>8</v>
      </c>
      <c r="S12" s="31">
        <f>AVERAGE(Table1[Complexity Score])</f>
        <v>3.8179590016415625</v>
      </c>
      <c r="T12" s="31">
        <f>_xlfn.STDEV.P(Table1[Complexity Score])</f>
        <v>1.0768671839377393</v>
      </c>
      <c r="U12" s="27">
        <f>(Table1[[#This Row],[Complexity Score]]-Table1[[#This Row],[Mean]])/Table1[[#This Row],[Standard Deviation]]</f>
        <v>0.2349294534160721</v>
      </c>
      <c r="V12" s="29">
        <f>_xlfn.NORM.DIST(Table1[[#This Row],[Z-score]],0,1,FALSE)</f>
        <v>0.38808361606840547</v>
      </c>
      <c r="W12" s="25">
        <f>_xlfn.STDEV.P(Table1[Probability])</f>
        <v>0.12778417293287606</v>
      </c>
      <c r="X12" s="8" t="s">
        <v>31</v>
      </c>
      <c r="Y12" s="8" t="s">
        <v>12</v>
      </c>
      <c r="Z12" s="8" t="s">
        <v>97</v>
      </c>
      <c r="AA12" s="8" t="s">
        <v>98</v>
      </c>
      <c r="AB12" s="8" t="s">
        <v>99</v>
      </c>
      <c r="AC12" s="9">
        <v>6</v>
      </c>
      <c r="AD12" s="9">
        <v>5</v>
      </c>
      <c r="AE12" s="9">
        <v>5</v>
      </c>
      <c r="AF12" s="9">
        <v>4</v>
      </c>
      <c r="AG12" s="9">
        <v>6</v>
      </c>
      <c r="AH12" s="9">
        <v>3</v>
      </c>
      <c r="AI12" s="9">
        <v>6</v>
      </c>
      <c r="AJ12" s="9">
        <v>7</v>
      </c>
      <c r="AK12" s="9">
        <v>5</v>
      </c>
      <c r="AL12" s="9">
        <v>5</v>
      </c>
      <c r="AM12" s="11" cm="1">
        <f t="array" ref="AM12">AVERAGE(IF(Table1[Q6]&lt;&gt;"", Table1[Q6]))</f>
        <v>4.25</v>
      </c>
      <c r="AN12" s="11">
        <f>_xlfn.STDEV.P(Table1[Q6])</f>
        <v>1.713913650100261</v>
      </c>
    </row>
    <row r="13" spans="1:40" x14ac:dyDescent="0.25">
      <c r="A13">
        <v>11</v>
      </c>
      <c r="B13" t="s">
        <v>43</v>
      </c>
      <c r="C13" t="s">
        <v>45</v>
      </c>
      <c r="D13" s="25" t="s">
        <v>81</v>
      </c>
      <c r="E13" s="25" t="s">
        <v>3</v>
      </c>
      <c r="F13" s="25">
        <v>2</v>
      </c>
      <c r="G13" s="15">
        <v>3</v>
      </c>
      <c r="H13" s="35">
        <f>INDEX('Complexity Scores'!$B$2:$D$11, MATCH(Table1[[#This Row],[CICA Ranking]],'Complexity Scores'!$A$2:$A$11, 0), MATCH(Table1[[#This Row],[Patern]],'Complexity Scores'!$B$1:$D$1, 0))</f>
        <v>3.3810580167354498</v>
      </c>
      <c r="I13" s="16">
        <v>1</v>
      </c>
      <c r="J13" s="18">
        <v>2</v>
      </c>
      <c r="K13" s="18">
        <v>3</v>
      </c>
      <c r="L13" s="18">
        <v>4</v>
      </c>
      <c r="M13" s="18">
        <v>6</v>
      </c>
      <c r="N13" s="18">
        <v>5</v>
      </c>
      <c r="O13" s="18">
        <v>7</v>
      </c>
      <c r="P13" s="18">
        <v>9</v>
      </c>
      <c r="Q13" s="18">
        <v>10</v>
      </c>
      <c r="R13" s="18">
        <v>8</v>
      </c>
      <c r="S13" s="31">
        <f>AVERAGE(Table1[Complexity Score])</f>
        <v>3.8179590016415625</v>
      </c>
      <c r="T13" s="31">
        <f>_xlfn.STDEV.P(Table1[Complexity Score])</f>
        <v>1.0768671839377393</v>
      </c>
      <c r="U13" s="27">
        <f>(Table1[[#This Row],[Complexity Score]]-Table1[[#This Row],[Mean]])/Table1[[#This Row],[Standard Deviation]]</f>
        <v>-0.405714828553428</v>
      </c>
      <c r="V13" s="29">
        <f>_xlfn.NORM.DIST(Table1[[#This Row],[Z-score]],0,1,FALSE)</f>
        <v>0.36742326154398586</v>
      </c>
      <c r="W13" s="25">
        <f>_xlfn.STDEV.P(Table1[Probability])</f>
        <v>0.12778417293287606</v>
      </c>
      <c r="X13" s="1"/>
      <c r="AM13" s="11" cm="1">
        <f t="array" ref="AM13">AVERAGE(IF(Table1[Q6]&lt;&gt;"", Table1[Q6]))</f>
        <v>4.25</v>
      </c>
      <c r="AN13" s="11">
        <f>_xlfn.STDEV.P(Table1[Q6])</f>
        <v>1.713913650100261</v>
      </c>
    </row>
    <row r="14" spans="1:40" ht="15.75" thickBot="1" x14ac:dyDescent="0.3">
      <c r="A14">
        <v>12</v>
      </c>
      <c r="B14" t="s">
        <v>44</v>
      </c>
      <c r="C14" t="s">
        <v>45</v>
      </c>
      <c r="D14" s="25" t="s">
        <v>81</v>
      </c>
      <c r="E14" s="25" t="s">
        <v>3</v>
      </c>
      <c r="F14" s="25">
        <v>3</v>
      </c>
      <c r="G14" s="15">
        <v>2</v>
      </c>
      <c r="H14" s="35">
        <f>INDEX('Complexity Scores'!$B$2:$D$11, MATCH(Table1[[#This Row],[CICA Ranking]],'Complexity Scores'!$A$2:$A$11, 0), MATCH(Table1[[#This Row],[Patern]],'Complexity Scores'!$B$1:$D$1, 0))</f>
        <v>2.44814100940693</v>
      </c>
      <c r="I14" s="16">
        <v>1</v>
      </c>
      <c r="J14" s="18">
        <v>2</v>
      </c>
      <c r="K14" s="18">
        <v>3</v>
      </c>
      <c r="L14" s="18">
        <v>4</v>
      </c>
      <c r="M14" s="18">
        <v>7</v>
      </c>
      <c r="N14" s="18">
        <v>5</v>
      </c>
      <c r="O14" s="18">
        <v>6</v>
      </c>
      <c r="P14" s="18">
        <v>10</v>
      </c>
      <c r="Q14" s="18">
        <v>9</v>
      </c>
      <c r="R14" s="18">
        <v>8</v>
      </c>
      <c r="S14" s="31">
        <f>AVERAGE(Table1[Complexity Score])</f>
        <v>3.8179590016415625</v>
      </c>
      <c r="T14" s="31">
        <f>_xlfn.STDEV.P(Table1[Complexity Score])</f>
        <v>1.0768671839377393</v>
      </c>
      <c r="U14" s="27">
        <f>(Table1[[#This Row],[Complexity Score]]-Table1[[#This Row],[Mean]])/Table1[[#This Row],[Standard Deviation]]</f>
        <v>-1.272039869601812</v>
      </c>
      <c r="V14" s="29">
        <f>_xlfn.NORM.DIST(Table1[[#This Row],[Z-score]],0,1,FALSE)</f>
        <v>0.17764266469552986</v>
      </c>
      <c r="W14" s="25">
        <f>_xlfn.STDEV.P(Table1[Probability])</f>
        <v>0.12778417293287606</v>
      </c>
      <c r="X14" s="1"/>
      <c r="AM14" s="11" cm="1">
        <f t="array" ref="AM14">AVERAGE(IF(Table1[Q6]&lt;&gt;"", Table1[Q6]))</f>
        <v>4.25</v>
      </c>
      <c r="AN14" s="11">
        <f>_xlfn.STDEV.P(Table1[Q6])</f>
        <v>1.713913650100261</v>
      </c>
    </row>
    <row r="15" spans="1:40" ht="39.75" thickBot="1" x14ac:dyDescent="0.3">
      <c r="A15">
        <v>13</v>
      </c>
      <c r="B15" t="s">
        <v>103</v>
      </c>
      <c r="C15" t="s">
        <v>101</v>
      </c>
      <c r="D15" s="25" t="s">
        <v>102</v>
      </c>
      <c r="E15" s="25" t="s">
        <v>4</v>
      </c>
      <c r="F15" s="25">
        <v>1</v>
      </c>
      <c r="G15" s="15">
        <v>3</v>
      </c>
      <c r="H15" s="35">
        <f>INDEX('Complexity Scores'!$B$2:$D$11, MATCH(Table1[[#This Row],[CICA Ranking]],'Complexity Scores'!$A$2:$A$11, 0), MATCH(Table1[[#This Row],[Patern]],'Complexity Scores'!$B$1:$D$1, 0))</f>
        <v>4.0709468205657604</v>
      </c>
      <c r="I15" s="16">
        <v>1</v>
      </c>
      <c r="J15" s="18">
        <v>2</v>
      </c>
      <c r="K15" s="18">
        <v>3</v>
      </c>
      <c r="L15" s="18">
        <v>4</v>
      </c>
      <c r="M15" s="18">
        <v>6</v>
      </c>
      <c r="N15" s="18">
        <v>5</v>
      </c>
      <c r="O15" s="18">
        <v>7</v>
      </c>
      <c r="P15" s="18">
        <v>10</v>
      </c>
      <c r="Q15" s="18">
        <v>9</v>
      </c>
      <c r="R15" s="18">
        <v>8</v>
      </c>
      <c r="S15" s="31">
        <f>AVERAGE(Table1[Complexity Score])</f>
        <v>3.8179590016415625</v>
      </c>
      <c r="T15" s="31">
        <f>_xlfn.STDEV.P(Table1[Complexity Score])</f>
        <v>1.0768671839377393</v>
      </c>
      <c r="U15" s="27">
        <f>(Table1[[#This Row],[Complexity Score]]-Table1[[#This Row],[Mean]])/Table1[[#This Row],[Standard Deviation]]</f>
        <v>0.2349294534160721</v>
      </c>
      <c r="V15" s="29">
        <f>_xlfn.NORM.DIST(Table1[[#This Row],[Z-score]],0,1,FALSE)</f>
        <v>0.38808361606840547</v>
      </c>
      <c r="W15" s="25">
        <f>_xlfn.STDEV.P(Table1[Probability])</f>
        <v>0.12778417293287606</v>
      </c>
      <c r="X15" s="19" t="s">
        <v>110</v>
      </c>
      <c r="Y15" s="19" t="s">
        <v>11</v>
      </c>
      <c r="Z15" s="19" t="s">
        <v>113</v>
      </c>
      <c r="AA15" s="19" t="s">
        <v>111</v>
      </c>
      <c r="AB15" s="19" t="s">
        <v>112</v>
      </c>
      <c r="AC15" s="20">
        <v>6</v>
      </c>
      <c r="AD15" s="20">
        <v>7</v>
      </c>
      <c r="AE15" s="20">
        <v>6</v>
      </c>
      <c r="AF15" s="20">
        <v>7</v>
      </c>
      <c r="AG15" s="20">
        <v>7</v>
      </c>
      <c r="AH15" s="20">
        <v>5</v>
      </c>
      <c r="AI15" s="20">
        <v>6</v>
      </c>
      <c r="AJ15" s="20">
        <v>7</v>
      </c>
      <c r="AK15" s="20">
        <v>5</v>
      </c>
      <c r="AL15" s="20">
        <v>7</v>
      </c>
      <c r="AM15" s="11" cm="1">
        <f t="array" ref="AM15">AVERAGE(IF(Table1[Q6]&lt;&gt;"", Table1[Q6]))</f>
        <v>4.25</v>
      </c>
      <c r="AN15" s="13">
        <f>_xlfn.STDEV.P(Table1[Q6])</f>
        <v>1.713913650100261</v>
      </c>
    </row>
    <row r="16" spans="1:40" x14ac:dyDescent="0.25">
      <c r="A16">
        <v>14</v>
      </c>
      <c r="B16" t="s">
        <v>36</v>
      </c>
      <c r="C16" t="s">
        <v>101</v>
      </c>
      <c r="D16" s="25" t="s">
        <v>102</v>
      </c>
      <c r="E16" s="25" t="s">
        <v>4</v>
      </c>
      <c r="F16" s="25">
        <v>2</v>
      </c>
      <c r="G16" s="23">
        <v>2</v>
      </c>
      <c r="H16" s="35">
        <f>INDEX('Complexity Scores'!$B$2:$D$11, MATCH(Table1[[#This Row],[CICA Ranking]],'Complexity Scores'!$A$2:$A$11, 0), MATCH(Table1[[#This Row],[Patern]],'Complexity Scores'!$B$1:$D$1, 0))</f>
        <v>2.7596209841446999</v>
      </c>
      <c r="I16" s="16">
        <v>1</v>
      </c>
      <c r="J16" s="18">
        <v>2</v>
      </c>
      <c r="K16" s="18">
        <v>3</v>
      </c>
      <c r="L16" s="18">
        <v>4</v>
      </c>
      <c r="M16" s="18">
        <v>6</v>
      </c>
      <c r="N16" s="18">
        <v>5</v>
      </c>
      <c r="O16" s="18">
        <v>7</v>
      </c>
      <c r="P16" s="18">
        <v>9</v>
      </c>
      <c r="Q16" s="18">
        <v>8</v>
      </c>
      <c r="R16" s="18">
        <v>10</v>
      </c>
      <c r="S16" s="31">
        <f>AVERAGE(Table1[Complexity Score])</f>
        <v>3.8179590016415625</v>
      </c>
      <c r="T16" s="31">
        <f>_xlfn.STDEV.P(Table1[Complexity Score])</f>
        <v>1.0768671839377393</v>
      </c>
      <c r="U16" s="27">
        <f>(Table1[[#This Row],[Complexity Score]]-Table1[[#This Row],[Mean]])/Table1[[#This Row],[Standard Deviation]]</f>
        <v>-0.9827934524171108</v>
      </c>
      <c r="V16" s="29">
        <f>_xlfn.NORM.DIST(Table1[[#This Row],[Z-score]],0,1,FALSE)</f>
        <v>0.24613379266777871</v>
      </c>
      <c r="W16" s="25">
        <f>_xlfn.STDEV.P(Table1[Probability])</f>
        <v>0.12778417293287606</v>
      </c>
      <c r="X16" s="1"/>
      <c r="AM16" s="11" cm="1">
        <f t="array" ref="AM16">AVERAGE(IF(Table1[Q6]&lt;&gt;"", Table1[Q6]))</f>
        <v>4.25</v>
      </c>
      <c r="AN16" s="13">
        <f>_xlfn.STDEV.P(Table1[Q6])</f>
        <v>1.713913650100261</v>
      </c>
    </row>
    <row r="17" spans="1:40" x14ac:dyDescent="0.25">
      <c r="A17">
        <v>15</v>
      </c>
      <c r="B17" t="s">
        <v>104</v>
      </c>
      <c r="C17" t="s">
        <v>101</v>
      </c>
      <c r="D17" s="25" t="s">
        <v>102</v>
      </c>
      <c r="E17" s="25" t="s">
        <v>4</v>
      </c>
      <c r="F17" s="25">
        <v>3</v>
      </c>
      <c r="G17" s="15">
        <v>4</v>
      </c>
      <c r="H17" s="35">
        <f>INDEX('Complexity Scores'!$B$2:$D$11, MATCH(Table1[[#This Row],[CICA Ranking]],'Complexity Scores'!$A$2:$A$11, 0), MATCH(Table1[[#This Row],[Patern]],'Complexity Scores'!$B$1:$D$1, 0))</f>
        <v>5.6098050139362297</v>
      </c>
      <c r="I17" s="16">
        <v>1</v>
      </c>
      <c r="J17" s="18">
        <v>2</v>
      </c>
      <c r="K17" s="18">
        <v>3</v>
      </c>
      <c r="L17" s="18">
        <v>4</v>
      </c>
      <c r="M17" s="18">
        <v>5</v>
      </c>
      <c r="N17" s="18">
        <v>6</v>
      </c>
      <c r="O17" s="18">
        <v>7</v>
      </c>
      <c r="P17" s="18">
        <v>9</v>
      </c>
      <c r="Q17" s="18">
        <v>10</v>
      </c>
      <c r="R17" s="18">
        <v>8</v>
      </c>
      <c r="S17" s="31">
        <f>AVERAGE(Table1[Complexity Score])</f>
        <v>3.8179590016415625</v>
      </c>
      <c r="T17" s="31">
        <f>_xlfn.STDEV.P(Table1[Complexity Score])</f>
        <v>1.0768671839377393</v>
      </c>
      <c r="U17" s="27">
        <f>(Table1[[#This Row],[Complexity Score]]-Table1[[#This Row],[Mean]])/Table1[[#This Row],[Standard Deviation]]</f>
        <v>1.6639433711244611</v>
      </c>
      <c r="V17" s="29">
        <f>_xlfn.NORM.DIST(Table1[[#This Row],[Z-score]],0,1,FALSE)</f>
        <v>9.9929303864987121E-2</v>
      </c>
      <c r="W17" s="25">
        <f>_xlfn.STDEV.P(Table1[Probability])</f>
        <v>0.12778417293287606</v>
      </c>
      <c r="X17" s="1"/>
      <c r="AM17" s="11" cm="1">
        <f t="array" ref="AM17">AVERAGE(IF(Table1[Q6]&lt;&gt;"", Table1[Q6]))</f>
        <v>4.25</v>
      </c>
      <c r="AN17" s="13">
        <f>_xlfn.STDEV.P(Table1[Q6])</f>
        <v>1.713913650100261</v>
      </c>
    </row>
    <row r="18" spans="1:40" ht="26.25" x14ac:dyDescent="0.25">
      <c r="A18">
        <v>16</v>
      </c>
      <c r="B18" t="s">
        <v>106</v>
      </c>
      <c r="C18" t="s">
        <v>105</v>
      </c>
      <c r="D18" s="25" t="s">
        <v>131</v>
      </c>
      <c r="E18" s="25" t="s">
        <v>4</v>
      </c>
      <c r="F18" s="25">
        <v>1</v>
      </c>
      <c r="G18" s="15">
        <v>8</v>
      </c>
      <c r="H18" s="35">
        <f>INDEX('Complexity Scores'!$B$2:$D$11, MATCH(Table1[[#This Row],[CICA Ranking]],'Complexity Scores'!$A$2:$A$11, 0), MATCH(Table1[[#This Row],[Patern]],'Complexity Scores'!$B$1:$D$1, 0))</f>
        <v>4.7471604313498101</v>
      </c>
      <c r="I18" s="16">
        <v>1</v>
      </c>
      <c r="J18" s="18">
        <v>2</v>
      </c>
      <c r="K18" s="18">
        <v>3</v>
      </c>
      <c r="L18" s="18">
        <v>5</v>
      </c>
      <c r="M18" s="18">
        <v>6</v>
      </c>
      <c r="N18" s="18">
        <v>4</v>
      </c>
      <c r="O18" s="18">
        <v>7</v>
      </c>
      <c r="P18" s="18">
        <v>10</v>
      </c>
      <c r="Q18" s="18">
        <v>9</v>
      </c>
      <c r="R18" s="18">
        <v>8</v>
      </c>
      <c r="S18" s="31">
        <f>AVERAGE(Table1[Complexity Score])</f>
        <v>3.8179590016415625</v>
      </c>
      <c r="T18" s="31">
        <f>_xlfn.STDEV.P(Table1[Complexity Score])</f>
        <v>1.0768671839377393</v>
      </c>
      <c r="U18" s="27">
        <f>(Table1[[#This Row],[Complexity Score]]-Table1[[#This Row],[Mean]])/Table1[[#This Row],[Standard Deviation]]</f>
        <v>0.86287468275379331</v>
      </c>
      <c r="V18" s="29">
        <f>_xlfn.NORM.DIST(Table1[[#This Row],[Z-score]],0,1,FALSE)</f>
        <v>0.27493656180481968</v>
      </c>
      <c r="W18" s="25">
        <f>_xlfn.STDEV.P(Table1[Probability])</f>
        <v>0.12778417293287606</v>
      </c>
      <c r="X18" s="8" t="s">
        <v>133</v>
      </c>
      <c r="Y18" s="8" t="s">
        <v>11</v>
      </c>
      <c r="Z18" s="8" t="s">
        <v>97</v>
      </c>
      <c r="AA18" s="8" t="s">
        <v>111</v>
      </c>
      <c r="AB18" s="8" t="s">
        <v>13</v>
      </c>
      <c r="AC18" s="9">
        <v>3</v>
      </c>
      <c r="AD18" s="9">
        <v>2</v>
      </c>
      <c r="AE18" s="9">
        <v>2</v>
      </c>
      <c r="AF18" s="9">
        <v>3</v>
      </c>
      <c r="AG18" s="9">
        <v>5</v>
      </c>
      <c r="AH18" s="9">
        <v>3</v>
      </c>
      <c r="AI18" s="9">
        <v>2</v>
      </c>
      <c r="AJ18" s="9">
        <v>5</v>
      </c>
      <c r="AK18" s="9">
        <v>6</v>
      </c>
      <c r="AL18" s="9">
        <v>2</v>
      </c>
      <c r="AM18" s="11" cm="1">
        <f t="array" ref="AM18">AVERAGE(IF(Table1[Q6]&lt;&gt;"", Table1[Q6]))</f>
        <v>4.25</v>
      </c>
      <c r="AN18" s="13">
        <f>_xlfn.STDEV.P(Table1[Q6])</f>
        <v>1.713913650100261</v>
      </c>
    </row>
    <row r="19" spans="1:40" x14ac:dyDescent="0.25">
      <c r="A19">
        <v>17</v>
      </c>
      <c r="B19" t="s">
        <v>107</v>
      </c>
      <c r="C19" t="s">
        <v>105</v>
      </c>
      <c r="D19" s="25" t="s">
        <v>131</v>
      </c>
      <c r="E19" s="25" t="s">
        <v>4</v>
      </c>
      <c r="F19" s="25">
        <v>2</v>
      </c>
      <c r="G19" s="15">
        <v>10</v>
      </c>
      <c r="H19" s="35">
        <f>INDEX('Complexity Scores'!$B$2:$D$11, MATCH(Table1[[#This Row],[CICA Ranking]],'Complexity Scores'!$A$2:$A$11, 0), MATCH(Table1[[#This Row],[Patern]],'Complexity Scores'!$B$1:$D$1, 0))</f>
        <v>3.65898607536396</v>
      </c>
      <c r="I19" s="16">
        <v>4</v>
      </c>
      <c r="J19" s="18">
        <v>5</v>
      </c>
      <c r="K19" s="18">
        <v>6</v>
      </c>
      <c r="L19" s="18">
        <v>3</v>
      </c>
      <c r="M19" s="18">
        <v>2</v>
      </c>
      <c r="N19" s="18">
        <v>1</v>
      </c>
      <c r="O19" s="18">
        <v>7</v>
      </c>
      <c r="P19" s="18">
        <v>8</v>
      </c>
      <c r="Q19" s="18">
        <v>9</v>
      </c>
      <c r="R19" s="18">
        <v>8</v>
      </c>
      <c r="S19" s="31">
        <f>AVERAGE(Table1[Complexity Score])</f>
        <v>3.8179590016415625</v>
      </c>
      <c r="T19" s="31">
        <f>_xlfn.STDEV.P(Table1[Complexity Score])</f>
        <v>1.0768671839377393</v>
      </c>
      <c r="U19" s="27">
        <f>(Table1[[#This Row],[Complexity Score]]-Table1[[#This Row],[Mean]])/Table1[[#This Row],[Standard Deviation]]</f>
        <v>-0.14762537910784157</v>
      </c>
      <c r="V19" s="29">
        <f>_xlfn.NORM.DIST(Table1[[#This Row],[Z-score]],0,1,FALSE)</f>
        <v>0.39461875416996678</v>
      </c>
      <c r="W19" s="25">
        <f>_xlfn.STDEV.P(Table1[Probability])</f>
        <v>0.12778417293287606</v>
      </c>
      <c r="X19" s="1"/>
      <c r="AM19" s="11" cm="1">
        <f t="array" ref="AM19">AVERAGE(IF(Table1[Q6]&lt;&gt;"", Table1[Q6]))</f>
        <v>4.25</v>
      </c>
      <c r="AN19" s="13">
        <f>_xlfn.STDEV.P(Table1[Q6])</f>
        <v>1.713913650100261</v>
      </c>
    </row>
    <row r="20" spans="1:40" x14ac:dyDescent="0.25">
      <c r="A20">
        <v>18</v>
      </c>
      <c r="B20" t="s">
        <v>108</v>
      </c>
      <c r="C20" t="s">
        <v>105</v>
      </c>
      <c r="D20" s="25" t="s">
        <v>131</v>
      </c>
      <c r="E20" s="25" t="s">
        <v>4</v>
      </c>
      <c r="F20" s="25">
        <v>3</v>
      </c>
      <c r="G20" s="15">
        <v>3</v>
      </c>
      <c r="H20" s="35">
        <f>INDEX('Complexity Scores'!$B$2:$D$11, MATCH(Table1[[#This Row],[CICA Ranking]],'Complexity Scores'!$A$2:$A$11, 0), MATCH(Table1[[#This Row],[Patern]],'Complexity Scores'!$B$1:$D$1, 0))</f>
        <v>3.8040117432535898</v>
      </c>
      <c r="I20" s="16">
        <v>5</v>
      </c>
      <c r="J20" s="18">
        <v>6</v>
      </c>
      <c r="K20" s="18">
        <v>4</v>
      </c>
      <c r="L20" s="18">
        <v>7</v>
      </c>
      <c r="M20" s="18">
        <v>3</v>
      </c>
      <c r="N20" s="18">
        <v>1</v>
      </c>
      <c r="O20" s="18">
        <v>2</v>
      </c>
      <c r="P20" s="18">
        <v>9</v>
      </c>
      <c r="Q20" s="18">
        <v>10</v>
      </c>
      <c r="R20" s="18">
        <v>8</v>
      </c>
      <c r="S20" s="31">
        <f>AVERAGE(Table1[Complexity Score])</f>
        <v>3.8179590016415625</v>
      </c>
      <c r="T20" s="31">
        <f>_xlfn.STDEV.P(Table1[Complexity Score])</f>
        <v>1.0768671839377393</v>
      </c>
      <c r="U20" s="27">
        <f>(Table1[[#This Row],[Complexity Score]]-Table1[[#This Row],[Mean]])/Table1[[#This Row],[Standard Deviation]]</f>
        <v>-1.2951697847242701E-2</v>
      </c>
      <c r="V20" s="29">
        <f>_xlfn.NORM.DIST(Table1[[#This Row],[Z-score]],0,1,FALSE)</f>
        <v>0.39890882122356008</v>
      </c>
      <c r="W20" s="25">
        <f>_xlfn.STDEV.P(Table1[Probability])</f>
        <v>0.12778417293287606</v>
      </c>
      <c r="X20" s="1"/>
      <c r="AM20" s="11" cm="1">
        <f t="array" ref="AM20">AVERAGE(IF(Table1[Q6]&lt;&gt;"", Table1[Q6]))</f>
        <v>4.25</v>
      </c>
      <c r="AN20" s="13">
        <f>_xlfn.STDEV.P(Table1[Q6])</f>
        <v>1.713913650100261</v>
      </c>
    </row>
    <row r="21" spans="1:40" ht="39" x14ac:dyDescent="0.25">
      <c r="A21">
        <v>19</v>
      </c>
      <c r="B21" t="s">
        <v>115</v>
      </c>
      <c r="C21" t="s">
        <v>109</v>
      </c>
      <c r="D21" s="25" t="s">
        <v>136</v>
      </c>
      <c r="E21" s="25" t="s">
        <v>4</v>
      </c>
      <c r="F21" s="25">
        <v>1</v>
      </c>
      <c r="G21" s="15">
        <v>4</v>
      </c>
      <c r="H21" s="35">
        <f>INDEX('Complexity Scores'!$B$2:$D$11, MATCH(Table1[[#This Row],[CICA Ranking]],'Complexity Scores'!$A$2:$A$11, 0), MATCH(Table1[[#This Row],[Patern]],'Complexity Scores'!$B$1:$D$1, 0))</f>
        <v>5.00963449499221</v>
      </c>
      <c r="I21" s="18">
        <v>1</v>
      </c>
      <c r="J21" s="18">
        <v>2</v>
      </c>
      <c r="K21" s="18">
        <v>3</v>
      </c>
      <c r="L21" s="18">
        <v>4</v>
      </c>
      <c r="M21" s="18">
        <v>5</v>
      </c>
      <c r="N21" s="18">
        <v>6</v>
      </c>
      <c r="O21" s="18">
        <v>7</v>
      </c>
      <c r="P21" s="18">
        <v>10</v>
      </c>
      <c r="Q21" s="18">
        <v>9</v>
      </c>
      <c r="R21" s="18">
        <v>8</v>
      </c>
      <c r="S21" s="31">
        <f>AVERAGE(Table1[Complexity Score])</f>
        <v>3.8179590016415625</v>
      </c>
      <c r="T21" s="31">
        <f>_xlfn.STDEV.P(Table1[Complexity Score])</f>
        <v>1.0768671839377393</v>
      </c>
      <c r="U21" s="27">
        <f>(Table1[[#This Row],[Complexity Score]]-Table1[[#This Row],[Mean]])/Table1[[#This Row],[Standard Deviation]]</f>
        <v>1.1066132491781326</v>
      </c>
      <c r="V21" s="29">
        <f>_xlfn.NORM.DIST(Table1[[#This Row],[Z-score]],0,1,FALSE)</f>
        <v>0.21626841627455454</v>
      </c>
      <c r="W21" s="25">
        <f>_xlfn.STDEV.P(Table1[Probability])</f>
        <v>0.12778417293287606</v>
      </c>
      <c r="X21" s="8" t="s">
        <v>31</v>
      </c>
      <c r="Y21" s="8" t="s">
        <v>137</v>
      </c>
      <c r="Z21" s="8" t="s">
        <v>97</v>
      </c>
      <c r="AA21" s="8" t="s">
        <v>98</v>
      </c>
      <c r="AB21" s="8" t="s">
        <v>138</v>
      </c>
      <c r="AC21" s="9">
        <v>1</v>
      </c>
      <c r="AD21" s="9">
        <v>4</v>
      </c>
      <c r="AE21" s="9">
        <v>6</v>
      </c>
      <c r="AF21" s="9">
        <v>3</v>
      </c>
      <c r="AG21" s="9">
        <v>4</v>
      </c>
      <c r="AH21" s="9">
        <v>6</v>
      </c>
      <c r="AI21" s="9">
        <v>4</v>
      </c>
      <c r="AJ21" s="9">
        <v>6</v>
      </c>
      <c r="AK21" s="9">
        <v>4</v>
      </c>
      <c r="AL21" s="9">
        <v>2</v>
      </c>
      <c r="AM21" s="11" cm="1">
        <f t="array" ref="AM21">AVERAGE(IF(Table1[Q6]&lt;&gt;"", Table1[Q6]))</f>
        <v>4.25</v>
      </c>
      <c r="AN21" s="13">
        <f>_xlfn.STDEV.P(Table1[Q6])</f>
        <v>1.713913650100261</v>
      </c>
    </row>
    <row r="22" spans="1:40" x14ac:dyDescent="0.25">
      <c r="A22">
        <v>20</v>
      </c>
      <c r="B22" t="s">
        <v>116</v>
      </c>
      <c r="C22" t="s">
        <v>109</v>
      </c>
      <c r="D22" s="25" t="s">
        <v>136</v>
      </c>
      <c r="E22" s="25" t="s">
        <v>4</v>
      </c>
      <c r="F22" s="25">
        <v>2</v>
      </c>
      <c r="G22" s="15">
        <v>3</v>
      </c>
      <c r="H22" s="35">
        <f>INDEX('Complexity Scores'!$B$2:$D$11, MATCH(Table1[[#This Row],[CICA Ranking]],'Complexity Scores'!$A$2:$A$11, 0), MATCH(Table1[[#This Row],[Patern]],'Complexity Scores'!$B$1:$D$1, 0))</f>
        <v>3.3810580167354498</v>
      </c>
      <c r="I22" s="18">
        <v>1</v>
      </c>
      <c r="J22" s="18">
        <v>2</v>
      </c>
      <c r="K22" s="18">
        <v>3</v>
      </c>
      <c r="L22" s="18">
        <v>4</v>
      </c>
      <c r="M22" s="18">
        <v>5</v>
      </c>
      <c r="N22" s="18">
        <v>6</v>
      </c>
      <c r="O22" s="18">
        <v>7</v>
      </c>
      <c r="P22" s="18">
        <v>10</v>
      </c>
      <c r="Q22" s="18">
        <v>9</v>
      </c>
      <c r="R22" s="18">
        <v>8</v>
      </c>
      <c r="S22" s="31">
        <f>AVERAGE(Table1[Complexity Score])</f>
        <v>3.8179590016415625</v>
      </c>
      <c r="T22" s="31">
        <f>_xlfn.STDEV.P(Table1[Complexity Score])</f>
        <v>1.0768671839377393</v>
      </c>
      <c r="U22" s="27">
        <f>(Table1[[#This Row],[Complexity Score]]-Table1[[#This Row],[Mean]])/Table1[[#This Row],[Standard Deviation]]</f>
        <v>-0.405714828553428</v>
      </c>
      <c r="V22" s="29">
        <f>_xlfn.NORM.DIST(Table1[[#This Row],[Z-score]],0,1,FALSE)</f>
        <v>0.36742326154398586</v>
      </c>
      <c r="W22" s="25">
        <f>_xlfn.STDEV.P(Table1[Probability])</f>
        <v>0.12778417293287606</v>
      </c>
      <c r="X22" s="1"/>
      <c r="AM22" s="11" cm="1">
        <f t="array" ref="AM22">AVERAGE(IF(Table1[Q6]&lt;&gt;"", Table1[Q6]))</f>
        <v>4.25</v>
      </c>
      <c r="AN22" s="13">
        <f>_xlfn.STDEV.P(Table1[Q6])</f>
        <v>1.713913650100261</v>
      </c>
    </row>
    <row r="23" spans="1:40" x14ac:dyDescent="0.25">
      <c r="A23">
        <v>21</v>
      </c>
      <c r="B23" t="s">
        <v>117</v>
      </c>
      <c r="C23" t="s">
        <v>109</v>
      </c>
      <c r="D23" s="25" t="s">
        <v>136</v>
      </c>
      <c r="E23" s="25" t="s">
        <v>4</v>
      </c>
      <c r="F23" s="25">
        <v>3</v>
      </c>
      <c r="G23" s="15">
        <v>4</v>
      </c>
      <c r="H23" s="35">
        <f>INDEX('Complexity Scores'!$B$2:$D$11, MATCH(Table1[[#This Row],[CICA Ranking]],'Complexity Scores'!$A$2:$A$11, 0), MATCH(Table1[[#This Row],[Patern]],'Complexity Scores'!$B$1:$D$1, 0))</f>
        <v>5.6098050139362297</v>
      </c>
      <c r="I23" s="18">
        <v>1</v>
      </c>
      <c r="J23" s="18">
        <v>2</v>
      </c>
      <c r="K23" s="18">
        <v>3</v>
      </c>
      <c r="L23" s="18">
        <v>4</v>
      </c>
      <c r="M23" s="18">
        <v>5</v>
      </c>
      <c r="N23" s="18">
        <v>6</v>
      </c>
      <c r="O23" s="18">
        <v>7</v>
      </c>
      <c r="P23" s="18">
        <v>10</v>
      </c>
      <c r="Q23" s="18">
        <v>9</v>
      </c>
      <c r="R23" s="18">
        <v>8</v>
      </c>
      <c r="S23" s="31">
        <f>AVERAGE(Table1[Complexity Score])</f>
        <v>3.8179590016415625</v>
      </c>
      <c r="T23" s="31">
        <f>_xlfn.STDEV.P(Table1[Complexity Score])</f>
        <v>1.0768671839377393</v>
      </c>
      <c r="U23" s="27">
        <f>(Table1[[#This Row],[Complexity Score]]-Table1[[#This Row],[Mean]])/Table1[[#This Row],[Standard Deviation]]</f>
        <v>1.6639433711244611</v>
      </c>
      <c r="V23" s="29">
        <f>_xlfn.NORM.DIST(Table1[[#This Row],[Z-score]],0,1,FALSE)</f>
        <v>9.9929303864987121E-2</v>
      </c>
      <c r="W23" s="25">
        <f>_xlfn.STDEV.P(Table1[Probability])</f>
        <v>0.12778417293287606</v>
      </c>
      <c r="X23" s="1"/>
      <c r="AM23" s="11" cm="1">
        <f t="array" ref="AM23">AVERAGE(IF(Table1[Q6]&lt;&gt;"", Table1[Q6]))</f>
        <v>4.25</v>
      </c>
      <c r="AN23" s="13">
        <f>_xlfn.STDEV.P(Table1[Q6])</f>
        <v>1.713913650100261</v>
      </c>
    </row>
    <row r="24" spans="1:40" x14ac:dyDescent="0.25">
      <c r="A24">
        <v>22</v>
      </c>
      <c r="B24" t="s">
        <v>118</v>
      </c>
      <c r="C24" t="s">
        <v>130</v>
      </c>
      <c r="D24" s="25" t="s">
        <v>139</v>
      </c>
      <c r="E24" s="25" t="s">
        <v>3</v>
      </c>
      <c r="F24" s="25">
        <v>1</v>
      </c>
      <c r="G24" s="15">
        <v>1</v>
      </c>
      <c r="H24" s="35">
        <f>INDEX('Complexity Scores'!$B$2:$D$11, MATCH(Table1[[#This Row],[CICA Ranking]],'Complexity Scores'!$A$2:$A$11, 0), MATCH(Table1[[#This Row],[Patern]],'Complexity Scores'!$B$1:$D$1, 0))</f>
        <v>2.16753707666108</v>
      </c>
      <c r="I24" s="18">
        <v>1</v>
      </c>
      <c r="J24" s="18">
        <v>2</v>
      </c>
      <c r="K24" s="18">
        <v>3</v>
      </c>
      <c r="L24" s="18">
        <v>4</v>
      </c>
      <c r="M24" s="18">
        <v>5</v>
      </c>
      <c r="N24" s="18">
        <v>6</v>
      </c>
      <c r="O24" s="18">
        <v>7</v>
      </c>
      <c r="P24" s="18">
        <v>10</v>
      </c>
      <c r="Q24" s="18">
        <v>9</v>
      </c>
      <c r="R24" s="18">
        <v>8</v>
      </c>
      <c r="S24" s="31">
        <f>AVERAGE(Table1[Complexity Score])</f>
        <v>3.8179590016415625</v>
      </c>
      <c r="T24" s="31">
        <f>_xlfn.STDEV.P(Table1[Complexity Score])</f>
        <v>1.0768671839377393</v>
      </c>
      <c r="U24" s="27">
        <f>(Table1[[#This Row],[Complexity Score]]-Table1[[#This Row],[Mean]])/Table1[[#This Row],[Standard Deviation]]</f>
        <v>-1.5326141882654902</v>
      </c>
      <c r="V24" s="29">
        <f>_xlfn.NORM.DIST(Table1[[#This Row],[Z-score]],0,1,FALSE)</f>
        <v>0.1232683419282854</v>
      </c>
      <c r="W24" s="25">
        <f>_xlfn.STDEV.P(Table1[Probability])</f>
        <v>0.12778417293287606</v>
      </c>
      <c r="X24" s="1" t="s">
        <v>134</v>
      </c>
      <c r="AM24" s="11" cm="1">
        <f t="array" ref="AM24">AVERAGE(IF(Table1[Q6]&lt;&gt;"", Table1[Q6]))</f>
        <v>4.25</v>
      </c>
      <c r="AN24" s="13">
        <f>_xlfn.STDEV.P(Table1[Q6])</f>
        <v>1.713913650100261</v>
      </c>
    </row>
    <row r="25" spans="1:40" x14ac:dyDescent="0.25">
      <c r="A25">
        <v>23</v>
      </c>
      <c r="B25" t="s">
        <v>119</v>
      </c>
      <c r="C25" t="s">
        <v>130</v>
      </c>
      <c r="D25" s="25" t="s">
        <v>139</v>
      </c>
      <c r="E25" s="25" t="s">
        <v>3</v>
      </c>
      <c r="F25" s="25">
        <v>2</v>
      </c>
      <c r="G25" s="15">
        <v>1</v>
      </c>
      <c r="H25" s="35">
        <f>INDEX('Complexity Scores'!$B$2:$D$11, MATCH(Table1[[#This Row],[CICA Ranking]],'Complexity Scores'!$A$2:$A$11, 0), MATCH(Table1[[#This Row],[Patern]],'Complexity Scores'!$B$1:$D$1, 0))</f>
        <v>2.1269954637560202</v>
      </c>
      <c r="I25" s="18">
        <v>1</v>
      </c>
      <c r="J25" s="18">
        <v>2</v>
      </c>
      <c r="K25" s="18">
        <v>3</v>
      </c>
      <c r="L25" s="18">
        <v>4</v>
      </c>
      <c r="M25" s="18">
        <v>5</v>
      </c>
      <c r="N25" s="18">
        <v>6</v>
      </c>
      <c r="O25" s="18">
        <v>7</v>
      </c>
      <c r="P25" s="18">
        <v>10</v>
      </c>
      <c r="Q25" s="18">
        <v>9</v>
      </c>
      <c r="R25" s="18">
        <v>8</v>
      </c>
      <c r="S25" s="31">
        <f>AVERAGE(Table1[Complexity Score])</f>
        <v>3.8179590016415625</v>
      </c>
      <c r="T25" s="31">
        <f>_xlfn.STDEV.P(Table1[Complexity Score])</f>
        <v>1.0768671839377393</v>
      </c>
      <c r="U25" s="27">
        <f>(Table1[[#This Row],[Complexity Score]]-Table1[[#This Row],[Mean]])/Table1[[#This Row],[Standard Deviation]]</f>
        <v>-1.5702619256185895</v>
      </c>
      <c r="V25" s="29">
        <f>_xlfn.NORM.DIST(Table1[[#This Row],[Z-score]],0,1,FALSE)</f>
        <v>0.11627469921366151</v>
      </c>
      <c r="W25" s="25">
        <f>_xlfn.STDEV.P(Table1[Probability])</f>
        <v>0.12778417293287606</v>
      </c>
      <c r="X25" s="1"/>
      <c r="AM25" s="11" cm="1">
        <f t="array" ref="AM25">AVERAGE(IF(Table1[Q6]&lt;&gt;"", Table1[Q6]))</f>
        <v>4.25</v>
      </c>
      <c r="AN25" s="13">
        <f>_xlfn.STDEV.P(Table1[Q6])</f>
        <v>1.713913650100261</v>
      </c>
    </row>
    <row r="26" spans="1:40" x14ac:dyDescent="0.25">
      <c r="A26">
        <v>24</v>
      </c>
      <c r="B26" t="s">
        <v>120</v>
      </c>
      <c r="C26" t="s">
        <v>130</v>
      </c>
      <c r="D26" s="25" t="s">
        <v>139</v>
      </c>
      <c r="E26" s="25" t="s">
        <v>3</v>
      </c>
      <c r="F26" s="25">
        <v>3</v>
      </c>
      <c r="G26" s="15">
        <v>2</v>
      </c>
      <c r="H26" s="35">
        <f>INDEX('Complexity Scores'!$B$2:$D$11, MATCH(Table1[[#This Row],[CICA Ranking]],'Complexity Scores'!$A$2:$A$11, 0), MATCH(Table1[[#This Row],[Patern]],'Complexity Scores'!$B$1:$D$1, 0))</f>
        <v>2.44814100940693</v>
      </c>
      <c r="I26" s="18">
        <v>1</v>
      </c>
      <c r="J26" s="18">
        <v>2</v>
      </c>
      <c r="K26" s="18">
        <v>3</v>
      </c>
      <c r="L26" s="18">
        <v>4</v>
      </c>
      <c r="M26" s="18">
        <v>5</v>
      </c>
      <c r="N26" s="18">
        <v>6</v>
      </c>
      <c r="O26" s="18">
        <v>7</v>
      </c>
      <c r="P26" s="18">
        <v>10</v>
      </c>
      <c r="Q26" s="18">
        <v>9</v>
      </c>
      <c r="R26" s="18">
        <v>8</v>
      </c>
      <c r="S26" s="31">
        <f>AVERAGE(Table1[Complexity Score])</f>
        <v>3.8179590016415625</v>
      </c>
      <c r="T26" s="31">
        <f>_xlfn.STDEV.P(Table1[Complexity Score])</f>
        <v>1.0768671839377393</v>
      </c>
      <c r="U26" s="27">
        <f>(Table1[[#This Row],[Complexity Score]]-Table1[[#This Row],[Mean]])/Table1[[#This Row],[Standard Deviation]]</f>
        <v>-1.272039869601812</v>
      </c>
      <c r="V26" s="29">
        <f>_xlfn.NORM.DIST(Table1[[#This Row],[Z-score]],0,1,FALSE)</f>
        <v>0.17764266469552986</v>
      </c>
      <c r="W26" s="25">
        <f>_xlfn.STDEV.P(Table1[Probability])</f>
        <v>0.12778417293287606</v>
      </c>
      <c r="X26" s="1"/>
      <c r="AM26" s="11" cm="1">
        <f t="array" ref="AM26">AVERAGE(IF(Table1[Q6]&lt;&gt;"", Table1[Q6]))</f>
        <v>4.25</v>
      </c>
      <c r="AN26" s="13">
        <f>_xlfn.STDEV.P(Table1[Q6])</f>
        <v>1.713913650100261</v>
      </c>
    </row>
    <row r="27" spans="1:40" ht="26.25" x14ac:dyDescent="0.25">
      <c r="A27">
        <v>25</v>
      </c>
      <c r="B27" t="s">
        <v>121</v>
      </c>
      <c r="C27" t="s">
        <v>114</v>
      </c>
      <c r="D27" s="25" t="s">
        <v>141</v>
      </c>
      <c r="E27" s="25" t="s">
        <v>3</v>
      </c>
      <c r="F27" s="25">
        <v>1</v>
      </c>
      <c r="G27" s="15">
        <v>3</v>
      </c>
      <c r="H27" s="35">
        <f>INDEX('Complexity Scores'!$B$2:$D$11, MATCH(Table1[[#This Row],[CICA Ranking]],'Complexity Scores'!$A$2:$A$11, 0), MATCH(Table1[[#This Row],[Patern]],'Complexity Scores'!$B$1:$D$1, 0))</f>
        <v>4.0709468205657604</v>
      </c>
      <c r="I27" s="18">
        <v>1</v>
      </c>
      <c r="J27" s="18">
        <v>2</v>
      </c>
      <c r="K27" s="18">
        <v>3</v>
      </c>
      <c r="L27" s="18">
        <v>4</v>
      </c>
      <c r="M27" s="18">
        <v>7</v>
      </c>
      <c r="N27" s="18">
        <v>5</v>
      </c>
      <c r="O27" s="18">
        <v>6</v>
      </c>
      <c r="P27" s="18">
        <v>8</v>
      </c>
      <c r="Q27" s="18">
        <v>9</v>
      </c>
      <c r="R27" s="18">
        <v>10</v>
      </c>
      <c r="S27" s="31">
        <f>AVERAGE(Table1[Complexity Score])</f>
        <v>3.8179590016415625</v>
      </c>
      <c r="T27" s="31">
        <f>_xlfn.STDEV.P(Table1[Complexity Score])</f>
        <v>1.0768671839377393</v>
      </c>
      <c r="U27" s="27">
        <f>(Table1[[#This Row],[Complexity Score]]-Table1[[#This Row],[Mean]])/Table1[[#This Row],[Standard Deviation]]</f>
        <v>0.2349294534160721</v>
      </c>
      <c r="V27" s="29">
        <f>_xlfn.NORM.DIST(Table1[[#This Row],[Z-score]],0,1,FALSE)</f>
        <v>0.38808361606840547</v>
      </c>
      <c r="W27" s="25">
        <f>_xlfn.STDEV.P(Table1[Probability])</f>
        <v>0.12778417293287606</v>
      </c>
      <c r="X27" s="8" t="s">
        <v>31</v>
      </c>
      <c r="Y27" s="8" t="s">
        <v>11</v>
      </c>
      <c r="Z27" s="8" t="s">
        <v>97</v>
      </c>
      <c r="AA27" s="8" t="s">
        <v>142</v>
      </c>
      <c r="AB27" s="8" t="s">
        <v>143</v>
      </c>
      <c r="AC27" s="9">
        <v>5</v>
      </c>
      <c r="AD27" s="9">
        <v>6</v>
      </c>
      <c r="AE27" s="9">
        <v>7</v>
      </c>
      <c r="AF27" s="9">
        <v>5</v>
      </c>
      <c r="AG27" s="9">
        <v>4</v>
      </c>
      <c r="AH27" s="9">
        <v>3</v>
      </c>
      <c r="AI27" s="9">
        <v>7</v>
      </c>
      <c r="AJ27" s="9">
        <v>6</v>
      </c>
      <c r="AK27" s="9">
        <v>7</v>
      </c>
      <c r="AL27" s="9">
        <v>6</v>
      </c>
      <c r="AM27" s="11" cm="1">
        <f t="array" ref="AM27">AVERAGE(IF(Table1[Q6]&lt;&gt;"", Table1[Q6]))</f>
        <v>4.25</v>
      </c>
      <c r="AN27" s="13">
        <f>_xlfn.STDEV.P(Table1[Q6])</f>
        <v>1.713913650100261</v>
      </c>
    </row>
    <row r="28" spans="1:40" x14ac:dyDescent="0.25">
      <c r="A28">
        <v>26</v>
      </c>
      <c r="B28" t="s">
        <v>122</v>
      </c>
      <c r="C28" t="s">
        <v>114</v>
      </c>
      <c r="D28" s="25" t="s">
        <v>141</v>
      </c>
      <c r="E28" s="25" t="s">
        <v>3</v>
      </c>
      <c r="F28" s="25">
        <v>2</v>
      </c>
      <c r="G28" s="15">
        <v>6</v>
      </c>
      <c r="H28" s="35">
        <f>INDEX('Complexity Scores'!$B$2:$D$11, MATCH(Table1[[#This Row],[CICA Ranking]],'Complexity Scores'!$A$2:$A$11, 0), MATCH(Table1[[#This Row],[Patern]],'Complexity Scores'!$B$1:$D$1, 0))</f>
        <v>3.6741751246223799</v>
      </c>
      <c r="I28" s="18">
        <v>1</v>
      </c>
      <c r="J28" s="18">
        <v>2</v>
      </c>
      <c r="K28" s="18">
        <v>3</v>
      </c>
      <c r="L28" s="18">
        <v>4</v>
      </c>
      <c r="M28" s="18">
        <v>7</v>
      </c>
      <c r="N28" s="18">
        <v>5</v>
      </c>
      <c r="O28" s="18">
        <v>6</v>
      </c>
      <c r="P28" s="18">
        <v>8</v>
      </c>
      <c r="Q28" s="18">
        <v>10</v>
      </c>
      <c r="R28" s="18">
        <v>9</v>
      </c>
      <c r="S28" s="31">
        <f>AVERAGE(Table1[Complexity Score])</f>
        <v>3.8179590016415625</v>
      </c>
      <c r="T28" s="31">
        <f>_xlfn.STDEV.P(Table1[Complexity Score])</f>
        <v>1.0768671839377393</v>
      </c>
      <c r="U28" s="27">
        <f>(Table1[[#This Row],[Complexity Score]]-Table1[[#This Row],[Mean]])/Table1[[#This Row],[Standard Deviation]]</f>
        <v>-0.13352052988875895</v>
      </c>
      <c r="V28" s="29">
        <f>_xlfn.NORM.DIST(Table1[[#This Row],[Z-score]],0,1,FALSE)</f>
        <v>0.39540196478309148</v>
      </c>
      <c r="W28" s="25">
        <f>_xlfn.STDEV.P(Table1[Probability])</f>
        <v>0.12778417293287606</v>
      </c>
      <c r="X28" s="1"/>
      <c r="AM28" s="11" cm="1">
        <f t="array" ref="AM28">AVERAGE(IF(Table1[Q6]&lt;&gt;"", Table1[Q6]))</f>
        <v>4.25</v>
      </c>
      <c r="AN28" s="13">
        <f>_xlfn.STDEV.P(Table1[Q6])</f>
        <v>1.713913650100261</v>
      </c>
    </row>
    <row r="29" spans="1:40" x14ac:dyDescent="0.25">
      <c r="A29">
        <v>27</v>
      </c>
      <c r="B29" t="s">
        <v>123</v>
      </c>
      <c r="C29" t="s">
        <v>114</v>
      </c>
      <c r="D29" s="25" t="s">
        <v>141</v>
      </c>
      <c r="E29" s="25" t="s">
        <v>3</v>
      </c>
      <c r="F29" s="25">
        <v>3</v>
      </c>
      <c r="G29" s="15">
        <v>3</v>
      </c>
      <c r="H29" s="35">
        <f>INDEX('Complexity Scores'!$B$2:$D$11, MATCH(Table1[[#This Row],[CICA Ranking]],'Complexity Scores'!$A$2:$A$11, 0), MATCH(Table1[[#This Row],[Patern]],'Complexity Scores'!$B$1:$D$1, 0))</f>
        <v>3.8040117432535898</v>
      </c>
      <c r="I29" s="18">
        <v>1</v>
      </c>
      <c r="J29" s="18">
        <v>2</v>
      </c>
      <c r="K29" s="18">
        <v>3</v>
      </c>
      <c r="L29" s="18">
        <v>4</v>
      </c>
      <c r="M29" s="18">
        <v>7</v>
      </c>
      <c r="N29" s="18">
        <v>5</v>
      </c>
      <c r="O29" s="18">
        <v>6</v>
      </c>
      <c r="P29" s="18">
        <v>10</v>
      </c>
      <c r="Q29" s="18">
        <v>9</v>
      </c>
      <c r="R29" s="18">
        <v>8</v>
      </c>
      <c r="S29" s="31">
        <f>AVERAGE(Table1[Complexity Score])</f>
        <v>3.8179590016415625</v>
      </c>
      <c r="T29" s="31">
        <f>_xlfn.STDEV.P(Table1[Complexity Score])</f>
        <v>1.0768671839377393</v>
      </c>
      <c r="U29" s="27">
        <f>(Table1[[#This Row],[Complexity Score]]-Table1[[#This Row],[Mean]])/Table1[[#This Row],[Standard Deviation]]</f>
        <v>-1.2951697847242701E-2</v>
      </c>
      <c r="V29" s="29">
        <f>_xlfn.NORM.DIST(Table1[[#This Row],[Z-score]],0,1,FALSE)</f>
        <v>0.39890882122356008</v>
      </c>
      <c r="W29" s="25">
        <f>_xlfn.STDEV.P(Table1[Probability])</f>
        <v>0.12778417293287606</v>
      </c>
      <c r="X29" s="1"/>
      <c r="AM29" s="11" cm="1">
        <f t="array" ref="AM29">AVERAGE(IF(Table1[Q6]&lt;&gt;"", Table1[Q6]))</f>
        <v>4.25</v>
      </c>
      <c r="AN29" s="13">
        <f>_xlfn.STDEV.P(Table1[Q6])</f>
        <v>1.713913650100261</v>
      </c>
    </row>
  </sheetData>
  <phoneticPr fontId="1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CA4A47-25E6-40AE-9631-3FB43D5C6FE5}">
  <dimension ref="A1:R35"/>
  <sheetViews>
    <sheetView workbookViewId="0">
      <selection activeCell="J3" sqref="J3"/>
    </sheetView>
  </sheetViews>
  <sheetFormatPr defaultRowHeight="15" x14ac:dyDescent="0.25"/>
  <cols>
    <col min="1" max="1" width="13.42578125" customWidth="1"/>
    <col min="2" max="4" width="9.5703125" bestFit="1" customWidth="1"/>
    <col min="6" max="6" width="9.42578125" customWidth="1"/>
    <col min="8" max="8" width="5.42578125" customWidth="1"/>
    <col min="9" max="9" width="13.7109375" customWidth="1"/>
    <col min="10" max="10" width="11.140625" customWidth="1"/>
    <col min="11" max="11" width="12.42578125" customWidth="1"/>
    <col min="12" max="12" width="13.85546875" customWidth="1"/>
  </cols>
  <sheetData>
    <row r="1" spans="1:18" x14ac:dyDescent="0.25">
      <c r="A1" t="s">
        <v>52</v>
      </c>
      <c r="B1">
        <v>1</v>
      </c>
      <c r="C1">
        <v>2</v>
      </c>
      <c r="D1">
        <v>3</v>
      </c>
      <c r="G1" s="38" t="s">
        <v>169</v>
      </c>
      <c r="H1" s="38" t="s">
        <v>168</v>
      </c>
      <c r="I1" s="37" t="s">
        <v>164</v>
      </c>
      <c r="L1" t="s">
        <v>162</v>
      </c>
      <c r="N1" t="s">
        <v>163</v>
      </c>
      <c r="P1" t="s">
        <v>170</v>
      </c>
      <c r="R1" t="s">
        <v>171</v>
      </c>
    </row>
    <row r="2" spans="1:18" x14ac:dyDescent="0.25">
      <c r="A2">
        <v>1</v>
      </c>
      <c r="B2" s="3">
        <f t="shared" ref="B2:B11" si="0">$I2</f>
        <v>2.16753707666108</v>
      </c>
      <c r="C2" s="3">
        <f t="shared" ref="C2:C11" si="1">$I12</f>
        <v>2.1269954637560202</v>
      </c>
      <c r="D2" s="3">
        <f t="shared" ref="D2:D11" si="2">$I22</f>
        <v>1.63708643446392</v>
      </c>
      <c r="G2" t="s">
        <v>165</v>
      </c>
      <c r="H2">
        <v>1</v>
      </c>
      <c r="I2" s="36">
        <v>2.16753707666108</v>
      </c>
      <c r="L2">
        <v>1.7401045206971599</v>
      </c>
      <c r="N2">
        <v>1.0913769244734901</v>
      </c>
      <c r="P2">
        <v>1.5325089274187</v>
      </c>
    </row>
    <row r="3" spans="1:18" x14ac:dyDescent="0.25">
      <c r="A3">
        <v>2</v>
      </c>
      <c r="B3" s="3">
        <f t="shared" si="0"/>
        <v>3.1046169383721902</v>
      </c>
      <c r="C3" s="3">
        <f t="shared" si="1"/>
        <v>2.7596209841446999</v>
      </c>
      <c r="D3" s="3">
        <f t="shared" si="2"/>
        <v>2.44814100940693</v>
      </c>
      <c r="G3" t="s">
        <v>165</v>
      </c>
      <c r="H3">
        <v>2</v>
      </c>
      <c r="I3" s="36">
        <v>3.1046169383721902</v>
      </c>
      <c r="L3">
        <v>2.52221053013798</v>
      </c>
      <c r="N3">
        <v>1.5522174836601299</v>
      </c>
      <c r="P3">
        <v>2.1773427731380601</v>
      </c>
    </row>
    <row r="4" spans="1:18" x14ac:dyDescent="0.25">
      <c r="A4">
        <v>3</v>
      </c>
      <c r="B4" s="3">
        <f t="shared" si="0"/>
        <v>4.0709468205657604</v>
      </c>
      <c r="C4" s="3">
        <f t="shared" si="1"/>
        <v>3.3810580167354498</v>
      </c>
      <c r="D4" s="3">
        <f t="shared" si="2"/>
        <v>3.8040117432535898</v>
      </c>
      <c r="G4" t="s">
        <v>165</v>
      </c>
      <c r="H4">
        <v>3</v>
      </c>
      <c r="I4" s="36">
        <v>4.0709468205657604</v>
      </c>
      <c r="L4">
        <v>2.90652657952069</v>
      </c>
      <c r="N4">
        <v>2.1804516824013498</v>
      </c>
      <c r="P4">
        <v>2.8187546861131199</v>
      </c>
    </row>
    <row r="5" spans="1:18" x14ac:dyDescent="0.25">
      <c r="A5">
        <v>4</v>
      </c>
      <c r="B5" s="3">
        <f t="shared" si="0"/>
        <v>5.00963449499221</v>
      </c>
      <c r="C5" s="3">
        <f t="shared" si="1"/>
        <v>3.7220473925356599</v>
      </c>
      <c r="D5" s="3">
        <f t="shared" si="2"/>
        <v>5.6098050139362297</v>
      </c>
      <c r="G5" t="s">
        <v>165</v>
      </c>
      <c r="H5">
        <v>4</v>
      </c>
      <c r="I5" s="36">
        <v>5.00963449499221</v>
      </c>
      <c r="L5">
        <v>3.39091428830791</v>
      </c>
      <c r="N5">
        <v>2.5916626966836098</v>
      </c>
      <c r="P5">
        <v>3.3458131596465699</v>
      </c>
    </row>
    <row r="6" spans="1:18" x14ac:dyDescent="0.25">
      <c r="A6">
        <v>5</v>
      </c>
      <c r="B6" s="3">
        <f t="shared" si="0"/>
        <v>4.8155578021165404</v>
      </c>
      <c r="C6" s="3">
        <f t="shared" si="1"/>
        <v>3.4953594781301298</v>
      </c>
      <c r="D6" s="3">
        <f t="shared" si="2"/>
        <v>6.1141652622381102</v>
      </c>
      <c r="G6" t="s">
        <v>165</v>
      </c>
      <c r="H6">
        <v>5</v>
      </c>
      <c r="I6" s="36">
        <v>4.8155578021165404</v>
      </c>
      <c r="L6">
        <v>3.6761430464778502</v>
      </c>
      <c r="N6">
        <v>2.05818052529653</v>
      </c>
      <c r="P6">
        <v>3.0328281681190901</v>
      </c>
    </row>
    <row r="7" spans="1:18" x14ac:dyDescent="0.25">
      <c r="A7">
        <v>6</v>
      </c>
      <c r="B7" s="3">
        <f t="shared" si="0"/>
        <v>4.6414756526268901</v>
      </c>
      <c r="C7" s="3">
        <f t="shared" si="1"/>
        <v>3.6741751246223799</v>
      </c>
      <c r="D7" s="3">
        <f t="shared" si="2"/>
        <v>6.0535753783445401</v>
      </c>
      <c r="G7" t="s">
        <v>165</v>
      </c>
      <c r="H7">
        <v>6</v>
      </c>
      <c r="I7" s="36">
        <v>4.6414756526268901</v>
      </c>
      <c r="L7">
        <v>3.65389635076252</v>
      </c>
      <c r="N7">
        <v>1.9024250121035999</v>
      </c>
      <c r="P7">
        <v>2.9354475964254001</v>
      </c>
    </row>
    <row r="8" spans="1:18" x14ac:dyDescent="0.25">
      <c r="A8">
        <v>7</v>
      </c>
      <c r="B8" s="3">
        <f t="shared" si="0"/>
        <v>4.8169373660429304</v>
      </c>
      <c r="C8" s="3">
        <f t="shared" si="1"/>
        <v>3.7748858102618001</v>
      </c>
      <c r="D8" s="3">
        <f t="shared" si="2"/>
        <v>6.1751236847401296</v>
      </c>
      <c r="G8" t="s">
        <v>165</v>
      </c>
      <c r="H8">
        <v>7</v>
      </c>
      <c r="I8" s="36">
        <v>4.8169373660429304</v>
      </c>
      <c r="L8">
        <v>3.6768303376906299</v>
      </c>
      <c r="N8">
        <v>2.0137944323408301</v>
      </c>
      <c r="P8">
        <v>3.0575161371338599</v>
      </c>
    </row>
    <row r="9" spans="1:18" x14ac:dyDescent="0.25">
      <c r="A9">
        <v>8</v>
      </c>
      <c r="B9" s="3">
        <f t="shared" si="0"/>
        <v>4.7471604313498101</v>
      </c>
      <c r="C9" s="3">
        <f t="shared" si="1"/>
        <v>3.9143774986565898</v>
      </c>
      <c r="D9" s="3">
        <f t="shared" si="2"/>
        <v>5.8160472654821902</v>
      </c>
      <c r="G9" t="s">
        <v>165</v>
      </c>
      <c r="H9">
        <v>8</v>
      </c>
      <c r="I9" s="36">
        <v>4.7471604313498101</v>
      </c>
      <c r="L9">
        <v>3.53414478939724</v>
      </c>
      <c r="N9">
        <v>2.01559159404502</v>
      </c>
      <c r="P9">
        <v>3.0340268084805899</v>
      </c>
    </row>
    <row r="10" spans="1:18" x14ac:dyDescent="0.25">
      <c r="A10">
        <v>9</v>
      </c>
      <c r="B10" s="3">
        <f t="shared" si="0"/>
        <v>4.7637043183719596</v>
      </c>
      <c r="C10" s="3">
        <f t="shared" si="1"/>
        <v>3.9802524145988101</v>
      </c>
      <c r="D10" s="3">
        <f t="shared" si="2"/>
        <v>5.5513785927583097</v>
      </c>
      <c r="G10" t="s">
        <v>165</v>
      </c>
      <c r="H10">
        <v>9</v>
      </c>
      <c r="I10" s="36">
        <v>4.7637043183719596</v>
      </c>
      <c r="L10">
        <v>3.4972794662309301</v>
      </c>
      <c r="N10">
        <v>2.0278509077705098</v>
      </c>
      <c r="P10">
        <v>3.0614962741063501</v>
      </c>
    </row>
    <row r="11" spans="1:18" x14ac:dyDescent="0.25">
      <c r="A11">
        <v>10</v>
      </c>
      <c r="B11" s="3">
        <f t="shared" si="0"/>
        <v>4.2098927989796504</v>
      </c>
      <c r="C11" s="3">
        <f t="shared" si="1"/>
        <v>3.65898607536396</v>
      </c>
      <c r="D11" s="3">
        <f t="shared" si="2"/>
        <v>4.1463703057165198</v>
      </c>
      <c r="G11" t="s">
        <v>165</v>
      </c>
      <c r="H11">
        <v>10</v>
      </c>
      <c r="I11" s="36">
        <v>4.2098927989796504</v>
      </c>
      <c r="L11">
        <v>3.1702707516339799</v>
      </c>
      <c r="N11">
        <v>2.0012023420479301</v>
      </c>
      <c r="P11">
        <v>2.8214384128136798</v>
      </c>
    </row>
    <row r="12" spans="1:18" x14ac:dyDescent="0.25">
      <c r="G12" t="s">
        <v>166</v>
      </c>
      <c r="H12">
        <v>1</v>
      </c>
      <c r="I12" s="36">
        <v>2.1269954637560202</v>
      </c>
      <c r="L12">
        <v>1.6494195533769</v>
      </c>
      <c r="N12">
        <v>1.0808429072863699</v>
      </c>
      <c r="P12">
        <v>1.50992320765754</v>
      </c>
    </row>
    <row r="13" spans="1:18" x14ac:dyDescent="0.25">
      <c r="G13" t="s">
        <v>166</v>
      </c>
      <c r="H13">
        <v>2</v>
      </c>
      <c r="I13" s="36">
        <v>2.7596209841446999</v>
      </c>
      <c r="L13">
        <v>2.0716312454611399</v>
      </c>
      <c r="N13">
        <v>1.4435523783587501</v>
      </c>
      <c r="P13">
        <v>1.94277323589929</v>
      </c>
    </row>
    <row r="14" spans="1:18" x14ac:dyDescent="0.25">
      <c r="G14" t="s">
        <v>166</v>
      </c>
      <c r="H14">
        <v>3</v>
      </c>
      <c r="I14" s="36">
        <v>3.3810580167354498</v>
      </c>
      <c r="L14">
        <v>2.4899325344952699</v>
      </c>
      <c r="N14">
        <v>1.6304832909707001</v>
      </c>
      <c r="P14">
        <v>2.3340488552005101</v>
      </c>
    </row>
    <row r="15" spans="1:18" x14ac:dyDescent="0.25">
      <c r="G15" t="s">
        <v>166</v>
      </c>
      <c r="H15">
        <v>4</v>
      </c>
      <c r="I15" s="36">
        <v>3.7220473925356599</v>
      </c>
      <c r="L15">
        <v>2.9738813907044199</v>
      </c>
      <c r="N15">
        <v>1.69403924594529</v>
      </c>
      <c r="P15">
        <v>2.4293908779149498</v>
      </c>
    </row>
    <row r="16" spans="1:18" x14ac:dyDescent="0.25">
      <c r="G16" t="s">
        <v>166</v>
      </c>
      <c r="H16">
        <v>5</v>
      </c>
      <c r="I16" s="36">
        <v>3.4953594781301298</v>
      </c>
      <c r="L16">
        <v>2.5336198620188801</v>
      </c>
      <c r="N16">
        <v>1.3825720709271301</v>
      </c>
      <c r="P16">
        <v>2.1559354191882498</v>
      </c>
    </row>
    <row r="17" spans="7:16" x14ac:dyDescent="0.25">
      <c r="G17" t="s">
        <v>166</v>
      </c>
      <c r="H17">
        <v>6</v>
      </c>
      <c r="I17" s="36">
        <v>3.6741751246223799</v>
      </c>
      <c r="L17">
        <v>2.5538186274509802</v>
      </c>
      <c r="N17">
        <v>1.5675271665456301</v>
      </c>
      <c r="P17">
        <v>2.3663381495602298</v>
      </c>
    </row>
    <row r="18" spans="7:16" x14ac:dyDescent="0.25">
      <c r="G18" t="s">
        <v>166</v>
      </c>
      <c r="H18">
        <v>7</v>
      </c>
      <c r="I18" s="36">
        <v>3.7748858102618001</v>
      </c>
      <c r="L18">
        <v>2.5225736564996302</v>
      </c>
      <c r="N18">
        <v>1.5991187726942599</v>
      </c>
      <c r="P18">
        <v>2.42627235334463</v>
      </c>
    </row>
    <row r="19" spans="7:16" x14ac:dyDescent="0.25">
      <c r="G19" t="s">
        <v>166</v>
      </c>
      <c r="H19">
        <v>8</v>
      </c>
      <c r="I19" s="36">
        <v>3.9143774986565898</v>
      </c>
      <c r="L19">
        <v>2.6293611111111099</v>
      </c>
      <c r="N19">
        <v>1.72604233841684</v>
      </c>
      <c r="P19">
        <v>2.5183639352860401</v>
      </c>
    </row>
    <row r="20" spans="7:16" x14ac:dyDescent="0.25">
      <c r="G20" t="s">
        <v>166</v>
      </c>
      <c r="H20">
        <v>9</v>
      </c>
      <c r="I20" s="36">
        <v>3.9802524145988101</v>
      </c>
      <c r="L20">
        <v>2.5833840232389198</v>
      </c>
      <c r="N20">
        <v>1.7919422234325799</v>
      </c>
      <c r="P20">
        <v>2.5608460713709298</v>
      </c>
    </row>
    <row r="21" spans="7:16" x14ac:dyDescent="0.25">
      <c r="G21" t="s">
        <v>166</v>
      </c>
      <c r="H21">
        <v>10</v>
      </c>
      <c r="I21" s="36">
        <v>3.65898607536396</v>
      </c>
      <c r="L21">
        <v>2.9220044480755201</v>
      </c>
      <c r="N21">
        <v>1.6827758714596901</v>
      </c>
      <c r="P21">
        <v>2.4514694252804001</v>
      </c>
    </row>
    <row r="22" spans="7:16" x14ac:dyDescent="0.25">
      <c r="G22" t="s">
        <v>167</v>
      </c>
      <c r="H22">
        <v>1</v>
      </c>
      <c r="I22" s="36">
        <v>1.63708643446392</v>
      </c>
      <c r="L22">
        <v>1.5546073529411699</v>
      </c>
      <c r="N22">
        <v>0.83351116557734195</v>
      </c>
      <c r="P22">
        <v>1.14110461046558</v>
      </c>
    </row>
    <row r="23" spans="7:16" x14ac:dyDescent="0.25">
      <c r="G23" t="s">
        <v>167</v>
      </c>
      <c r="H23">
        <v>2</v>
      </c>
      <c r="I23" s="36">
        <v>2.44814100940693</v>
      </c>
      <c r="L23">
        <v>1.7488378721859099</v>
      </c>
      <c r="N23">
        <v>1.2664586964415301</v>
      </c>
      <c r="P23">
        <v>1.6862680162188299</v>
      </c>
    </row>
    <row r="24" spans="7:16" x14ac:dyDescent="0.25">
      <c r="G24" t="s">
        <v>167</v>
      </c>
      <c r="H24">
        <v>3</v>
      </c>
      <c r="I24" s="36">
        <v>3.8040117432535898</v>
      </c>
      <c r="L24">
        <v>2.4364713870733401</v>
      </c>
      <c r="N24">
        <v>1.9657288549987799</v>
      </c>
      <c r="P24">
        <v>2.5293059953199299</v>
      </c>
    </row>
    <row r="25" spans="7:16" x14ac:dyDescent="0.25">
      <c r="G25" t="s">
        <v>167</v>
      </c>
      <c r="H25">
        <v>4</v>
      </c>
      <c r="I25" s="36">
        <v>5.6098050139362297</v>
      </c>
      <c r="L25">
        <v>3.48915334059549</v>
      </c>
      <c r="N25">
        <v>2.9048955579762699</v>
      </c>
      <c r="P25">
        <v>3.5559382514322602</v>
      </c>
    </row>
    <row r="26" spans="7:16" x14ac:dyDescent="0.25">
      <c r="G26" t="s">
        <v>167</v>
      </c>
      <c r="H26">
        <v>5</v>
      </c>
      <c r="I26" s="36">
        <v>6.1141652622381102</v>
      </c>
      <c r="K26" s="3"/>
      <c r="L26">
        <v>3.7505130174291899</v>
      </c>
      <c r="N26">
        <v>2.9925032316630298</v>
      </c>
      <c r="P26">
        <v>3.7430485475671702</v>
      </c>
    </row>
    <row r="27" spans="7:16" x14ac:dyDescent="0.25">
      <c r="G27" t="s">
        <v>167</v>
      </c>
      <c r="H27">
        <v>6</v>
      </c>
      <c r="I27" s="36">
        <v>6.0535753783445401</v>
      </c>
      <c r="K27" s="3"/>
      <c r="L27">
        <v>3.5596749818445899</v>
      </c>
      <c r="N27">
        <v>3.2041950072621601</v>
      </c>
      <c r="P27">
        <v>3.8549314875332801</v>
      </c>
    </row>
    <row r="28" spans="7:16" x14ac:dyDescent="0.25">
      <c r="G28" t="s">
        <v>167</v>
      </c>
      <c r="H28">
        <v>7</v>
      </c>
      <c r="I28" s="36">
        <v>6.1751236847401296</v>
      </c>
      <c r="K28" s="3"/>
      <c r="L28">
        <v>3.5750763071895402</v>
      </c>
      <c r="N28">
        <v>3.2725390522875801</v>
      </c>
      <c r="P28">
        <v>3.9277129690147601</v>
      </c>
    </row>
    <row r="29" spans="7:16" x14ac:dyDescent="0.25">
      <c r="G29" t="s">
        <v>167</v>
      </c>
      <c r="H29">
        <v>8</v>
      </c>
      <c r="I29" s="36">
        <v>5.8160472654821902</v>
      </c>
      <c r="K29" s="3"/>
      <c r="L29">
        <v>3.3834920297748701</v>
      </c>
      <c r="N29">
        <v>3.0046611716291398</v>
      </c>
      <c r="P29">
        <v>3.6708250685870998</v>
      </c>
    </row>
    <row r="30" spans="7:16" x14ac:dyDescent="0.25">
      <c r="G30" t="s">
        <v>167</v>
      </c>
      <c r="H30">
        <v>9</v>
      </c>
      <c r="I30" s="36">
        <v>5.5513785927583097</v>
      </c>
      <c r="K30" s="3"/>
      <c r="L30">
        <v>3.2822000726216398</v>
      </c>
      <c r="N30">
        <v>2.8426675683853699</v>
      </c>
      <c r="P30">
        <v>3.50370889110788</v>
      </c>
    </row>
    <row r="31" spans="7:16" x14ac:dyDescent="0.25">
      <c r="G31" t="s">
        <v>167</v>
      </c>
      <c r="H31">
        <v>10</v>
      </c>
      <c r="I31" s="36">
        <v>4.1463703057165198</v>
      </c>
      <c r="K31" s="3"/>
      <c r="L31">
        <v>2.9309177196804601</v>
      </c>
      <c r="N31">
        <v>2.15962101186153</v>
      </c>
      <c r="P31">
        <v>2.7585371247881798</v>
      </c>
    </row>
    <row r="32" spans="7:16" x14ac:dyDescent="0.25">
      <c r="J32" s="3"/>
      <c r="K32" s="3"/>
      <c r="L32" s="3"/>
    </row>
    <row r="33" spans="10:12" x14ac:dyDescent="0.25">
      <c r="J33" s="3"/>
      <c r="K33" s="3"/>
      <c r="L33" s="3"/>
    </row>
    <row r="34" spans="10:12" x14ac:dyDescent="0.25">
      <c r="J34" s="3"/>
      <c r="K34" s="3"/>
      <c r="L34" s="3"/>
    </row>
    <row r="35" spans="10:12" x14ac:dyDescent="0.25">
      <c r="J35" s="3"/>
      <c r="K35" s="3"/>
      <c r="L35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AFC022-F449-4E99-B675-6841F6ED2E88}">
  <dimension ref="A2:V32"/>
  <sheetViews>
    <sheetView topLeftCell="B1" zoomScale="70" zoomScaleNormal="70" workbookViewId="0">
      <selection activeCell="P45" sqref="P45"/>
    </sheetView>
  </sheetViews>
  <sheetFormatPr defaultRowHeight="15" x14ac:dyDescent="0.25"/>
  <cols>
    <col min="1" max="1" width="17.85546875" bestFit="1" customWidth="1"/>
    <col min="2" max="3" width="22" bestFit="1" customWidth="1"/>
    <col min="4" max="4" width="29.28515625" bestFit="1" customWidth="1"/>
    <col min="5" max="11" width="5.28515625" bestFit="1" customWidth="1"/>
    <col min="12" max="12" width="6.28515625" bestFit="1" customWidth="1"/>
    <col min="13" max="13" width="10.140625" bestFit="1" customWidth="1"/>
    <col min="14" max="20" width="11.7109375" bestFit="1" customWidth="1"/>
    <col min="21" max="21" width="10.7109375" bestFit="1" customWidth="1"/>
    <col min="22" max="23" width="11.7109375" bestFit="1" customWidth="1"/>
    <col min="24" max="24" width="15.140625" bestFit="1" customWidth="1"/>
    <col min="25" max="25" width="20.42578125" bestFit="1" customWidth="1"/>
  </cols>
  <sheetData>
    <row r="2" spans="1:4" x14ac:dyDescent="0.25">
      <c r="A2" s="4" t="s">
        <v>50</v>
      </c>
      <c r="B2" t="s">
        <v>100</v>
      </c>
    </row>
    <row r="4" spans="1:4" x14ac:dyDescent="0.25">
      <c r="A4" s="4" t="s">
        <v>28</v>
      </c>
      <c r="B4" s="11" t="s">
        <v>160</v>
      </c>
      <c r="C4" t="s">
        <v>172</v>
      </c>
      <c r="D4" t="s">
        <v>173</v>
      </c>
    </row>
    <row r="5" spans="1:4" x14ac:dyDescent="0.25">
      <c r="A5" s="5" t="s">
        <v>123</v>
      </c>
      <c r="B5" s="11">
        <v>3.8040117432535898</v>
      </c>
      <c r="C5">
        <v>3</v>
      </c>
      <c r="D5" s="3">
        <v>3.8179590016415625</v>
      </c>
    </row>
    <row r="6" spans="1:4" x14ac:dyDescent="0.25">
      <c r="A6" s="5" t="s">
        <v>39</v>
      </c>
      <c r="B6" s="11">
        <v>4.0709468205657604</v>
      </c>
      <c r="C6">
        <v>3</v>
      </c>
      <c r="D6" s="3">
        <v>3.8179590016415625</v>
      </c>
    </row>
    <row r="7" spans="1:4" x14ac:dyDescent="0.25">
      <c r="A7" s="5" t="s">
        <v>40</v>
      </c>
      <c r="B7" s="11">
        <v>3.3810580167354498</v>
      </c>
      <c r="C7">
        <v>3</v>
      </c>
      <c r="D7" s="3">
        <v>3.8179590016415625</v>
      </c>
    </row>
    <row r="8" spans="1:4" x14ac:dyDescent="0.25">
      <c r="A8" s="5" t="s">
        <v>41</v>
      </c>
      <c r="B8" s="11">
        <v>2.44814100940693</v>
      </c>
      <c r="C8">
        <v>2</v>
      </c>
      <c r="D8" s="3">
        <v>3.8179590016415625</v>
      </c>
    </row>
    <row r="9" spans="1:4" x14ac:dyDescent="0.25">
      <c r="A9" s="5" t="s">
        <v>64</v>
      </c>
      <c r="B9" s="11">
        <v>3.1046169383721902</v>
      </c>
      <c r="C9">
        <v>2</v>
      </c>
      <c r="D9" s="3">
        <v>3.8179590016415625</v>
      </c>
    </row>
    <row r="10" spans="1:4" x14ac:dyDescent="0.25">
      <c r="A10" s="5" t="s">
        <v>65</v>
      </c>
      <c r="B10" s="11">
        <v>3.4953594781301298</v>
      </c>
      <c r="C10">
        <v>5</v>
      </c>
      <c r="D10" s="3">
        <v>3.8179590016415625</v>
      </c>
    </row>
    <row r="11" spans="1:4" x14ac:dyDescent="0.25">
      <c r="A11" s="5" t="s">
        <v>76</v>
      </c>
      <c r="B11" s="11">
        <v>6.0535753783445401</v>
      </c>
      <c r="C11">
        <v>6</v>
      </c>
      <c r="D11" s="3">
        <v>3.8179590016415625</v>
      </c>
    </row>
    <row r="12" spans="1:4" x14ac:dyDescent="0.25">
      <c r="A12" s="5" t="s">
        <v>77</v>
      </c>
      <c r="B12" s="11">
        <v>4.6414756526268901</v>
      </c>
      <c r="C12">
        <v>6</v>
      </c>
      <c r="D12" s="3">
        <v>3.8179590016415625</v>
      </c>
    </row>
    <row r="13" spans="1:4" x14ac:dyDescent="0.25">
      <c r="A13" s="5" t="s">
        <v>78</v>
      </c>
      <c r="B13" s="11">
        <v>3.4953594781301298</v>
      </c>
      <c r="C13">
        <v>5</v>
      </c>
      <c r="D13" s="3">
        <v>3.8179590016415625</v>
      </c>
    </row>
    <row r="14" spans="1:4" x14ac:dyDescent="0.25">
      <c r="A14" s="5" t="s">
        <v>79</v>
      </c>
      <c r="B14" s="11">
        <v>5.5513785927583097</v>
      </c>
      <c r="C14">
        <v>9</v>
      </c>
      <c r="D14" s="3">
        <v>3.8179590016415625</v>
      </c>
    </row>
    <row r="15" spans="1:4" x14ac:dyDescent="0.25">
      <c r="A15" s="5" t="s">
        <v>42</v>
      </c>
      <c r="B15" s="11">
        <v>4.0709468205657604</v>
      </c>
      <c r="C15">
        <v>3</v>
      </c>
      <c r="D15" s="3">
        <v>3.8179590016415625</v>
      </c>
    </row>
    <row r="16" spans="1:4" x14ac:dyDescent="0.25">
      <c r="A16" s="5" t="s">
        <v>43</v>
      </c>
      <c r="B16" s="11">
        <v>3.3810580167354498</v>
      </c>
      <c r="C16">
        <v>3</v>
      </c>
      <c r="D16" s="3">
        <v>3.8179590016415625</v>
      </c>
    </row>
    <row r="17" spans="1:22" x14ac:dyDescent="0.25">
      <c r="A17" s="5" t="s">
        <v>44</v>
      </c>
      <c r="B17" s="11">
        <v>2.44814100940693</v>
      </c>
      <c r="C17">
        <v>2</v>
      </c>
      <c r="D17" s="3">
        <v>3.8179590016415625</v>
      </c>
    </row>
    <row r="18" spans="1:22" x14ac:dyDescent="0.25">
      <c r="A18" s="5" t="s">
        <v>103</v>
      </c>
      <c r="B18" s="11">
        <v>4.0709468205657604</v>
      </c>
      <c r="C18">
        <v>3</v>
      </c>
      <c r="D18" s="3">
        <v>3.8179590016415625</v>
      </c>
    </row>
    <row r="19" spans="1:22" ht="18.75" x14ac:dyDescent="0.25">
      <c r="A19" s="5" t="s">
        <v>36</v>
      </c>
      <c r="B19" s="11">
        <v>2.7596209841446999</v>
      </c>
      <c r="C19">
        <v>2</v>
      </c>
      <c r="D19" s="3">
        <v>3.8179590016415625</v>
      </c>
      <c r="V19" s="14"/>
    </row>
    <row r="20" spans="1:22" x14ac:dyDescent="0.25">
      <c r="A20" s="5" t="s">
        <v>104</v>
      </c>
      <c r="B20" s="11">
        <v>5.6098050139362297</v>
      </c>
      <c r="C20">
        <v>4</v>
      </c>
      <c r="D20" s="3">
        <v>3.8179590016415625</v>
      </c>
    </row>
    <row r="21" spans="1:22" x14ac:dyDescent="0.25">
      <c r="A21" s="5" t="s">
        <v>106</v>
      </c>
      <c r="B21" s="11">
        <v>4.7471604313498101</v>
      </c>
      <c r="C21">
        <v>8</v>
      </c>
      <c r="D21" s="3">
        <v>3.8179590016415625</v>
      </c>
    </row>
    <row r="22" spans="1:22" x14ac:dyDescent="0.25">
      <c r="A22" s="5" t="s">
        <v>107</v>
      </c>
      <c r="B22" s="11">
        <v>3.65898607536396</v>
      </c>
      <c r="C22">
        <v>10</v>
      </c>
      <c r="D22" s="3">
        <v>3.8179590016415625</v>
      </c>
    </row>
    <row r="23" spans="1:22" x14ac:dyDescent="0.25">
      <c r="A23" s="5" t="s">
        <v>108</v>
      </c>
      <c r="B23" s="11">
        <v>3.8040117432535898</v>
      </c>
      <c r="C23">
        <v>3</v>
      </c>
      <c r="D23" s="3">
        <v>3.8179590016415625</v>
      </c>
    </row>
    <row r="24" spans="1:22" x14ac:dyDescent="0.25">
      <c r="A24" s="5" t="s">
        <v>115</v>
      </c>
      <c r="B24" s="11">
        <v>5.00963449499221</v>
      </c>
      <c r="C24">
        <v>4</v>
      </c>
      <c r="D24" s="3">
        <v>3.8179590016415625</v>
      </c>
    </row>
    <row r="25" spans="1:22" x14ac:dyDescent="0.25">
      <c r="A25" s="5" t="s">
        <v>116</v>
      </c>
      <c r="B25" s="11">
        <v>3.3810580167354498</v>
      </c>
      <c r="C25">
        <v>3</v>
      </c>
      <c r="D25" s="3">
        <v>3.8179590016415625</v>
      </c>
    </row>
    <row r="26" spans="1:22" x14ac:dyDescent="0.25">
      <c r="A26" s="5" t="s">
        <v>117</v>
      </c>
      <c r="B26" s="11">
        <v>5.6098050139362297</v>
      </c>
      <c r="C26">
        <v>4</v>
      </c>
      <c r="D26" s="3">
        <v>3.8179590016415625</v>
      </c>
    </row>
    <row r="27" spans="1:22" x14ac:dyDescent="0.25">
      <c r="A27" s="5" t="s">
        <v>118</v>
      </c>
      <c r="B27" s="11">
        <v>2.16753707666108</v>
      </c>
      <c r="C27">
        <v>1</v>
      </c>
      <c r="D27" s="3">
        <v>3.8179590016415625</v>
      </c>
    </row>
    <row r="28" spans="1:22" x14ac:dyDescent="0.25">
      <c r="A28" s="5" t="s">
        <v>119</v>
      </c>
      <c r="B28" s="11">
        <v>2.1269954637560202</v>
      </c>
      <c r="C28">
        <v>1</v>
      </c>
      <c r="D28" s="3">
        <v>3.8179590016415625</v>
      </c>
    </row>
    <row r="29" spans="1:22" x14ac:dyDescent="0.25">
      <c r="A29" s="5" t="s">
        <v>120</v>
      </c>
      <c r="B29" s="11">
        <v>2.44814100940693</v>
      </c>
      <c r="C29">
        <v>2</v>
      </c>
      <c r="D29" s="3">
        <v>3.8179590016415625</v>
      </c>
    </row>
    <row r="30" spans="1:22" x14ac:dyDescent="0.25">
      <c r="A30" s="5" t="s">
        <v>121</v>
      </c>
      <c r="B30" s="11">
        <v>4.0709468205657604</v>
      </c>
      <c r="C30">
        <v>3</v>
      </c>
      <c r="D30" s="3">
        <v>3.8179590016415625</v>
      </c>
    </row>
    <row r="31" spans="1:22" x14ac:dyDescent="0.25">
      <c r="A31" s="5" t="s">
        <v>122</v>
      </c>
      <c r="B31" s="11">
        <v>3.6741751246223799</v>
      </c>
      <c r="C31">
        <v>6</v>
      </c>
      <c r="D31" s="3">
        <v>3.8179590016415625</v>
      </c>
    </row>
    <row r="32" spans="1:22" x14ac:dyDescent="0.25">
      <c r="A32" s="5" t="s">
        <v>29</v>
      </c>
      <c r="B32" s="11">
        <v>103.08489304432216</v>
      </c>
      <c r="C32">
        <v>106</v>
      </c>
      <c r="D32" s="3">
        <v>3.8179590016415648</v>
      </c>
    </row>
  </sheetData>
  <pageMargins left="0.7" right="0.7" top="0.75" bottom="0.75" header="0.3" footer="0.3"/>
  <pageSetup scale="95" orientation="portrait" horizontalDpi="1200" verticalDpi="1200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671AC-148A-4EFA-9908-CB823669481E}">
  <dimension ref="A4:V19"/>
  <sheetViews>
    <sheetView zoomScale="85" zoomScaleNormal="85" workbookViewId="0">
      <selection activeCell="G46" sqref="G46"/>
    </sheetView>
  </sheetViews>
  <sheetFormatPr defaultRowHeight="15" x14ac:dyDescent="0.25"/>
  <cols>
    <col min="1" max="1" width="16.140625" bestFit="1" customWidth="1"/>
    <col min="2" max="2" width="16.28515625" bestFit="1" customWidth="1"/>
    <col min="3" max="5" width="9" bestFit="1" customWidth="1"/>
    <col min="6" max="7" width="11.28515625" bestFit="1" customWidth="1"/>
    <col min="8" max="10" width="4.7109375" bestFit="1" customWidth="1"/>
    <col min="11" max="11" width="5.7109375" bestFit="1" customWidth="1"/>
    <col min="12" max="12" width="6.28515625" bestFit="1" customWidth="1"/>
    <col min="13" max="13" width="10.140625" bestFit="1" customWidth="1"/>
    <col min="14" max="20" width="11.7109375" bestFit="1" customWidth="1"/>
    <col min="21" max="21" width="10.7109375" bestFit="1" customWidth="1"/>
    <col min="22" max="23" width="11.7109375" bestFit="1" customWidth="1"/>
    <col min="24" max="24" width="15.140625" bestFit="1" customWidth="1"/>
    <col min="25" max="25" width="20.42578125" bestFit="1" customWidth="1"/>
  </cols>
  <sheetData>
    <row r="4" spans="1:6" x14ac:dyDescent="0.25">
      <c r="B4" s="4" t="s">
        <v>124</v>
      </c>
    </row>
    <row r="5" spans="1:6" x14ac:dyDescent="0.25">
      <c r="A5" s="4" t="s">
        <v>129</v>
      </c>
      <c r="B5" t="s">
        <v>125</v>
      </c>
      <c r="C5" t="s">
        <v>126</v>
      </c>
      <c r="D5" t="s">
        <v>127</v>
      </c>
      <c r="E5" t="s">
        <v>128</v>
      </c>
      <c r="F5" t="s">
        <v>29</v>
      </c>
    </row>
    <row r="6" spans="1:6" x14ac:dyDescent="0.25">
      <c r="A6" s="5" t="s">
        <v>66</v>
      </c>
      <c r="B6" s="34">
        <v>1</v>
      </c>
      <c r="C6" s="13">
        <v>2.2222222222222223</v>
      </c>
      <c r="D6" s="13">
        <v>2.2222222222222223</v>
      </c>
      <c r="E6" s="13">
        <v>2.3333333333333335</v>
      </c>
      <c r="F6" s="13">
        <v>2.2142857142857144</v>
      </c>
    </row>
    <row r="7" spans="1:6" x14ac:dyDescent="0.25">
      <c r="A7" s="5" t="s">
        <v>67</v>
      </c>
      <c r="B7" s="34">
        <v>2</v>
      </c>
      <c r="C7" s="13">
        <v>2.8888888888888888</v>
      </c>
      <c r="D7" s="13">
        <v>3.2222222222222223</v>
      </c>
      <c r="E7" s="13">
        <v>3.4444444444444446</v>
      </c>
      <c r="F7" s="13">
        <v>3.1428571428571428</v>
      </c>
    </row>
    <row r="8" spans="1:6" x14ac:dyDescent="0.25">
      <c r="A8" s="5" t="s">
        <v>68</v>
      </c>
      <c r="B8" s="34">
        <v>3</v>
      </c>
      <c r="C8" s="13">
        <v>3.6666666666666665</v>
      </c>
      <c r="D8" s="13">
        <v>3.8888888888888888</v>
      </c>
      <c r="E8" s="13">
        <v>3.5555555555555554</v>
      </c>
      <c r="F8" s="13">
        <v>3.6785714285714284</v>
      </c>
    </row>
    <row r="9" spans="1:6" x14ac:dyDescent="0.25">
      <c r="A9" s="5" t="s">
        <v>69</v>
      </c>
      <c r="B9" s="34">
        <v>4</v>
      </c>
      <c r="C9" s="13">
        <v>3.7777777777777777</v>
      </c>
      <c r="D9" s="13">
        <v>4.333333333333333</v>
      </c>
      <c r="E9" s="13">
        <v>4.5555555555555554</v>
      </c>
      <c r="F9" s="13">
        <v>4.2142857142857144</v>
      </c>
    </row>
    <row r="10" spans="1:6" x14ac:dyDescent="0.25">
      <c r="A10" s="5" t="s">
        <v>70</v>
      </c>
      <c r="B10" s="34">
        <v>5</v>
      </c>
      <c r="C10" s="13">
        <v>5.2222222222222223</v>
      </c>
      <c r="D10" s="13">
        <v>4.5555555555555554</v>
      </c>
      <c r="E10" s="13">
        <v>5.1111111111111107</v>
      </c>
      <c r="F10" s="13">
        <v>4.9642857142857144</v>
      </c>
    </row>
    <row r="11" spans="1:6" x14ac:dyDescent="0.25">
      <c r="A11" s="5" t="s">
        <v>71</v>
      </c>
      <c r="B11" s="34">
        <v>6</v>
      </c>
      <c r="C11" s="13">
        <v>5.333333333333333</v>
      </c>
      <c r="D11" s="13">
        <v>5.1111111111111107</v>
      </c>
      <c r="E11" s="13">
        <v>5.2222222222222223</v>
      </c>
      <c r="F11" s="13">
        <v>5.25</v>
      </c>
    </row>
    <row r="12" spans="1:6" x14ac:dyDescent="0.25">
      <c r="A12" s="5" t="s">
        <v>72</v>
      </c>
      <c r="B12" s="34">
        <v>7</v>
      </c>
      <c r="C12" s="13">
        <v>6.8888888888888893</v>
      </c>
      <c r="D12" s="13">
        <v>6.7777777777777777</v>
      </c>
      <c r="E12" s="13">
        <v>6</v>
      </c>
      <c r="F12" s="13">
        <v>6.5714285714285712</v>
      </c>
    </row>
    <row r="13" spans="1:6" x14ac:dyDescent="0.25">
      <c r="A13" s="5" t="s">
        <v>73</v>
      </c>
      <c r="B13" s="34">
        <v>8</v>
      </c>
      <c r="C13" s="13">
        <v>8.6666666666666661</v>
      </c>
      <c r="D13" s="13">
        <v>8</v>
      </c>
      <c r="E13" s="13">
        <v>8.5555555555555554</v>
      </c>
      <c r="F13" s="13">
        <v>8.3928571428571423</v>
      </c>
    </row>
    <row r="14" spans="1:6" x14ac:dyDescent="0.25">
      <c r="A14" s="5" t="s">
        <v>74</v>
      </c>
      <c r="B14" s="34">
        <v>9</v>
      </c>
      <c r="C14" s="13">
        <v>8.1111111111111107</v>
      </c>
      <c r="D14" s="13">
        <v>8.6666666666666661</v>
      </c>
      <c r="E14" s="13">
        <v>8.6666666666666661</v>
      </c>
      <c r="F14" s="13">
        <v>8.5</v>
      </c>
    </row>
    <row r="15" spans="1:6" x14ac:dyDescent="0.25">
      <c r="A15" s="5" t="s">
        <v>75</v>
      </c>
      <c r="B15" s="34">
        <v>10</v>
      </c>
      <c r="C15" s="13">
        <v>8.2222222222222214</v>
      </c>
      <c r="D15" s="13">
        <v>8.1111111111111107</v>
      </c>
      <c r="E15" s="13">
        <v>7.5555555555555554</v>
      </c>
      <c r="F15" s="13">
        <v>8.0357142857142865</v>
      </c>
    </row>
    <row r="19" spans="22:22" ht="18.75" x14ac:dyDescent="0.25">
      <c r="V19" s="14" t="s">
        <v>48</v>
      </c>
    </row>
  </sheetData>
  <pageMargins left="0.7" right="0.7" top="0.75" bottom="0.75" header="0.3" footer="0.3"/>
  <pageSetup scale="95" orientation="portrait" horizontalDpi="1200" verticalDpi="1200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F0AF25-F735-4385-AB25-B2A068D2894B}">
  <dimension ref="A4:V18"/>
  <sheetViews>
    <sheetView topLeftCell="G1" zoomScale="85" zoomScaleNormal="85" workbookViewId="0">
      <selection activeCell="W35" sqref="W35"/>
    </sheetView>
  </sheetViews>
  <sheetFormatPr defaultRowHeight="15" x14ac:dyDescent="0.25"/>
  <cols>
    <col min="1" max="1" width="17.140625" bestFit="1" customWidth="1"/>
    <col min="2" max="10" width="4.7109375" bestFit="1" customWidth="1"/>
    <col min="11" max="11" width="5.7109375" bestFit="1" customWidth="1"/>
    <col min="12" max="12" width="6.28515625" bestFit="1" customWidth="1"/>
    <col min="13" max="13" width="10.140625" bestFit="1" customWidth="1"/>
    <col min="14" max="20" width="11.7109375" bestFit="1" customWidth="1"/>
    <col min="21" max="21" width="10.7109375" bestFit="1" customWidth="1"/>
    <col min="22" max="23" width="11.7109375" bestFit="1" customWidth="1"/>
    <col min="24" max="24" width="15.140625" bestFit="1" customWidth="1"/>
    <col min="25" max="25" width="20.42578125" bestFit="1" customWidth="1"/>
  </cols>
  <sheetData>
    <row r="4" spans="1:11" x14ac:dyDescent="0.25">
      <c r="A4" s="4" t="s">
        <v>28</v>
      </c>
      <c r="B4" t="s">
        <v>66</v>
      </c>
      <c r="C4" t="s">
        <v>67</v>
      </c>
      <c r="D4" t="s">
        <v>68</v>
      </c>
      <c r="E4" t="s">
        <v>69</v>
      </c>
      <c r="F4" t="s">
        <v>70</v>
      </c>
      <c r="G4" t="s">
        <v>71</v>
      </c>
      <c r="H4" t="s">
        <v>72</v>
      </c>
      <c r="I4" t="s">
        <v>73</v>
      </c>
      <c r="J4" t="s">
        <v>74</v>
      </c>
      <c r="K4" t="s">
        <v>75</v>
      </c>
    </row>
    <row r="5" spans="1:11" x14ac:dyDescent="0.25">
      <c r="A5" s="5">
        <v>1</v>
      </c>
      <c r="B5" s="3">
        <v>2.2222222222222223</v>
      </c>
      <c r="C5" s="3">
        <v>2.8888888888888888</v>
      </c>
      <c r="D5" s="3">
        <v>3.6666666666666665</v>
      </c>
      <c r="E5" s="3">
        <v>3.7777777777777777</v>
      </c>
      <c r="F5" s="3">
        <v>5.2222222222222223</v>
      </c>
      <c r="G5" s="3">
        <v>5.333333333333333</v>
      </c>
      <c r="H5" s="3">
        <v>6.8888888888888893</v>
      </c>
      <c r="I5" s="3">
        <v>8.6666666666666661</v>
      </c>
      <c r="J5" s="3">
        <v>8.1111111111111107</v>
      </c>
      <c r="K5" s="3">
        <v>8.2222222222222214</v>
      </c>
    </row>
    <row r="6" spans="1:11" x14ac:dyDescent="0.25">
      <c r="A6" s="5">
        <v>2</v>
      </c>
      <c r="B6" s="3">
        <v>2.2222222222222223</v>
      </c>
      <c r="C6" s="3">
        <v>3.2222222222222223</v>
      </c>
      <c r="D6" s="3">
        <v>3.8888888888888888</v>
      </c>
      <c r="E6" s="3">
        <v>4.333333333333333</v>
      </c>
      <c r="F6" s="3">
        <v>4.5555555555555554</v>
      </c>
      <c r="G6" s="3">
        <v>5.1111111111111107</v>
      </c>
      <c r="H6" s="3">
        <v>6.7777777777777777</v>
      </c>
      <c r="I6" s="3">
        <v>8</v>
      </c>
      <c r="J6" s="3">
        <v>8.6666666666666661</v>
      </c>
      <c r="K6" s="3">
        <v>8.1111111111111107</v>
      </c>
    </row>
    <row r="7" spans="1:11" x14ac:dyDescent="0.25">
      <c r="A7" s="5">
        <v>3</v>
      </c>
      <c r="B7" s="3">
        <v>2.3333333333333335</v>
      </c>
      <c r="C7" s="3">
        <v>3.4444444444444446</v>
      </c>
      <c r="D7" s="3">
        <v>3.5555555555555554</v>
      </c>
      <c r="E7" s="3">
        <v>4.5555555555555554</v>
      </c>
      <c r="F7" s="3">
        <v>5.1111111111111107</v>
      </c>
      <c r="G7" s="3">
        <v>5.2222222222222223</v>
      </c>
      <c r="H7" s="3">
        <v>6</v>
      </c>
      <c r="I7" s="3">
        <v>8.5555555555555554</v>
      </c>
      <c r="J7" s="3">
        <v>8.6666666666666661</v>
      </c>
      <c r="K7" s="3">
        <v>7.5555555555555554</v>
      </c>
    </row>
    <row r="8" spans="1:11" x14ac:dyDescent="0.25">
      <c r="A8" s="5" t="s">
        <v>135</v>
      </c>
      <c r="B8" s="3">
        <v>1</v>
      </c>
      <c r="C8" s="3">
        <v>2</v>
      </c>
      <c r="D8" s="3">
        <v>3</v>
      </c>
      <c r="E8" s="3">
        <v>4</v>
      </c>
      <c r="F8" s="3">
        <v>5</v>
      </c>
      <c r="G8" s="3">
        <v>6</v>
      </c>
      <c r="H8" s="3">
        <v>7</v>
      </c>
      <c r="I8" s="3">
        <v>8</v>
      </c>
      <c r="J8" s="3">
        <v>9</v>
      </c>
      <c r="K8" s="3">
        <v>10</v>
      </c>
    </row>
    <row r="9" spans="1:11" x14ac:dyDescent="0.25">
      <c r="A9" s="5" t="s">
        <v>29</v>
      </c>
      <c r="B9" s="13">
        <v>2.2142857142857144</v>
      </c>
      <c r="C9" s="13">
        <v>3.1428571428571428</v>
      </c>
      <c r="D9" s="13">
        <v>3.6785714285714284</v>
      </c>
      <c r="E9" s="13">
        <v>4.2142857142857144</v>
      </c>
      <c r="F9" s="13">
        <v>4.9642857142857144</v>
      </c>
      <c r="G9" s="13">
        <v>5.25</v>
      </c>
      <c r="H9" s="13">
        <v>6.5714285714285712</v>
      </c>
      <c r="I9" s="13">
        <v>8.3928571428571423</v>
      </c>
      <c r="J9" s="13">
        <v>8.5</v>
      </c>
      <c r="K9" s="13">
        <v>8.0357142857142865</v>
      </c>
    </row>
    <row r="13" spans="1:11" x14ac:dyDescent="0.25">
      <c r="A13" s="5"/>
      <c r="B13" s="13"/>
      <c r="C13" s="13"/>
      <c r="D13" s="13"/>
      <c r="E13" s="13"/>
      <c r="F13" s="13"/>
      <c r="G13" s="13"/>
      <c r="H13" s="13"/>
      <c r="I13" s="13"/>
      <c r="J13" s="13"/>
      <c r="K13" s="13"/>
    </row>
    <row r="15" spans="1:11" x14ac:dyDescent="0.25">
      <c r="A15" s="5"/>
      <c r="B15" s="13"/>
      <c r="C15" s="13"/>
      <c r="D15" s="13"/>
      <c r="E15" s="13"/>
      <c r="F15" s="13"/>
      <c r="G15" s="13"/>
      <c r="H15" s="13"/>
      <c r="I15" s="13"/>
      <c r="J15" s="13"/>
      <c r="K15" s="13"/>
    </row>
    <row r="16" spans="1:11" x14ac:dyDescent="0.25">
      <c r="A16" s="5"/>
      <c r="B16" s="13"/>
      <c r="C16" s="13"/>
      <c r="D16" s="13"/>
      <c r="E16" s="13"/>
      <c r="F16" s="13"/>
      <c r="G16" s="13"/>
      <c r="H16" s="13"/>
      <c r="I16" s="13"/>
      <c r="J16" s="13"/>
      <c r="K16" s="13"/>
    </row>
    <row r="17" spans="1:22" x14ac:dyDescent="0.25">
      <c r="A17" s="5"/>
      <c r="B17" s="13"/>
      <c r="C17" s="13"/>
      <c r="D17" s="13"/>
      <c r="E17" s="13"/>
      <c r="F17" s="13"/>
      <c r="G17" s="13"/>
      <c r="H17" s="13"/>
      <c r="I17" s="13"/>
      <c r="J17" s="13"/>
      <c r="K17" s="13"/>
    </row>
    <row r="18" spans="1:22" ht="18.75" x14ac:dyDescent="0.25">
      <c r="V18" s="14"/>
    </row>
  </sheetData>
  <pageMargins left="0.7" right="0.7" top="0.75" bottom="0.75" header="0.3" footer="0.3"/>
  <pageSetup scale="95" orientation="portrait" horizontalDpi="1200" verticalDpi="1200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96F26D-F6C2-44CE-BB4D-1C54D7D54637}">
  <dimension ref="A4:W19"/>
  <sheetViews>
    <sheetView topLeftCell="P16" zoomScaleNormal="100" workbookViewId="0">
      <selection activeCell="Z49" sqref="Z49"/>
    </sheetView>
  </sheetViews>
  <sheetFormatPr defaultRowHeight="15" x14ac:dyDescent="0.25"/>
  <cols>
    <col min="1" max="1" width="16" bestFit="1" customWidth="1"/>
    <col min="2" max="10" width="4.5703125" bestFit="1" customWidth="1"/>
    <col min="11" max="20" width="5.5703125" bestFit="1" customWidth="1"/>
    <col min="21" max="21" width="6.5703125" bestFit="1" customWidth="1"/>
    <col min="22" max="22" width="5.5703125" bestFit="1" customWidth="1"/>
    <col min="23" max="23" width="13" customWidth="1"/>
    <col min="24" max="24" width="15.140625" bestFit="1" customWidth="1"/>
    <col min="25" max="25" width="20.42578125" bestFit="1" customWidth="1"/>
  </cols>
  <sheetData>
    <row r="4" spans="1:23" x14ac:dyDescent="0.25">
      <c r="A4" s="4" t="s">
        <v>28</v>
      </c>
      <c r="B4" t="s">
        <v>66</v>
      </c>
      <c r="C4" t="s">
        <v>67</v>
      </c>
      <c r="D4" t="s">
        <v>68</v>
      </c>
      <c r="E4" t="s">
        <v>69</v>
      </c>
      <c r="F4" t="s">
        <v>70</v>
      </c>
      <c r="G4" t="s">
        <v>71</v>
      </c>
      <c r="H4" t="s">
        <v>72</v>
      </c>
      <c r="I4" t="s">
        <v>73</v>
      </c>
      <c r="J4" t="s">
        <v>74</v>
      </c>
      <c r="K4" t="s">
        <v>75</v>
      </c>
    </row>
    <row r="5" spans="1:23" x14ac:dyDescent="0.25">
      <c r="A5" s="5">
        <v>1</v>
      </c>
      <c r="B5" s="13">
        <v>2.2222222222222223</v>
      </c>
      <c r="C5" s="13">
        <v>2.8888888888888888</v>
      </c>
      <c r="D5" s="13">
        <v>3.6666666666666665</v>
      </c>
      <c r="E5" s="13">
        <v>3.7777777777777777</v>
      </c>
      <c r="F5" s="13">
        <v>5.2222222222222223</v>
      </c>
      <c r="G5" s="13">
        <v>5.333333333333333</v>
      </c>
      <c r="H5" s="13">
        <v>6.8888888888888893</v>
      </c>
      <c r="I5" s="13">
        <v>8.6666666666666661</v>
      </c>
      <c r="J5" s="13">
        <v>8.1111111111111107</v>
      </c>
      <c r="K5" s="13">
        <v>8.2222222222222214</v>
      </c>
    </row>
    <row r="6" spans="1:23" x14ac:dyDescent="0.25">
      <c r="A6" s="5">
        <v>2</v>
      </c>
      <c r="B6" s="13">
        <v>2.2222222222222223</v>
      </c>
      <c r="C6" s="13">
        <v>3.2222222222222223</v>
      </c>
      <c r="D6" s="13">
        <v>3.8888888888888888</v>
      </c>
      <c r="E6" s="13">
        <v>4.333333333333333</v>
      </c>
      <c r="F6" s="13">
        <v>4.5555555555555554</v>
      </c>
      <c r="G6" s="13">
        <v>5.1111111111111107</v>
      </c>
      <c r="H6" s="13">
        <v>6.7777777777777777</v>
      </c>
      <c r="I6" s="13">
        <v>8</v>
      </c>
      <c r="J6" s="13">
        <v>8.6666666666666661</v>
      </c>
      <c r="K6" s="13">
        <v>8.1111111111111107</v>
      </c>
    </row>
    <row r="7" spans="1:23" x14ac:dyDescent="0.25">
      <c r="A7" s="5">
        <v>3</v>
      </c>
      <c r="B7" s="13">
        <v>2.3333333333333335</v>
      </c>
      <c r="C7" s="13">
        <v>3.4444444444444446</v>
      </c>
      <c r="D7" s="13">
        <v>3.5555555555555554</v>
      </c>
      <c r="E7" s="13">
        <v>4.5555555555555554</v>
      </c>
      <c r="F7" s="13">
        <v>5.1111111111111107</v>
      </c>
      <c r="G7" s="13">
        <v>5.2222222222222223</v>
      </c>
      <c r="H7" s="13">
        <v>6</v>
      </c>
      <c r="I7" s="13">
        <v>8.5555555555555554</v>
      </c>
      <c r="J7" s="13">
        <v>8.6666666666666661</v>
      </c>
      <c r="K7" s="13">
        <v>7.5555555555555554</v>
      </c>
    </row>
    <row r="8" spans="1:23" x14ac:dyDescent="0.25">
      <c r="A8" s="5" t="s">
        <v>135</v>
      </c>
      <c r="B8" s="13">
        <v>1</v>
      </c>
      <c r="C8" s="13">
        <v>2</v>
      </c>
      <c r="D8" s="13">
        <v>3</v>
      </c>
      <c r="E8" s="13">
        <v>4</v>
      </c>
      <c r="F8" s="13">
        <v>5</v>
      </c>
      <c r="G8" s="13">
        <v>6</v>
      </c>
      <c r="H8" s="13">
        <v>7</v>
      </c>
      <c r="I8" s="13">
        <v>8</v>
      </c>
      <c r="J8" s="13">
        <v>9</v>
      </c>
      <c r="K8" s="13">
        <v>10</v>
      </c>
    </row>
    <row r="9" spans="1:23" x14ac:dyDescent="0.25">
      <c r="A9" s="5" t="s">
        <v>29</v>
      </c>
      <c r="B9" s="13">
        <v>2.2142857142857144</v>
      </c>
      <c r="C9" s="13">
        <v>3.1428571428571428</v>
      </c>
      <c r="D9" s="13">
        <v>3.6785714285714284</v>
      </c>
      <c r="E9" s="13">
        <v>4.2142857142857144</v>
      </c>
      <c r="F9" s="13">
        <v>4.9642857142857144</v>
      </c>
      <c r="G9" s="13">
        <v>5.25</v>
      </c>
      <c r="H9" s="13">
        <v>6.5714285714285712</v>
      </c>
      <c r="I9" s="13">
        <v>8.3928571428571423</v>
      </c>
      <c r="J9" s="13">
        <v>8.5</v>
      </c>
      <c r="K9" s="13">
        <v>8.0357142857142865</v>
      </c>
    </row>
    <row r="11" spans="1:23" x14ac:dyDescent="0.25">
      <c r="A11" t="s">
        <v>155</v>
      </c>
    </row>
    <row r="13" spans="1:23" x14ac:dyDescent="0.25">
      <c r="A13" s="5" t="s">
        <v>135</v>
      </c>
      <c r="B13" s="13">
        <v>1</v>
      </c>
      <c r="C13" s="13">
        <v>2</v>
      </c>
      <c r="D13" s="13">
        <v>3</v>
      </c>
      <c r="E13" s="13">
        <v>4</v>
      </c>
      <c r="F13" s="13">
        <v>5</v>
      </c>
      <c r="G13" s="13">
        <v>6</v>
      </c>
      <c r="H13" s="13">
        <v>7</v>
      </c>
      <c r="I13" s="13">
        <v>8</v>
      </c>
      <c r="J13" s="13">
        <v>9</v>
      </c>
      <c r="K13" s="13">
        <v>10</v>
      </c>
    </row>
    <row r="15" spans="1:23" x14ac:dyDescent="0.25">
      <c r="A15" s="32" t="s">
        <v>156</v>
      </c>
      <c r="B15" s="32" t="s">
        <v>66</v>
      </c>
      <c r="C15" s="32" t="s">
        <v>67</v>
      </c>
      <c r="D15" s="32" t="s">
        <v>68</v>
      </c>
      <c r="E15" s="32" t="s">
        <v>69</v>
      </c>
      <c r="F15" s="32" t="s">
        <v>70</v>
      </c>
      <c r="G15" s="32" t="s">
        <v>71</v>
      </c>
      <c r="H15" s="32" t="s">
        <v>72</v>
      </c>
      <c r="I15" s="32" t="s">
        <v>73</v>
      </c>
      <c r="J15" s="32" t="s">
        <v>74</v>
      </c>
      <c r="K15" s="32" t="s">
        <v>75</v>
      </c>
      <c r="L15" s="33" t="s">
        <v>145</v>
      </c>
      <c r="M15" s="33" t="s">
        <v>146</v>
      </c>
      <c r="N15" s="33" t="s">
        <v>147</v>
      </c>
      <c r="O15" s="33" t="s">
        <v>148</v>
      </c>
      <c r="P15" s="33" t="s">
        <v>149</v>
      </c>
      <c r="Q15" s="33" t="s">
        <v>150</v>
      </c>
      <c r="R15" s="33" t="s">
        <v>151</v>
      </c>
      <c r="S15" s="33" t="s">
        <v>152</v>
      </c>
      <c r="T15" s="33" t="s">
        <v>153</v>
      </c>
      <c r="U15" s="33" t="s">
        <v>154</v>
      </c>
      <c r="V15" s="33" t="s">
        <v>35</v>
      </c>
      <c r="W15" s="33" t="s">
        <v>157</v>
      </c>
    </row>
    <row r="16" spans="1:23" x14ac:dyDescent="0.25">
      <c r="A16" s="5" t="s">
        <v>175</v>
      </c>
      <c r="B16" s="13">
        <f>B5</f>
        <v>2.2222222222222223</v>
      </c>
      <c r="C16" s="13">
        <f t="shared" ref="C16:K16" si="0">C5</f>
        <v>2.8888888888888888</v>
      </c>
      <c r="D16" s="13">
        <f t="shared" si="0"/>
        <v>3.6666666666666665</v>
      </c>
      <c r="E16" s="13">
        <f t="shared" si="0"/>
        <v>3.7777777777777777</v>
      </c>
      <c r="F16" s="13">
        <f t="shared" si="0"/>
        <v>5.2222222222222223</v>
      </c>
      <c r="G16" s="13">
        <f t="shared" si="0"/>
        <v>5.333333333333333</v>
      </c>
      <c r="H16" s="13">
        <f t="shared" si="0"/>
        <v>6.8888888888888893</v>
      </c>
      <c r="I16" s="13">
        <f t="shared" si="0"/>
        <v>8.6666666666666661</v>
      </c>
      <c r="J16" s="13">
        <f t="shared" si="0"/>
        <v>8.1111111111111107</v>
      </c>
      <c r="K16" s="13">
        <f t="shared" si="0"/>
        <v>8.2222222222222214</v>
      </c>
      <c r="L16" s="13">
        <f>B$13-B16</f>
        <v>-1.2222222222222223</v>
      </c>
      <c r="M16" s="13">
        <f t="shared" ref="M16:U18" si="1">C$13-C16</f>
        <v>-0.88888888888888884</v>
      </c>
      <c r="N16" s="13">
        <f t="shared" si="1"/>
        <v>-0.66666666666666652</v>
      </c>
      <c r="O16" s="13">
        <f t="shared" si="1"/>
        <v>0.22222222222222232</v>
      </c>
      <c r="P16" s="13">
        <f t="shared" si="1"/>
        <v>-0.22222222222222232</v>
      </c>
      <c r="Q16" s="13">
        <f t="shared" si="1"/>
        <v>0.66666666666666696</v>
      </c>
      <c r="R16" s="13">
        <f t="shared" si="1"/>
        <v>0.11111111111111072</v>
      </c>
      <c r="S16" s="13">
        <f t="shared" si="1"/>
        <v>-0.66666666666666607</v>
      </c>
      <c r="T16" s="13">
        <f t="shared" si="1"/>
        <v>0.88888888888888928</v>
      </c>
      <c r="U16" s="13">
        <f t="shared" si="1"/>
        <v>1.7777777777777786</v>
      </c>
      <c r="V16" s="13">
        <f>_xlfn.STDEV.P(L16:U16)</f>
        <v>0.87629974013912704</v>
      </c>
      <c r="W16" s="13">
        <f>AVERAGE(Table4[SD])</f>
        <v>0.9738730517998414</v>
      </c>
    </row>
    <row r="17" spans="1:23" x14ac:dyDescent="0.25">
      <c r="A17" s="5" t="s">
        <v>176</v>
      </c>
      <c r="B17" s="13">
        <v>2.2222222222222223</v>
      </c>
      <c r="C17" s="13">
        <v>3.2222222222222223</v>
      </c>
      <c r="D17" s="13">
        <v>3.8888888888888888</v>
      </c>
      <c r="E17" s="13">
        <v>4.333333333333333</v>
      </c>
      <c r="F17" s="13">
        <v>4.5555555555555554</v>
      </c>
      <c r="G17" s="13">
        <v>5.1111111111111107</v>
      </c>
      <c r="H17" s="13">
        <v>6.7777777777777777</v>
      </c>
      <c r="I17" s="13">
        <v>8</v>
      </c>
      <c r="J17" s="13">
        <v>8.6666666666666661</v>
      </c>
      <c r="K17" s="13">
        <v>8.1111111111111107</v>
      </c>
      <c r="L17" s="13">
        <f t="shared" ref="L17:L18" si="2">B$13-B17</f>
        <v>-1.2222222222222223</v>
      </c>
      <c r="M17" s="13">
        <f t="shared" si="1"/>
        <v>-1.2222222222222223</v>
      </c>
      <c r="N17" s="13">
        <f t="shared" si="1"/>
        <v>-0.88888888888888884</v>
      </c>
      <c r="O17" s="13">
        <f t="shared" si="1"/>
        <v>-0.33333333333333304</v>
      </c>
      <c r="P17" s="13">
        <f t="shared" si="1"/>
        <v>0.44444444444444464</v>
      </c>
      <c r="Q17" s="13">
        <f t="shared" si="1"/>
        <v>0.88888888888888928</v>
      </c>
      <c r="R17" s="13">
        <f t="shared" si="1"/>
        <v>0.22222222222222232</v>
      </c>
      <c r="S17" s="13">
        <f t="shared" si="1"/>
        <v>0</v>
      </c>
      <c r="T17" s="13">
        <f t="shared" si="1"/>
        <v>0.33333333333333393</v>
      </c>
      <c r="U17" s="13">
        <f t="shared" si="1"/>
        <v>1.8888888888888893</v>
      </c>
      <c r="V17" s="13">
        <f t="shared" ref="V17:V18" si="3">_xlfn.STDEV.P(L17:U17)</f>
        <v>0.9275615183751269</v>
      </c>
      <c r="W17" s="13">
        <f>AVERAGE(Table4[SD])</f>
        <v>0.9738730517998414</v>
      </c>
    </row>
    <row r="18" spans="1:23" x14ac:dyDescent="0.25">
      <c r="A18" s="5" t="s">
        <v>177</v>
      </c>
      <c r="B18" s="13">
        <v>2.3333333333333335</v>
      </c>
      <c r="C18" s="13">
        <v>3.4444444444444446</v>
      </c>
      <c r="D18" s="13">
        <v>3.5555555555555554</v>
      </c>
      <c r="E18" s="13">
        <v>4.5555555555555554</v>
      </c>
      <c r="F18" s="13">
        <v>5.1111111111111107</v>
      </c>
      <c r="G18" s="13">
        <v>5.2222222222222223</v>
      </c>
      <c r="H18" s="13">
        <v>6</v>
      </c>
      <c r="I18" s="13">
        <v>8.5555555555555554</v>
      </c>
      <c r="J18" s="13">
        <v>8.6666666666666661</v>
      </c>
      <c r="K18" s="13">
        <v>7.5555555555555554</v>
      </c>
      <c r="L18" s="13">
        <f t="shared" si="2"/>
        <v>-1.3333333333333335</v>
      </c>
      <c r="M18" s="13">
        <f t="shared" si="1"/>
        <v>-1.4444444444444446</v>
      </c>
      <c r="N18" s="13">
        <f t="shared" si="1"/>
        <v>-0.55555555555555536</v>
      </c>
      <c r="O18" s="13">
        <f t="shared" si="1"/>
        <v>-0.55555555555555536</v>
      </c>
      <c r="P18" s="13">
        <f t="shared" si="1"/>
        <v>-0.11111111111111072</v>
      </c>
      <c r="Q18" s="13">
        <f t="shared" si="1"/>
        <v>0.77777777777777768</v>
      </c>
      <c r="R18" s="13">
        <f t="shared" si="1"/>
        <v>1</v>
      </c>
      <c r="S18" s="13">
        <f t="shared" si="1"/>
        <v>-0.55555555555555536</v>
      </c>
      <c r="T18" s="13">
        <f t="shared" si="1"/>
        <v>0.33333333333333393</v>
      </c>
      <c r="U18" s="13">
        <f t="shared" si="1"/>
        <v>2.4444444444444446</v>
      </c>
      <c r="V18" s="13">
        <f t="shared" si="3"/>
        <v>1.1177578968852704</v>
      </c>
      <c r="W18" s="13">
        <f>AVERAGE(Table4[SD])</f>
        <v>0.9738730517998414</v>
      </c>
    </row>
    <row r="19" spans="1:23" ht="18.75" x14ac:dyDescent="0.25">
      <c r="A19" s="5" t="s">
        <v>178</v>
      </c>
      <c r="B19" s="13">
        <v>1</v>
      </c>
      <c r="C19" s="13">
        <v>2</v>
      </c>
      <c r="D19" s="13">
        <v>3</v>
      </c>
      <c r="E19" s="13">
        <v>4</v>
      </c>
      <c r="F19" s="13">
        <v>5</v>
      </c>
      <c r="G19" s="13">
        <v>6</v>
      </c>
      <c r="H19" s="13">
        <v>7</v>
      </c>
      <c r="I19" s="13">
        <v>8</v>
      </c>
      <c r="J19" s="13">
        <v>9</v>
      </c>
      <c r="K19" s="13">
        <v>10</v>
      </c>
      <c r="V19" s="14"/>
    </row>
  </sheetData>
  <pageMargins left="0.7" right="0.7" top="0.75" bottom="0.75" header="0.3" footer="0.3"/>
  <pageSetup scale="95" orientation="portrait" horizontalDpi="1200" verticalDpi="1200" r:id="rId2"/>
  <drawing r:id="rId3"/>
  <tableParts count="1">
    <tablePart r:id="rId4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688FF9-83D1-47C2-9C23-BC9A0657EFC1}">
  <dimension ref="A4:V19"/>
  <sheetViews>
    <sheetView zoomScale="85" zoomScaleNormal="85" workbookViewId="0">
      <selection activeCell="C8" sqref="C8"/>
    </sheetView>
  </sheetViews>
  <sheetFormatPr defaultRowHeight="15" x14ac:dyDescent="0.25"/>
  <cols>
    <col min="1" max="1" width="13.28515625" bestFit="1" customWidth="1"/>
    <col min="2" max="2" width="17" bestFit="1" customWidth="1"/>
    <col min="3" max="3" width="15.85546875" bestFit="1" customWidth="1"/>
    <col min="4" max="4" width="22.85546875" bestFit="1" customWidth="1"/>
    <col min="5" max="11" width="5.28515625" bestFit="1" customWidth="1"/>
    <col min="12" max="12" width="6.28515625" bestFit="1" customWidth="1"/>
    <col min="13" max="13" width="10.140625" bestFit="1" customWidth="1"/>
    <col min="14" max="20" width="11.7109375" bestFit="1" customWidth="1"/>
    <col min="21" max="21" width="10.7109375" bestFit="1" customWidth="1"/>
    <col min="22" max="23" width="11.7109375" bestFit="1" customWidth="1"/>
    <col min="24" max="24" width="15.140625" bestFit="1" customWidth="1"/>
    <col min="25" max="25" width="20.42578125" bestFit="1" customWidth="1"/>
  </cols>
  <sheetData>
    <row r="4" spans="1:4" x14ac:dyDescent="0.25">
      <c r="A4" s="4" t="s">
        <v>28</v>
      </c>
      <c r="B4" t="s">
        <v>161</v>
      </c>
      <c r="C4" t="s">
        <v>174</v>
      </c>
      <c r="D4" t="s">
        <v>173</v>
      </c>
    </row>
    <row r="5" spans="1:4" x14ac:dyDescent="0.25">
      <c r="A5" s="5">
        <v>1</v>
      </c>
      <c r="B5" s="13">
        <v>3.9949124306961354</v>
      </c>
      <c r="C5" s="13">
        <v>3.6666666666666665</v>
      </c>
      <c r="D5" s="13">
        <v>3.8179590016415625</v>
      </c>
    </row>
    <row r="6" spans="1:4" x14ac:dyDescent="0.25">
      <c r="A6" s="5">
        <v>2</v>
      </c>
      <c r="B6" s="13">
        <v>3.2615189615948519</v>
      </c>
      <c r="C6" s="13">
        <v>4.2222222222222223</v>
      </c>
      <c r="D6" s="13">
        <v>3.8179590016415625</v>
      </c>
    </row>
    <row r="7" spans="1:4" x14ac:dyDescent="0.25">
      <c r="A7" s="5">
        <v>3</v>
      </c>
      <c r="B7" s="13">
        <v>4.1974456126336976</v>
      </c>
      <c r="C7" s="13">
        <v>3.8888888888888888</v>
      </c>
      <c r="D7" s="13">
        <v>3.8179590016415625</v>
      </c>
    </row>
    <row r="8" spans="1:4" x14ac:dyDescent="0.25">
      <c r="A8" s="5" t="s">
        <v>29</v>
      </c>
      <c r="B8" s="3">
        <v>3.8179590016415608</v>
      </c>
      <c r="C8" s="3">
        <v>3.925925925925926</v>
      </c>
      <c r="D8" s="13">
        <v>3.8179590016415648</v>
      </c>
    </row>
    <row r="19" spans="22:22" ht="18.75" x14ac:dyDescent="0.25">
      <c r="V19" s="14" t="s">
        <v>48</v>
      </c>
    </row>
  </sheetData>
  <pageMargins left="0.7" right="0.7" top="0.75" bottom="0.75" header="0.3" footer="0.3"/>
  <pageSetup scale="95" orientation="portrait" horizontalDpi="1200" verticalDpi="1200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F4F010-BE25-4686-883C-4D74545D80A4}">
  <dimension ref="A1"/>
  <sheetViews>
    <sheetView zoomScale="70" zoomScaleNormal="70" workbookViewId="0">
      <selection activeCell="V29" sqref="V29"/>
    </sheetView>
  </sheetViews>
  <sheetFormatPr defaultRowHeight="15" x14ac:dyDescent="0.25"/>
  <cols>
    <col min="16" max="16" width="60.7109375" customWidth="1"/>
  </cols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6C0701-B297-43BE-9ECC-5A85FAD92B43}">
  <dimension ref="A1:D12"/>
  <sheetViews>
    <sheetView tabSelected="1" topLeftCell="A33" zoomScale="88" zoomScaleNormal="85" workbookViewId="0">
      <selection activeCell="Q62" sqref="Q62"/>
    </sheetView>
  </sheetViews>
  <sheetFormatPr defaultRowHeight="15" x14ac:dyDescent="0.25"/>
  <cols>
    <col min="2" max="2" width="67.85546875" customWidth="1"/>
    <col min="3" max="3" width="9.140625" bestFit="1" customWidth="1"/>
  </cols>
  <sheetData>
    <row r="1" spans="1:4" x14ac:dyDescent="0.25">
      <c r="A1" t="s">
        <v>36</v>
      </c>
      <c r="B1" t="s">
        <v>34</v>
      </c>
      <c r="C1" t="s">
        <v>6</v>
      </c>
      <c r="D1" t="s">
        <v>35</v>
      </c>
    </row>
    <row r="2" spans="1:4" x14ac:dyDescent="0.25">
      <c r="A2">
        <v>6</v>
      </c>
      <c r="B2" s="7" t="s">
        <v>82</v>
      </c>
      <c r="C2" s="13" cm="1">
        <f t="array" ref="C2">AVERAGE(IF(Table1[Q6]&lt;&gt;"",Table1[Q6]))</f>
        <v>4.25</v>
      </c>
      <c r="D2" s="13">
        <f>_xlfn.STDEV.P(Table1[Q6])</f>
        <v>1.713913650100261</v>
      </c>
    </row>
    <row r="3" spans="1:4" ht="25.5" x14ac:dyDescent="0.25">
      <c r="A3">
        <v>7</v>
      </c>
      <c r="B3" s="7" t="s">
        <v>83</v>
      </c>
      <c r="C3" s="13">
        <f>AVERAGE(Table1[Q7])</f>
        <v>4.625</v>
      </c>
      <c r="D3" s="13">
        <f>_xlfn.STDEV.P(Table1[Q7])</f>
        <v>1.4947825928876748</v>
      </c>
    </row>
    <row r="4" spans="1:4" ht="25.5" x14ac:dyDescent="0.25">
      <c r="A4">
        <v>8</v>
      </c>
      <c r="B4" s="7" t="s">
        <v>84</v>
      </c>
      <c r="C4" s="13">
        <f>AVERAGE(Table1[Q8])</f>
        <v>5.5</v>
      </c>
      <c r="D4" s="13">
        <f>_xlfn.STDEV.P(Table1[Q8])</f>
        <v>1.4142135623730951</v>
      </c>
    </row>
    <row r="5" spans="1:4" x14ac:dyDescent="0.25">
      <c r="A5">
        <v>9</v>
      </c>
      <c r="B5" s="7" t="s">
        <v>85</v>
      </c>
      <c r="C5" s="13">
        <f>AVERAGE(Table1[Q9])</f>
        <v>3.875</v>
      </c>
      <c r="D5" s="13">
        <f>_xlfn.STDEV.P(Table1[Q9])</f>
        <v>1.6153559979150107</v>
      </c>
    </row>
    <row r="6" spans="1:4" x14ac:dyDescent="0.25">
      <c r="A6">
        <v>10</v>
      </c>
      <c r="B6" s="7" t="s">
        <v>86</v>
      </c>
      <c r="C6" s="13">
        <f>AVERAGE(Table1[Q10])</f>
        <v>5</v>
      </c>
      <c r="D6" s="13">
        <f>_xlfn.STDEV.P(Table1[Q10])</f>
        <v>1.2247448713915889</v>
      </c>
    </row>
    <row r="7" spans="1:4" ht="25.5" x14ac:dyDescent="0.25">
      <c r="A7">
        <v>11</v>
      </c>
      <c r="B7" s="7" t="s">
        <v>87</v>
      </c>
      <c r="C7" s="13">
        <f>AVERAGE(Table1[Q11])</f>
        <v>4.875</v>
      </c>
      <c r="D7" s="13">
        <f>_xlfn.STDEV.P(Table1[Q11])</f>
        <v>1.5360257159305635</v>
      </c>
    </row>
    <row r="8" spans="1:4" ht="25.5" x14ac:dyDescent="0.25">
      <c r="A8">
        <v>12</v>
      </c>
      <c r="B8" s="7" t="s">
        <v>88</v>
      </c>
      <c r="C8" s="13">
        <f>AVERAGE(Table1[Q12])</f>
        <v>4.875</v>
      </c>
      <c r="D8" s="13">
        <f>_xlfn.STDEV.P(Table1[Q12])</f>
        <v>1.8328597873268975</v>
      </c>
    </row>
    <row r="9" spans="1:4" ht="25.5" x14ac:dyDescent="0.25">
      <c r="A9">
        <v>13</v>
      </c>
      <c r="B9" s="7" t="s">
        <v>89</v>
      </c>
      <c r="C9" s="13">
        <f>AVERAGE(Table1[Q13])</f>
        <v>6.25</v>
      </c>
      <c r="D9" s="13">
        <f>_xlfn.STDEV.P(Table1[Q13])</f>
        <v>0.66143782776614768</v>
      </c>
    </row>
    <row r="10" spans="1:4" x14ac:dyDescent="0.25">
      <c r="A10">
        <v>14</v>
      </c>
      <c r="B10" s="7" t="s">
        <v>90</v>
      </c>
      <c r="C10" s="13">
        <f>AVERAGE(Table1[Q14])</f>
        <v>5.125</v>
      </c>
      <c r="D10" s="13">
        <f>_xlfn.STDEV.P(Table1[Q14])</f>
        <v>1.5360257159305635</v>
      </c>
    </row>
    <row r="11" spans="1:4" x14ac:dyDescent="0.25">
      <c r="A11">
        <v>15</v>
      </c>
      <c r="B11" s="7" t="s">
        <v>91</v>
      </c>
      <c r="C11" s="13">
        <f>AVERAGE(Table1[Q15])</f>
        <v>4.25</v>
      </c>
      <c r="D11" s="13">
        <f>_xlfn.STDEV.P(Table1[Q15])</f>
        <v>1.920286436967152</v>
      </c>
    </row>
    <row r="12" spans="1:4" x14ac:dyDescent="0.25">
      <c r="A12" t="s">
        <v>144</v>
      </c>
      <c r="B12" s="7"/>
      <c r="C12" s="13">
        <f>SUBTOTAL(101,Table3[Mean])</f>
        <v>4.8624999999999998</v>
      </c>
      <c r="D12" s="13">
        <f>SUBTOTAL(101,Table3[SD])</f>
        <v>1.4949646158588954</v>
      </c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249E29-FEE6-46EE-992A-08DD01473832}">
  <dimension ref="A4:E10"/>
  <sheetViews>
    <sheetView topLeftCell="A19" zoomScaleNormal="100" workbookViewId="0">
      <selection activeCell="A8" sqref="A8"/>
    </sheetView>
  </sheetViews>
  <sheetFormatPr defaultRowHeight="15" x14ac:dyDescent="0.25"/>
  <cols>
    <col min="1" max="1" width="22.140625" bestFit="1" customWidth="1"/>
    <col min="2" max="2" width="11.42578125" bestFit="1" customWidth="1"/>
    <col min="3" max="3" width="10.5703125" bestFit="1" customWidth="1"/>
    <col min="4" max="4" width="10.85546875" bestFit="1" customWidth="1"/>
    <col min="5" max="5" width="11.42578125" bestFit="1" customWidth="1"/>
    <col min="6" max="8" width="1.7109375" bestFit="1" customWidth="1"/>
    <col min="10" max="10" width="7.28515625" bestFit="1" customWidth="1"/>
    <col min="11" max="12" width="13.5703125" bestFit="1" customWidth="1"/>
    <col min="13" max="16" width="2" bestFit="1" customWidth="1"/>
    <col min="17" max="17" width="7.28515625" bestFit="1" customWidth="1"/>
  </cols>
  <sheetData>
    <row r="4" spans="1:5" x14ac:dyDescent="0.25">
      <c r="A4" s="4" t="s">
        <v>10</v>
      </c>
      <c r="B4" t="s">
        <v>30</v>
      </c>
      <c r="D4" s="4" t="s">
        <v>14</v>
      </c>
      <c r="E4" t="s">
        <v>49</v>
      </c>
    </row>
    <row r="5" spans="1:5" x14ac:dyDescent="0.25">
      <c r="A5" t="s">
        <v>94</v>
      </c>
      <c r="B5" s="6">
        <v>0.1111111111111111</v>
      </c>
      <c r="D5" t="s">
        <v>11</v>
      </c>
      <c r="E5" s="6">
        <v>0.8571428571428571</v>
      </c>
    </row>
    <row r="6" spans="1:5" x14ac:dyDescent="0.25">
      <c r="A6" t="s">
        <v>31</v>
      </c>
      <c r="B6" s="6">
        <v>0.33333333333333331</v>
      </c>
      <c r="D6" t="s">
        <v>12</v>
      </c>
      <c r="E6" s="6">
        <v>0.14285714285714285</v>
      </c>
    </row>
    <row r="7" spans="1:5" x14ac:dyDescent="0.25">
      <c r="A7" t="s">
        <v>134</v>
      </c>
      <c r="B7" s="6">
        <v>0.1111111111111111</v>
      </c>
    </row>
    <row r="8" spans="1:5" x14ac:dyDescent="0.25">
      <c r="A8" t="s">
        <v>132</v>
      </c>
      <c r="B8" s="6">
        <v>0.1111111111111111</v>
      </c>
    </row>
    <row r="9" spans="1:5" x14ac:dyDescent="0.25">
      <c r="A9" t="s">
        <v>110</v>
      </c>
      <c r="B9" s="6">
        <v>0.1111111111111111</v>
      </c>
    </row>
    <row r="10" spans="1:5" x14ac:dyDescent="0.25">
      <c r="A10" t="s">
        <v>133</v>
      </c>
      <c r="B10" s="6">
        <v>0.22222222222222221</v>
      </c>
    </row>
  </sheetData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12</vt:i4>
      </vt:variant>
    </vt:vector>
  </HeadingPairs>
  <TitlesOfParts>
    <vt:vector size="22" baseType="lpstr">
      <vt:lpstr>MainTable</vt:lpstr>
      <vt:lpstr>Complexity Scores</vt:lpstr>
      <vt:lpstr>ComplexityLvChosenParticipant</vt:lpstr>
      <vt:lpstr>Complex Perception per Lv</vt:lpstr>
      <vt:lpstr>Complex Perception per Pattern</vt:lpstr>
      <vt:lpstr>Complex Accuracy</vt:lpstr>
      <vt:lpstr>ComplexLvChosen</vt:lpstr>
      <vt:lpstr>ProbabilityGraph</vt:lpstr>
      <vt:lpstr>SurveyTable</vt:lpstr>
      <vt:lpstr>Survey Graphs</vt:lpstr>
      <vt:lpstr>'Complex Accuracy'!Table1_results</vt:lpstr>
      <vt:lpstr>'Complex Perception per Lv'!Table1_results</vt:lpstr>
      <vt:lpstr>'Complex Perception per Pattern'!Table1_results</vt:lpstr>
      <vt:lpstr>ComplexLvChosen!Table1_results</vt:lpstr>
      <vt:lpstr>Table1_results</vt:lpstr>
      <vt:lpstr>'Complex Accuracy'!Table1Results</vt:lpstr>
      <vt:lpstr>'Complex Perception per Lv'!Table1Results</vt:lpstr>
      <vt:lpstr>'Complex Perception per Pattern'!Table1Results</vt:lpstr>
      <vt:lpstr>ComplexLvChosen!Table1Results</vt:lpstr>
      <vt:lpstr>Table1Results</vt:lpstr>
      <vt:lpstr>TableTest</vt:lpstr>
      <vt:lpstr>Tabletest2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FABIAN JARRIN</dc:creator>
  <cp:lastModifiedBy>FABIAN JARRIN</cp:lastModifiedBy>
  <cp:lastPrinted>2023-06-29T08:00:54Z</cp:lastPrinted>
  <dcterms:created xsi:type="dcterms:W3CDTF">2023-06-01T09:03:54Z</dcterms:created>
  <dcterms:modified xsi:type="dcterms:W3CDTF">2023-12-07T11:03:00Z</dcterms:modified>
</cp:coreProperties>
</file>