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51D85CEB-4700-4862-B968-1B70905412E0}" xr6:coauthVersionLast="47" xr6:coauthVersionMax="47" xr10:uidLastSave="{00000000-0000-0000-0000-000000000000}"/>
  <bookViews>
    <workbookView xWindow="25500" yWindow="0" windowWidth="13005" windowHeight="16305" tabRatio="541" firstSheet="5" activeTab="5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8" i="7" l="1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27" i="7"/>
  <c r="D26" i="7"/>
  <c r="D19" i="7"/>
  <c r="D20" i="7"/>
  <c r="D21" i="7"/>
  <c r="D22" i="7"/>
  <c r="D13" i="7"/>
  <c r="D14" i="7"/>
  <c r="D15" i="7"/>
  <c r="D16" i="7"/>
  <c r="D17" i="7"/>
  <c r="D18" i="7"/>
  <c r="D12" i="7"/>
  <c r="C12" i="7" a="1"/>
  <c r="C12" i="7" s="1"/>
  <c r="I78" i="1" l="1"/>
  <c r="I79" i="1"/>
  <c r="I80" i="1"/>
  <c r="AN78" i="1" a="1"/>
  <c r="AN78" i="1" s="1"/>
  <c r="AN79" i="1" a="1"/>
  <c r="AN79" i="1" s="1"/>
  <c r="AN80" i="1" a="1"/>
  <c r="AN80" i="1" s="1"/>
  <c r="AO78" i="1"/>
  <c r="AO79" i="1"/>
  <c r="AO80" i="1"/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F40" i="14"/>
  <c r="G40" i="14"/>
  <c r="H40" i="14"/>
  <c r="I57" i="1"/>
  <c r="I58" i="1"/>
  <c r="I59" i="1"/>
  <c r="I60" i="1"/>
  <c r="I61" i="1"/>
  <c r="I62" i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O58" i="1"/>
  <c r="AO59" i="1"/>
  <c r="AO60" i="1"/>
  <c r="AO61" i="1"/>
  <c r="AO62" i="1"/>
  <c r="AN57" i="1" a="1"/>
  <c r="AN57" i="1" s="1"/>
  <c r="AO57" i="1"/>
  <c r="F20" i="14"/>
  <c r="G20" i="14"/>
  <c r="H20" i="14" s="1"/>
  <c r="F21" i="14"/>
  <c r="G21" i="14"/>
  <c r="H21" i="14" s="1"/>
  <c r="F22" i="14"/>
  <c r="G22" i="14"/>
  <c r="H22" i="14" s="1"/>
  <c r="F23" i="14"/>
  <c r="G23" i="14"/>
  <c r="H23" i="14" s="1"/>
  <c r="F24" i="14"/>
  <c r="G24" i="14"/>
  <c r="H24" i="14" s="1"/>
  <c r="F25" i="14"/>
  <c r="G25" i="14"/>
  <c r="H25" i="14" s="1"/>
  <c r="F26" i="14"/>
  <c r="G26" i="14"/>
  <c r="H26" i="14" s="1"/>
  <c r="F27" i="14"/>
  <c r="G27" i="14"/>
  <c r="H27" i="14" s="1"/>
  <c r="F28" i="14"/>
  <c r="G28" i="14"/>
  <c r="H28" i="14" s="1"/>
  <c r="F29" i="14"/>
  <c r="G29" i="14"/>
  <c r="H29" i="14" s="1"/>
  <c r="I56" i="1" l="1"/>
  <c r="I55" i="1"/>
  <c r="I54" i="1"/>
  <c r="I53" i="1"/>
  <c r="I52" i="1"/>
  <c r="I51" i="1"/>
  <c r="I50" i="1"/>
  <c r="I49" i="1"/>
  <c r="I48" i="1"/>
  <c r="AN56" i="1" a="1"/>
  <c r="AN56" i="1" s="1"/>
  <c r="AO56" i="1"/>
  <c r="AN55" i="1" a="1"/>
  <c r="AN55" i="1" s="1"/>
  <c r="AO55" i="1"/>
  <c r="AN54" i="1" a="1"/>
  <c r="AN54" i="1" s="1"/>
  <c r="AO54" i="1"/>
  <c r="AN53" i="1" a="1"/>
  <c r="AN53" i="1" s="1"/>
  <c r="AO53" i="1"/>
  <c r="AN52" i="1" a="1"/>
  <c r="AN52" i="1" s="1"/>
  <c r="AO52" i="1"/>
  <c r="AN51" i="1" a="1"/>
  <c r="AN51" i="1" s="1"/>
  <c r="AO51" i="1"/>
  <c r="AN50" i="1" a="1"/>
  <c r="AN50" i="1" s="1"/>
  <c r="AO50" i="1"/>
  <c r="AN49" i="1" a="1"/>
  <c r="AN49" i="1" s="1"/>
  <c r="AO49" i="1"/>
  <c r="AN48" i="1" a="1"/>
  <c r="AN48" i="1" s="1"/>
  <c r="AO48" i="1"/>
  <c r="I45" i="1"/>
  <c r="I46" i="1"/>
  <c r="I47" i="1"/>
  <c r="AN47" i="1" a="1"/>
  <c r="AN47" i="1" s="1"/>
  <c r="AO47" i="1"/>
  <c r="AN46" i="1" a="1"/>
  <c r="AN46" i="1" s="1"/>
  <c r="AO46" i="1"/>
  <c r="AN45" i="1" a="1"/>
  <c r="AN45" i="1" s="1"/>
  <c r="AO45" i="1"/>
  <c r="I40" i="1"/>
  <c r="I41" i="1"/>
  <c r="I42" i="1"/>
  <c r="I43" i="1"/>
  <c r="I44" i="1"/>
  <c r="AN43" i="1" a="1"/>
  <c r="AN43" i="1" s="1"/>
  <c r="AN44" i="1" a="1"/>
  <c r="AN44" i="1" s="1"/>
  <c r="AO43" i="1"/>
  <c r="AO44" i="1"/>
  <c r="AN42" i="1" a="1"/>
  <c r="AN42" i="1" s="1"/>
  <c r="AO42" i="1"/>
  <c r="I39" i="1"/>
  <c r="AN41" i="1" a="1"/>
  <c r="AN41" i="1" s="1"/>
  <c r="AO41" i="1"/>
  <c r="AN40" i="1" a="1"/>
  <c r="AN40" i="1" s="1"/>
  <c r="AO40" i="1"/>
  <c r="AN39" i="1" a="1"/>
  <c r="AN39" i="1" s="1"/>
  <c r="AO39" i="1"/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31" i="14"/>
  <c r="G32" i="14"/>
  <c r="G33" i="14"/>
  <c r="G34" i="14"/>
  <c r="G35" i="14"/>
  <c r="G36" i="14"/>
  <c r="G37" i="14"/>
  <c r="G38" i="14"/>
  <c r="G39" i="14"/>
  <c r="G30" i="14"/>
  <c r="F41" i="14"/>
  <c r="F42" i="14"/>
  <c r="F43" i="14"/>
  <c r="F44" i="14"/>
  <c r="F45" i="14"/>
  <c r="F46" i="14"/>
  <c r="F47" i="14"/>
  <c r="F48" i="14"/>
  <c r="F49" i="14"/>
  <c r="F31" i="14"/>
  <c r="F32" i="14"/>
  <c r="F33" i="14"/>
  <c r="F34" i="14"/>
  <c r="F35" i="14"/>
  <c r="F36" i="14"/>
  <c r="F37" i="14"/>
  <c r="F38" i="14"/>
  <c r="F39" i="14"/>
  <c r="H39" i="14" s="1"/>
  <c r="F3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T78" i="1" l="1"/>
  <c r="U80" i="1"/>
  <c r="T79" i="1"/>
  <c r="T80" i="1"/>
  <c r="V80" i="1" s="1"/>
  <c r="W80" i="1" s="1"/>
  <c r="U78" i="1"/>
  <c r="U79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63" i="1"/>
  <c r="T58" i="1"/>
  <c r="T59" i="1"/>
  <c r="T60" i="1"/>
  <c r="T61" i="1"/>
  <c r="T62" i="1"/>
  <c r="U58" i="1"/>
  <c r="U59" i="1"/>
  <c r="U60" i="1"/>
  <c r="U61" i="1"/>
  <c r="U62" i="1"/>
  <c r="T57" i="1"/>
  <c r="U57" i="1"/>
  <c r="T56" i="1"/>
  <c r="U56" i="1"/>
  <c r="T55" i="1"/>
  <c r="U55" i="1"/>
  <c r="T54" i="1"/>
  <c r="U54" i="1"/>
  <c r="T53" i="1"/>
  <c r="U53" i="1"/>
  <c r="T52" i="1"/>
  <c r="U52" i="1"/>
  <c r="T51" i="1"/>
  <c r="U51" i="1"/>
  <c r="T50" i="1"/>
  <c r="U50" i="1"/>
  <c r="T49" i="1"/>
  <c r="U49" i="1"/>
  <c r="T48" i="1"/>
  <c r="U48" i="1"/>
  <c r="T47" i="1"/>
  <c r="U47" i="1"/>
  <c r="T46" i="1"/>
  <c r="U46" i="1"/>
  <c r="T45" i="1"/>
  <c r="U45" i="1"/>
  <c r="T43" i="1"/>
  <c r="T44" i="1"/>
  <c r="U43" i="1"/>
  <c r="U44" i="1"/>
  <c r="T42" i="1"/>
  <c r="U42" i="1"/>
  <c r="T41" i="1"/>
  <c r="U41" i="1"/>
  <c r="T40" i="1"/>
  <c r="U40" i="1"/>
  <c r="T39" i="1"/>
  <c r="U39" i="1"/>
  <c r="U37" i="1"/>
  <c r="U38" i="1"/>
  <c r="T38" i="1"/>
  <c r="T36" i="1"/>
  <c r="T37" i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47" i="14"/>
  <c r="AN2" i="1" a="1"/>
  <c r="AN2" i="1" s="1"/>
  <c r="AO2" i="1"/>
  <c r="V79" i="1" l="1"/>
  <c r="W79" i="1" s="1"/>
  <c r="V78" i="1"/>
  <c r="W78" i="1" s="1"/>
  <c r="V72" i="1"/>
  <c r="W72" i="1" s="1"/>
  <c r="V64" i="1"/>
  <c r="W64" i="1" s="1"/>
  <c r="V75" i="1"/>
  <c r="W75" i="1" s="1"/>
  <c r="V67" i="1"/>
  <c r="W67" i="1" s="1"/>
  <c r="V76" i="1"/>
  <c r="W76" i="1" s="1"/>
  <c r="V68" i="1"/>
  <c r="W68" i="1" s="1"/>
  <c r="V77" i="1"/>
  <c r="W77" i="1" s="1"/>
  <c r="V69" i="1"/>
  <c r="W69" i="1" s="1"/>
  <c r="V70" i="1"/>
  <c r="W70" i="1" s="1"/>
  <c r="V73" i="1"/>
  <c r="W73" i="1" s="1"/>
  <c r="V65" i="1"/>
  <c r="W65" i="1" s="1"/>
  <c r="V74" i="1"/>
  <c r="W74" i="1" s="1"/>
  <c r="V66" i="1"/>
  <c r="W66" i="1" s="1"/>
  <c r="V71" i="1"/>
  <c r="W71" i="1" s="1"/>
  <c r="V63" i="1"/>
  <c r="W63" i="1" s="1"/>
  <c r="I40" i="14"/>
  <c r="V62" i="1"/>
  <c r="W62" i="1" s="1"/>
  <c r="V61" i="1"/>
  <c r="W61" i="1" s="1"/>
  <c r="V60" i="1"/>
  <c r="W60" i="1" s="1"/>
  <c r="V59" i="1"/>
  <c r="W59" i="1" s="1"/>
  <c r="V58" i="1"/>
  <c r="W58" i="1" s="1"/>
  <c r="V57" i="1"/>
  <c r="W57" i="1" s="1"/>
  <c r="I23" i="14"/>
  <c r="I22" i="14"/>
  <c r="I21" i="14"/>
  <c r="I26" i="14"/>
  <c r="I28" i="14"/>
  <c r="I25" i="14"/>
  <c r="I27" i="14"/>
  <c r="I29" i="14"/>
  <c r="I20" i="14"/>
  <c r="I24" i="14"/>
  <c r="V56" i="1"/>
  <c r="W56" i="1" s="1"/>
  <c r="V55" i="1"/>
  <c r="W55" i="1" s="1"/>
  <c r="V54" i="1"/>
  <c r="W54" i="1" s="1"/>
  <c r="V53" i="1"/>
  <c r="W53" i="1" s="1"/>
  <c r="V52" i="1"/>
  <c r="W52" i="1" s="1"/>
  <c r="V50" i="1"/>
  <c r="W50" i="1" s="1"/>
  <c r="V51" i="1"/>
  <c r="W51" i="1" s="1"/>
  <c r="V49" i="1"/>
  <c r="W49" i="1" s="1"/>
  <c r="V48" i="1"/>
  <c r="W48" i="1" s="1"/>
  <c r="V47" i="1"/>
  <c r="W47" i="1" s="1"/>
  <c r="V46" i="1"/>
  <c r="W46" i="1" s="1"/>
  <c r="V45" i="1"/>
  <c r="W45" i="1" s="1"/>
  <c r="V44" i="1"/>
  <c r="W44" i="1" s="1"/>
  <c r="V43" i="1"/>
  <c r="W43" i="1" s="1"/>
  <c r="V42" i="1"/>
  <c r="W42" i="1" s="1"/>
  <c r="V37" i="1"/>
  <c r="W37" i="1" s="1"/>
  <c r="V41" i="1"/>
  <c r="W41" i="1" s="1"/>
  <c r="V40" i="1"/>
  <c r="W40" i="1" s="1"/>
  <c r="V39" i="1"/>
  <c r="W39" i="1" s="1"/>
  <c r="V32" i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36" i="14"/>
  <c r="I47" i="14"/>
  <c r="I48" i="14"/>
  <c r="I37" i="14"/>
  <c r="I30" i="14"/>
  <c r="I38" i="14"/>
  <c r="I42" i="14"/>
  <c r="I44" i="14"/>
  <c r="I45" i="14"/>
  <c r="I46" i="14"/>
  <c r="I31" i="14"/>
  <c r="I32" i="14"/>
  <c r="I39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74" i="1" l="1"/>
  <c r="X67" i="1"/>
  <c r="X80" i="1"/>
  <c r="X78" i="1"/>
  <c r="X79" i="1"/>
  <c r="X75" i="1"/>
  <c r="X64" i="1"/>
  <c r="X63" i="1"/>
  <c r="X66" i="1"/>
  <c r="X65" i="1"/>
  <c r="X77" i="1"/>
  <c r="X76" i="1"/>
  <c r="X72" i="1"/>
  <c r="X73" i="1"/>
  <c r="X69" i="1"/>
  <c r="X68" i="1"/>
  <c r="X71" i="1"/>
  <c r="X70" i="1"/>
  <c r="X62" i="1"/>
  <c r="X61" i="1"/>
  <c r="X60" i="1"/>
  <c r="X59" i="1"/>
  <c r="X58" i="1"/>
  <c r="X57" i="1"/>
  <c r="X56" i="1"/>
  <c r="X53" i="1"/>
  <c r="X55" i="1"/>
  <c r="X54" i="1"/>
  <c r="X48" i="1"/>
  <c r="X52" i="1"/>
  <c r="X51" i="1"/>
  <c r="X50" i="1"/>
  <c r="X49" i="1"/>
  <c r="X47" i="1"/>
  <c r="X45" i="1"/>
  <c r="X46" i="1"/>
  <c r="X43" i="1"/>
  <c r="X42" i="1"/>
  <c r="X44" i="1"/>
  <c r="X41" i="1"/>
  <c r="X39" i="1"/>
  <c r="X40" i="1"/>
  <c r="X38" i="1"/>
  <c r="X36" i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<sst xmlns="http://schemas.openxmlformats.org/spreadsheetml/2006/main" count="955" uniqueCount="403">
  <si>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</si>
  <si>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</si>
  <si>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</si>
  <si>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</si>
  <si>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</si>
  <si>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</si>
  <si>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</si>
  <si>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</si>
  <si>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</si>
  <si>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</si>
  <si>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</si>
  <si>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</si>
  <si>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</si>
  <si>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</si>
  <si>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</si>
  <si>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</si>
  <si>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</si>
  <si>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</si>
  <si>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</si>
  <si>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</si>
  <si>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</si>
  <si>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</si>
  <si>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</si>
  <si>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</si>
  <si>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</si>
  <si>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</si>
  <si>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</si>
  <si>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</si>
  <si>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</si>
  <si>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</si>
  <si>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</si>
  <si>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</si>
  <si>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</si>
  <si>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</si>
  <si>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</si>
  <si>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</si>
  <si>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</si>
  <si>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</si>
  <si>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</si>
  <si>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</si>
  <si>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</si>
  <si>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</si>
  <si>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</si>
  <si>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</si>
  <si>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</si>
  <si>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</si>
  <si>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</si>
  <si>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</si>
  <si>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</si>
  <si>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</si>
  <si>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</si>
  <si>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</si>
  <si>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</si>
  <si>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</si>
  <si>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</si>
  <si>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</si>
  <si>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</si>
  <si>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</si>
  <si>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</si>
  <si>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</si>
  <si>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</si>
  <si>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</si>
  <si>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</si>
  <si>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</si>
  <si>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</si>
  <si>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</si>
  <si>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</si>
  <si>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</si>
  <si>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</si>
  <si>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</si>
  <si>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</si>
  <si>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</si>
  <si>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</si>
  <si>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</si>
  <si>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</si>
  <si>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</si>
  <si>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</si>
  <si>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</si>
  <si>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</si>
  <si>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</si>
  <si>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</si>
  <si>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</si>
  <si>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</si>
  <si>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</si>
  <si>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</si>
  <si>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</si>
  <si>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</si>
  <si>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</si>
  <si>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</si>
  <si>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Su Lehan</t>
  </si>
  <si>
    <t>Amira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</si>
  <si>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</si>
  <si>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</si>
  <si>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</si>
  <si>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</si>
  <si>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</si>
  <si>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</si>
  <si>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</si>
  <si>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</si>
  <si>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</si>
  <si>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</si>
  <si>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</si>
  <si>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</si>
  <si>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</si>
  <si>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</si>
  <si>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</si>
  <si>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</si>
  <si>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</si>
  <si>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</si>
  <si>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</si>
  <si>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</si>
  <si>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</si>
  <si>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</si>
  <si>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</si>
  <si>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</si>
  <si>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</si>
  <si>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</si>
  <si>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</si>
  <si>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</si>
  <si>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</si>
  <si>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</si>
  <si>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</si>
  <si>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</si>
  <si>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</si>
  <si>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</si>
  <si>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</si>
  <si>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</si>
  <si>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</si>
  <si>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</si>
  <si>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</si>
  <si>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</si>
  <si>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</si>
  <si>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</si>
  <si>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</si>
  <si>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</si>
  <si>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</si>
  <si>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</si>
  <si>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</si>
  <si>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</si>
  <si>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</si>
  <si>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</si>
  <si>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</si>
  <si>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</si>
  <si>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</si>
  <si>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</si>
  <si>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</si>
  <si>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</si>
  <si>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</si>
  <si>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</si>
  <si>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</si>
  <si>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</si>
  <si>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</si>
  <si>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</si>
  <si>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</si>
  <si>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</si>
  <si>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P2-10</t>
  </si>
  <si>
    <t xml:space="preserve"> Mean CICA Score</t>
  </si>
  <si>
    <t>CICA Score</t>
  </si>
  <si>
    <t>Participant score</t>
  </si>
  <si>
    <t>Participant Ranking</t>
  </si>
  <si>
    <t>Façade ID</t>
  </si>
  <si>
    <t>Façade N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</si>
  <si>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</si>
  <si>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</si>
  <si>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</si>
  <si>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</si>
  <si>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</si>
  <si>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</si>
  <si>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</si>
  <si>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</si>
  <si>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</si>
  <si>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</si>
  <si>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</si>
  <si>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</si>
  <si>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</si>
  <si>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</si>
  <si>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</si>
  <si>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</si>
  <si>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</si>
  <si>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</si>
  <si>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</si>
  <si>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</si>
  <si>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2B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</si>
  <si>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</si>
  <si>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</si>
  <si>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</si>
  <si>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</si>
  <si>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</si>
  <si>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</si>
  <si>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</si>
  <si>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</si>
  <si>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</si>
  <si>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</si>
  <si>
    <t>シュウ ゲツ</t>
  </si>
  <si>
    <t>1K</t>
  </si>
  <si>
    <t>1L</t>
  </si>
  <si>
    <t>1M</t>
  </si>
  <si>
    <t>YX7</t>
  </si>
  <si>
    <t>P3-10</t>
  </si>
  <si>
    <t>LM7</t>
  </si>
  <si>
    <t>1N</t>
  </si>
  <si>
    <t>1O</t>
  </si>
  <si>
    <t>1P</t>
  </si>
  <si>
    <t>Li Mengdi</t>
  </si>
  <si>
    <t>KL9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</si>
  <si>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</si>
  <si>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</si>
  <si>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</si>
  <si>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</si>
  <si>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</si>
  <si>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</si>
  <si>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</si>
  <si>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</si>
  <si>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</si>
  <si>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</si>
  <si>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2A</t>
  </si>
  <si>
    <t>He Yueheng</t>
  </si>
  <si>
    <t>Takasu Toaki</t>
  </si>
  <si>
    <t>Li Hui</t>
  </si>
  <si>
    <t xml:space="preserve">Aashish Sarode </t>
  </si>
  <si>
    <t>YH6</t>
  </si>
  <si>
    <t>LH1</t>
  </si>
  <si>
    <t>AS3</t>
  </si>
  <si>
    <t>c) Bachelor's degree 学士号</t>
  </si>
  <si>
    <t>a) AutoCAD, b) SketchUp, d) Rhino</t>
  </si>
  <si>
    <t>Industrial Designer</t>
  </si>
  <si>
    <t>a) AutoCAD, c) Revit</t>
  </si>
  <si>
    <t>No significant problems since for my field (Mechanical Engineering) the facade design did not matter a lot</t>
  </si>
  <si>
    <t>a) AutoCAD, b) SketchUp</t>
  </si>
  <si>
    <t>b) Limited budget 限られた予算, c) Building constraints 建物の制約, d) Client preferences お客様のご希望, Design Concept</t>
  </si>
  <si>
    <t>なし</t>
  </si>
  <si>
    <t>I never designed facades</t>
  </si>
  <si>
    <t>d) Master's degree 修士号</t>
  </si>
  <si>
    <t>e) Environmental factors 環境要因</t>
  </si>
  <si>
    <t>i have never done the designing facades before.</t>
  </si>
  <si>
    <t>I have not used all of then.</t>
  </si>
  <si>
    <t>I am not a designer, so I have not faced these challenges</t>
  </si>
  <si>
    <t>Aerospace Engineer</t>
  </si>
  <si>
    <t>c) Building constraints 建物の制約, d) Client preferences お客様のご希望</t>
  </si>
  <si>
    <t>Graduate Student</t>
  </si>
  <si>
    <t xml:space="preserve"> Participant score</t>
  </si>
  <si>
    <t xml:space="preserve"> CICA score</t>
  </si>
  <si>
    <t xml:space="preserve"> CICA ranking</t>
  </si>
  <si>
    <t xml:space="preserve"> Participant Ranking</t>
  </si>
  <si>
    <t xml:space="preserve"> Ranking SD</t>
  </si>
  <si>
    <t xml:space="preserve"> Average SD</t>
  </si>
  <si>
    <t xml:space="preserve"> Façade N</t>
  </si>
  <si>
    <t>Tantri</t>
  </si>
  <si>
    <t>Watanabe Akito</t>
  </si>
  <si>
    <t>Kamazuka Silvia Harumi</t>
  </si>
  <si>
    <t>Viryanando Evan Rahardja</t>
  </si>
  <si>
    <t>GUAN WENYUAN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</si>
  <si>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</si>
  <si>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</si>
  <si>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</si>
  <si>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</si>
  <si>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</si>
  <si>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</si>
  <si>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</si>
  <si>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</si>
  <si>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</si>
  <si>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</si>
  <si>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</si>
  <si>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</si>
  <si>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</si>
  <si>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</si>
  <si>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</si>
  <si>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</si>
  <si>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</si>
  <si>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</si>
  <si>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</si>
  <si>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</si>
  <si>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</si>
  <si>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Fujikawa Toshiyuki</t>
  </si>
  <si>
    <t>TP1</t>
  </si>
  <si>
    <t>FT4</t>
  </si>
  <si>
    <t>a) High school diploma 高等学校卒業資格</t>
  </si>
  <si>
    <t>Ekrima</t>
  </si>
  <si>
    <t>2X</t>
  </si>
  <si>
    <t>2Y</t>
  </si>
  <si>
    <t>2Z</t>
  </si>
  <si>
    <t>Kazuki Morinaga</t>
  </si>
  <si>
    <t>d) Rhino</t>
  </si>
  <si>
    <t>a) Limited space 限られたスペース</t>
  </si>
  <si>
    <t>d) Rhino, ArchiCAD</t>
  </si>
  <si>
    <t>Biologist</t>
  </si>
  <si>
    <t>b) SketchUp, e) ArcGIS, QGIS</t>
  </si>
  <si>
    <t>I have never designed facades</t>
  </si>
  <si>
    <t>a) AutoCAD</t>
  </si>
  <si>
    <t>b) Limited budget 限られた予算, e) Environmental factors 環境要因</t>
  </si>
  <si>
    <t>VE9</t>
  </si>
  <si>
    <t>EA2</t>
  </si>
  <si>
    <t>HK4</t>
  </si>
  <si>
    <t>KM5</t>
  </si>
  <si>
    <t>AW7</t>
  </si>
  <si>
    <t>WY8</t>
  </si>
  <si>
    <t>Civil engineer</t>
  </si>
  <si>
    <t>Most Popular façade:</t>
  </si>
  <si>
    <t>Façade variation</t>
  </si>
  <si>
    <t>N repeats</t>
  </si>
  <si>
    <t>Gender ratio</t>
  </si>
  <si>
    <t>female</t>
  </si>
  <si>
    <t>gender</t>
  </si>
  <si>
    <t>Age in years</t>
  </si>
  <si>
    <t>Birth Year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</si>
  <si>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</si>
  <si>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</si>
  <si>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</si>
  <si>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</si>
  <si>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</si>
  <si>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</si>
  <si>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</si>
  <si>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</si>
  <si>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</si>
  <si>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</si>
  <si>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</si>
  <si>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</si>
  <si>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</si>
  <si>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3O</t>
  </si>
  <si>
    <t>3P</t>
  </si>
  <si>
    <t>3Q</t>
  </si>
  <si>
    <t>3R</t>
  </si>
  <si>
    <t>3S</t>
  </si>
  <si>
    <t>3T</t>
  </si>
  <si>
    <t>3U</t>
  </si>
  <si>
    <t>3V</t>
  </si>
  <si>
    <t>3W</t>
  </si>
  <si>
    <t>3X</t>
  </si>
  <si>
    <t>3Y</t>
  </si>
  <si>
    <t>3Z</t>
  </si>
  <si>
    <t>3A</t>
  </si>
  <si>
    <t>A1</t>
  </si>
  <si>
    <t>A2</t>
  </si>
  <si>
    <t>A3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</si>
  <si>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</si>
  <si>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</si>
  <si>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</si>
  <si>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</si>
  <si>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</si>
  <si>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</si>
  <si>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</si>
  <si>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</si>
  <si>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</si>
  <si>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E1</t>
  </si>
  <si>
    <t>E2</t>
  </si>
  <si>
    <t>E3</t>
  </si>
  <si>
    <t>F1</t>
  </si>
  <si>
    <t>F2</t>
  </si>
  <si>
    <t>F3</t>
  </si>
  <si>
    <t>G1</t>
  </si>
  <si>
    <t>G2</t>
  </si>
  <si>
    <t>G3</t>
  </si>
  <si>
    <t>H1</t>
  </si>
  <si>
    <t>H2</t>
  </si>
  <si>
    <t>H3</t>
  </si>
  <si>
    <t>I1</t>
  </si>
  <si>
    <t>I2</t>
  </si>
  <si>
    <t>I3</t>
  </si>
  <si>
    <t>J1</t>
  </si>
  <si>
    <t>J2</t>
  </si>
  <si>
    <t>J3</t>
  </si>
  <si>
    <t>K1</t>
  </si>
  <si>
    <t>K2</t>
  </si>
  <si>
    <t>K3</t>
  </si>
  <si>
    <t>L1</t>
  </si>
  <si>
    <t>L2</t>
  </si>
  <si>
    <t>L3</t>
  </si>
  <si>
    <t>M1</t>
  </si>
  <si>
    <t>M2</t>
  </si>
  <si>
    <t>M3</t>
  </si>
  <si>
    <t>N1</t>
  </si>
  <si>
    <t>N2</t>
  </si>
  <si>
    <t>N3</t>
  </si>
  <si>
    <t>O1</t>
  </si>
  <si>
    <t>O2</t>
  </si>
  <si>
    <t>O3</t>
  </si>
  <si>
    <t>R1</t>
  </si>
  <si>
    <t>R2</t>
  </si>
  <si>
    <t>R3</t>
  </si>
  <si>
    <t>S1</t>
  </si>
  <si>
    <t>S2</t>
  </si>
  <si>
    <t>S3</t>
  </si>
  <si>
    <t>T1</t>
  </si>
  <si>
    <t>T2</t>
  </si>
  <si>
    <t>T3</t>
  </si>
  <si>
    <t>U1</t>
  </si>
  <si>
    <t>U2</t>
  </si>
  <si>
    <t>U3</t>
  </si>
  <si>
    <t>V1</t>
  </si>
  <si>
    <t>V2</t>
  </si>
  <si>
    <t>V3</t>
  </si>
  <si>
    <t>W1</t>
  </si>
  <si>
    <t>W2</t>
  </si>
  <si>
    <t>W3</t>
  </si>
  <si>
    <t>X1</t>
  </si>
  <si>
    <t>X2</t>
  </si>
  <si>
    <t>X3</t>
  </si>
  <si>
    <t>Y1</t>
  </si>
  <si>
    <t>Y2</t>
  </si>
  <si>
    <t>Y3</t>
  </si>
  <si>
    <t>Z1</t>
  </si>
  <si>
    <t>Z2</t>
  </si>
  <si>
    <t>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</si>
</sst>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50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6" fillId="0" borderId="0" xfId="0" applyFont="1" applyAlignment="1">
      <alignment horizontal="center"/>
    </xf>
    <xf numFmtId="9" fontId="0" fillId="0" borderId="0" xfId="1" applyFont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4" fillId="5" borderId="0" xfId="0" applyFont="1" applyFill="1" applyAlignment="1">
      <alignment horizontal="center"/>
    </xf>
    <xf numFmtId="0" fontId="0" fillId="0" borderId="2" xfId="0" applyBorder="1"/>
  </cellXfs>
  <cellStyles count="3">
    <cellStyle name="Good" xfId="2" builtinId="26"/>
    <cellStyle name="Normal" xfId="0" builtinId="0"/>
    <cellStyle name="Percent" xfId="1" builtinId="5"/>
  </cellStyles>
  <dxfs count="87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314171666400982E-2"/>
          <c:y val="4.608314410136935E-2"/>
          <c:w val="0.89545173519976673"/>
          <c:h val="0.62799528531155824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3159157188684746E-2"/>
          <c:y val="4.608314410136935E-2"/>
          <c:w val="0.89427617381160684"/>
          <c:h val="0.64062335958005245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Complexity Ranking</a:t>
                </a:r>
              </a:p>
            </c:rich>
          </c:tx>
          <c:layout>
            <c:manualLayout>
              <c:xMode val="edge"/>
              <c:yMode val="edge"/>
              <c:x val="1.5566491688538934E-2"/>
              <c:y val="8.80708661417322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8128973461650625E-2"/>
          <c:y val="4.608314410136935E-2"/>
          <c:w val="0.9005311315252259"/>
          <c:h val="0.6136434334597064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</a:t>
            </a:r>
          </a:p>
          <a:p>
            <a:pPr>
              <a:defRPr sz="2000" b="1"/>
            </a:pPr>
            <a:r>
              <a:rPr lang="en-US" sz="2000" b="1" i="0" u="none" strike="noStrike" baseline="0">
                <a:effectLst/>
              </a:rPr>
              <a:t>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149975135864739"/>
              <c:y val="-0.1660906053709174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1336832072366471"/>
                  <c:h val="6.8764519336339688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4.2307692307692308</c:v>
                </c:pt>
                <c:pt idx="1">
                  <c:v>3.9615384615384617</c:v>
                </c:pt>
                <c:pt idx="2">
                  <c:v>5.0384615384615383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4.2719135213497372</c:v>
                </c:pt>
                <c:pt idx="1">
                  <c:v>3.1608685878107403</c:v>
                </c:pt>
                <c:pt idx="2">
                  <c:v>4.7299992515761042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0.13149975135864739"/>
                  <c:y val="-0.1660906053709174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36832072366471"/>
                      <c:h val="6.876451933633968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4.0542604535788618</c:v>
                </c:pt>
                <c:pt idx="1">
                  <c:v>4.0542604535788618</c:v>
                </c:pt>
                <c:pt idx="2">
                  <c:v>4.0542604535788618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00864324703E-2"/>
          <c:y val="0.89573270912949188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33744117062061"/>
                  <c:y val="6.892426133999170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endParaRPr lang="en-US"/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8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83263598326357"/>
                      <c:h val="0.129785684560965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BB1-4B83-9994-0B1372215B9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21550372092687883"/>
                  <c:y val="2.55725021590139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6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789170361365184"/>
                      <c:h val="0.2335271599589423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2530-4C69-96E7-8063F6FD81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82071209020769"/>
              <c:y val="-7.752357872536463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2E496CD-DC7D-4CC7-8B6F-6A35D2203E6C}" type="PERCENTAGE">
                  <a:rPr lang="en-US" baseline="0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2676C0E-0197-4741-A171-B9D891D6535C}" type="CATEGORYNAM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  <a:fld id="{2A54C756-9021-4FC7-8E94-84CC016642D6}" type="VALU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6804300609082E-2"/>
              <c:y val="-4.47283383008562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4"/>
              <c:layout>
                <c:manualLayout>
                  <c:x val="-0.14682071209020769"/>
                  <c:y val="-7.7523578725364639E-2"/>
                </c:manualLayout>
              </c:layout>
              <c:tx>
                <c:rich>
                  <a:bodyPr/>
                  <a:lstStyle/>
                  <a:p>
                    <a:fld id="{82E496CD-DC7D-4CC7-8B6F-6A35D2203E6C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C62-47E0-A3B7-AFD2F0521999}"/>
                </c:ext>
              </c:extLst>
            </c:dLbl>
            <c:dLbl>
              <c:idx val="5"/>
              <c:layout>
                <c:manualLayout>
                  <c:x val="-1.26804300609082E-2"/>
                  <c:y val="-4.47283383008562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76C0E-0197-4741-A171-B9D891D6535C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  <a:fld id="{2A54C756-9021-4FC7-8E94-84CC016642D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EE8-4E19-833E-5637F0297D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Graphs'!$A$5:$A$14</c:f>
              <c:strCache>
                <c:ptCount val="10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Undergraduate Student</c:v>
                </c:pt>
                <c:pt idx="5">
                  <c:v>Industrial Designer</c:v>
                </c:pt>
                <c:pt idx="6">
                  <c:v>Aerospace Engineer</c:v>
                </c:pt>
                <c:pt idx="7">
                  <c:v>Graduate Student</c:v>
                </c:pt>
                <c:pt idx="8">
                  <c:v>Biologist</c:v>
                </c:pt>
                <c:pt idx="9">
                  <c:v>Civil engineer</c:v>
                </c:pt>
              </c:strCache>
            </c:strRef>
          </c:cat>
          <c:val>
            <c:numRef>
              <c:f>'Survey Graphs'!$B$5:$B$14</c:f>
              <c:numCache>
                <c:formatCode>0.00%</c:formatCode>
                <c:ptCount val="10"/>
                <c:pt idx="0">
                  <c:v>3.8461538461538464E-2</c:v>
                </c:pt>
                <c:pt idx="1">
                  <c:v>0.23076923076923078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0.11538461538461539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0.30769230769230771</c:v>
                </c:pt>
                <c:pt idx="8">
                  <c:v>0.11538461538461539</c:v>
                </c:pt>
                <c:pt idx="9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5025508492046"/>
          <c:y val="0.16137711445005479"/>
          <c:w val="0.35487141426010732"/>
          <c:h val="0.80264761070977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7-4E0D-9E38-3900924367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Graphs'!$D$5:$D$7</c:f>
              <c:strCache>
                <c:ptCount val="3"/>
                <c:pt idx="0">
                  <c:v>a) None</c:v>
                </c:pt>
                <c:pt idx="1">
                  <c:v>c) 1-5 years</c:v>
                </c:pt>
                <c:pt idx="2">
                  <c:v>b) Less than 1 year</c:v>
                </c:pt>
              </c:strCache>
            </c:strRef>
          </c:cat>
          <c:val>
            <c:numRef>
              <c:f>'Survey Graphs'!$E$5:$E$7</c:f>
              <c:numCache>
                <c:formatCode>0.00%</c:formatCode>
                <c:ptCount val="3"/>
                <c:pt idx="0">
                  <c:v>0.8</c:v>
                </c:pt>
                <c:pt idx="1">
                  <c:v>0.12</c:v>
                </c:pt>
                <c:pt idx="2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31601715362229"/>
          <c:y val="0.4728696729937743"/>
          <c:w val="0.28059762580741182"/>
          <c:h val="0.25497831792765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27F-49B4-AA8A-9E5AC204D94B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27F-49B4-AA8A-9E5AC204D94B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27F-49B4-AA8A-9E5AC204D94B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27F-49B4-AA8A-9E5AC204D94B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27F-49B4-AA8A-9E5AC204D94B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27F-49B4-AA8A-9E5AC204D94B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27F-49B4-AA8A-9E5AC204D94B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27F-49B4-AA8A-9E5AC204D94B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27F-49B4-AA8A-9E5AC204D94B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27F-49B4-AA8A-9E5AC204D94B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27F-49B4-AA8A-9E5AC204D94B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27F-49B4-AA8A-9E5AC204D94B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27F-49B4-AA8A-9E5AC204D94B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E27F-49B4-AA8A-9E5AC204D94B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E27F-49B4-AA8A-9E5AC204D94B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E27F-49B4-AA8A-9E5AC204D94B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E27F-49B4-AA8A-9E5AC204D94B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E27F-49B4-AA8A-9E5AC204D94B}"/>
              </c:ext>
            </c:extLst>
          </c:dPt>
          <c:dPt>
            <c:idx val="5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E27F-49B4-AA8A-9E5AC204D94B}"/>
              </c:ext>
            </c:extLst>
          </c:dPt>
          <c:dPt>
            <c:idx val="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E27F-49B4-AA8A-9E5AC204D94B}"/>
              </c:ext>
            </c:extLst>
          </c:dPt>
          <c:dPt>
            <c:idx val="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E27F-49B4-AA8A-9E5AC204D94B}"/>
              </c:ext>
            </c:extLst>
          </c:dPt>
          <c:dPt>
            <c:idx val="5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1B01-4D15-8BE5-A36775018141}"/>
              </c:ext>
            </c:extLst>
          </c:dPt>
          <c:dPt>
            <c:idx val="5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E27F-49B4-AA8A-9E5AC204D94B}"/>
              </c:ext>
            </c:extLst>
          </c:dPt>
          <c:dPt>
            <c:idx val="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E27F-49B4-AA8A-9E5AC204D94B}"/>
              </c:ext>
            </c:extLst>
          </c:dPt>
          <c:dPt>
            <c:idx val="5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1B01-4D15-8BE5-A36775018141}"/>
              </c:ext>
            </c:extLst>
          </c:dPt>
          <c:dPt>
            <c:idx val="5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E27F-49B4-AA8A-9E5AC204D94B}"/>
              </c:ext>
            </c:extLst>
          </c:dPt>
          <c:dPt>
            <c:idx val="6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1B01-4D15-8BE5-A36775018141}"/>
              </c:ext>
            </c:extLst>
          </c:dPt>
          <c:dPt>
            <c:idx val="6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1B01-4D15-8BE5-A36775018141}"/>
              </c:ext>
            </c:extLst>
          </c:dPt>
          <c:dPt>
            <c:idx val="6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1B01-4D15-8BE5-A36775018141}"/>
              </c:ext>
            </c:extLst>
          </c:dPt>
          <c:dPt>
            <c:idx val="6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1B01-4D15-8BE5-A36775018141}"/>
              </c:ext>
            </c:extLst>
          </c:dPt>
          <c:dPt>
            <c:idx val="6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1B01-4D15-8BE5-A36775018141}"/>
              </c:ext>
            </c:extLst>
          </c:dPt>
          <c:dPt>
            <c:idx val="6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1B01-4D15-8BE5-A36775018141}"/>
              </c:ext>
            </c:extLst>
          </c:dPt>
          <c:dPt>
            <c:idx val="6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1B01-4D15-8BE5-A36775018141}"/>
              </c:ext>
            </c:extLst>
          </c:dPt>
          <c:dPt>
            <c:idx val="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1B01-4D15-8BE5-A36775018141}"/>
              </c:ext>
            </c:extLst>
          </c:dPt>
          <c:dPt>
            <c:idx val="6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1B01-4D15-8BE5-A36775018141}"/>
              </c:ext>
            </c:extLst>
          </c:dPt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1B01-4D15-8BE5-A36775018141}"/>
              </c:ext>
            </c:extLst>
          </c:dPt>
          <c:dPt>
            <c:idx val="7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1-1B01-4D15-8BE5-A36775018141}"/>
              </c:ext>
            </c:extLst>
          </c:dPt>
          <c:dPt>
            <c:idx val="7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3-1B01-4D15-8BE5-A36775018141}"/>
              </c:ext>
            </c:extLst>
          </c:dPt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5-1B01-4D15-8BE5-A36775018141}"/>
              </c:ext>
            </c:extLst>
          </c:dPt>
          <c:dPt>
            <c:idx val="7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7-1B01-4D15-8BE5-A36775018141}"/>
              </c:ext>
            </c:extLst>
          </c:dPt>
          <c:dPt>
            <c:idx val="7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9-1B01-4D15-8BE5-A36775018141}"/>
              </c:ext>
            </c:extLst>
          </c:dPt>
          <c:dPt>
            <c:idx val="7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B-1B01-4D15-8BE5-A36775018141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4201268591426072"/>
              <c:y val="-0.308862871875750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0068-483C-843B-2087575C58AD}"/>
              </c:ext>
            </c:extLst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0068-483C-843B-2087575C58AD}"/>
              </c:ext>
            </c:extLst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0068-483C-843B-2087575C58AD}"/>
              </c:ext>
            </c:extLst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0068-483C-843B-2087575C58AD}"/>
              </c:ext>
            </c:extLst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0068-483C-843B-2087575C58AD}"/>
              </c:ext>
            </c:extLst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0068-483C-843B-2087575C58AD}"/>
              </c:ext>
            </c:extLst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0068-483C-843B-2087575C58AD}"/>
              </c:ext>
            </c:extLst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0068-483C-843B-2087575C58AD}"/>
              </c:ext>
            </c:extLst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0068-483C-843B-2087575C58AD}"/>
              </c:ext>
            </c:extLst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068-483C-843B-2087575C58AD}"/>
              </c:ext>
            </c:extLst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0068-483C-843B-2087575C58AD}"/>
              </c:ext>
            </c:extLst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0068-483C-843B-2087575C58AD}"/>
              </c:ext>
            </c:extLst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0068-483C-843B-2087575C58AD}"/>
              </c:ext>
            </c:extLst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0068-483C-843B-2087575C58AD}"/>
              </c:ext>
            </c:extLst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0068-483C-843B-2087575C58AD}"/>
              </c:ext>
            </c:extLst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0068-483C-843B-2087575C58AD}"/>
              </c:ext>
            </c:extLst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0068-483C-843B-2087575C58AD}"/>
              </c:ext>
            </c:extLst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0068-483C-843B-2087575C58AD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 Session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tickLblSkip val="1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311923972466406"/>
          <c:y val="0.11392777291727423"/>
          <c:w val="0.65218352335587682"/>
          <c:h val="0.634429376883445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MainTable!$I$1</c:f>
              <c:strCache>
                <c:ptCount val="1"/>
                <c:pt idx="0">
                  <c:v>CICA Score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7925359"/>
        <c:axId val="1157923919"/>
      </c:barChart>
      <c:lineChart>
        <c:grouping val="standard"/>
        <c:varyColors val="0"/>
        <c:ser>
          <c:idx val="1"/>
          <c:order val="1"/>
          <c:tx>
            <c:strRef>
              <c:f>MainTable!$T$1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0.22624862864364184"/>
                  <c:y val="-0.2556489597605330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1600" b="0" i="0" u="none" strike="noStrike" kern="1200" baseline="0">
                        <a:solidFill>
                          <a:schemeClr val="bg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0">
                        <a:solidFill>
                          <a:schemeClr val="bg2">
                            <a:lumMod val="50000"/>
                          </a:schemeClr>
                        </a:solidFill>
                      </a:rPr>
                      <a:t>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6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278680442722433"/>
                      <c:h val="0.117322697084248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3EDB-4C6F-A669-DFA7141D7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MainTable!$T$2:$T$80</c:f>
              <c:numCache>
                <c:formatCode>0.0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925359"/>
        <c:axId val="1157923919"/>
      </c:lineChart>
      <c:catAx>
        <c:axId val="11579253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>
                        <a:lumMod val="50000"/>
                      </a:schemeClr>
                    </a:solidFill>
                  </a:rPr>
                  <a:t>Participants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57923919"/>
        <c:crosses val="autoZero"/>
        <c:auto val="1"/>
        <c:lblAlgn val="ctr"/>
        <c:lblOffset val="100"/>
        <c:noMultiLvlLbl val="0"/>
      </c:catAx>
      <c:valAx>
        <c:axId val="115792391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2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202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8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4201268591426072"/>
              <c:y val="-0.308862871875750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2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3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047538716769882E-2"/>
          <c:y val="0.10097559877265723"/>
          <c:w val="0.88878667976327719"/>
          <c:h val="0.73239491370396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3-0068-483C-843B-2087575C58AD}"/>
              </c:ext>
            </c:extLst>
          </c:dPt>
          <c:dPt>
            <c:idx val="5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9-0068-483C-843B-2087575C58AD}"/>
              </c:ext>
            </c:extLst>
          </c:dPt>
          <c:dPt>
            <c:idx val="5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D-0068-483C-843B-2087575C58AD}"/>
              </c:ext>
            </c:extLst>
          </c:dPt>
          <c:dPt>
            <c:idx val="6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F-0068-483C-843B-2087575C58AD}"/>
              </c:ext>
            </c:extLst>
          </c:dPt>
          <c:dPt>
            <c:idx val="6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1-0068-483C-843B-2087575C58AD}"/>
              </c:ext>
            </c:extLst>
          </c:dPt>
          <c:dPt>
            <c:idx val="63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3-0068-483C-843B-2087575C58AD}"/>
              </c:ext>
            </c:extLst>
          </c:dPt>
          <c:dPt>
            <c:idx val="6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5-0068-483C-843B-2087575C58AD}"/>
              </c:ext>
            </c:extLst>
          </c:dPt>
          <c:dPt>
            <c:idx val="6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7-0068-483C-843B-2087575C58AD}"/>
              </c:ext>
            </c:extLst>
          </c:dPt>
          <c:dPt>
            <c:idx val="66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9-0068-483C-843B-2087575C58AD}"/>
              </c:ext>
            </c:extLst>
          </c:dPt>
          <c:dPt>
            <c:idx val="6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B-0068-483C-843B-2087575C58AD}"/>
              </c:ext>
            </c:extLst>
          </c:dPt>
          <c:dPt>
            <c:idx val="68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D-0068-483C-843B-2087575C58AD}"/>
              </c:ext>
            </c:extLst>
          </c:dPt>
          <c:dPt>
            <c:idx val="69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4F-0068-483C-843B-2087575C58AD}"/>
              </c:ext>
            </c:extLst>
          </c:dPt>
          <c:dPt>
            <c:idx val="70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1-0068-483C-843B-2087575C58AD}"/>
              </c:ext>
            </c:extLst>
          </c:dPt>
          <c:dPt>
            <c:idx val="7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3-0068-483C-843B-2087575C58AD}"/>
              </c:ext>
            </c:extLst>
          </c:dPt>
          <c:dPt>
            <c:idx val="72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5-0068-483C-843B-2087575C58AD}"/>
              </c:ext>
            </c:extLst>
          </c:dPt>
          <c:dPt>
            <c:idx val="74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7-0068-483C-843B-2087575C58AD}"/>
              </c:ext>
            </c:extLst>
          </c:dPt>
          <c:dPt>
            <c:idx val="75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9-0068-483C-843B-2087575C58AD}"/>
              </c:ext>
            </c:extLst>
          </c:dPt>
          <c:dPt>
            <c:idx val="77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5B-0068-483C-843B-2087575C58AD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Partipants Session</a:t>
                </a:r>
                <a:r>
                  <a:rPr lang="en-US" sz="2400" b="1" baseline="0"/>
                  <a:t> ID</a:t>
                </a:r>
                <a:endParaRPr lang="en-US" sz="2400" b="1"/>
              </a:p>
            </c:rich>
          </c:tx>
          <c:layout>
            <c:manualLayout>
              <c:xMode val="edge"/>
              <c:yMode val="edge"/>
              <c:x val="0.42130981725530581"/>
              <c:y val="0.890100214745884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tickLblSkip val="1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504037658409615"/>
          <c:y val="0.90166023203881762"/>
          <c:w val="0.50696982083405717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  <c:pt idx="5">
                  <c:v>5.36</c:v>
                </c:pt>
                <c:pt idx="6">
                  <c:v>5.16</c:v>
                </c:pt>
                <c:pt idx="7">
                  <c:v>6.32</c:v>
                </c:pt>
                <c:pt idx="8">
                  <c:v>5.12</c:v>
                </c:pt>
                <c:pt idx="9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2.4615384615384617</c:v>
                </c:pt>
                <c:pt idx="2">
                  <c:v>3.3846153846153846</c:v>
                </c:pt>
                <c:pt idx="3">
                  <c:v>3.8846153846153846</c:v>
                </c:pt>
                <c:pt idx="4">
                  <c:v>5.4230769230769234</c:v>
                </c:pt>
                <c:pt idx="5">
                  <c:v>5.384615384615385</c:v>
                </c:pt>
                <c:pt idx="6">
                  <c:v>6.8461538461538458</c:v>
                </c:pt>
                <c:pt idx="7">
                  <c:v>8.8076923076923084</c:v>
                </c:pt>
                <c:pt idx="8">
                  <c:v>8.7307692307692299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2.6923076923076925</c:v>
                </c:pt>
                <c:pt idx="2">
                  <c:v>3.4230769230769229</c:v>
                </c:pt>
                <c:pt idx="3">
                  <c:v>4.0769230769230766</c:v>
                </c:pt>
                <c:pt idx="4">
                  <c:v>5.3076923076923075</c:v>
                </c:pt>
                <c:pt idx="5">
                  <c:v>5</c:v>
                </c:pt>
                <c:pt idx="6">
                  <c:v>6.7307692307692308</c:v>
                </c:pt>
                <c:pt idx="7">
                  <c:v>8.4615384615384617</c:v>
                </c:pt>
                <c:pt idx="8">
                  <c:v>8.9615384615384617</c:v>
                </c:pt>
                <c:pt idx="9">
                  <c:v>8.7307692307692299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1.6923076923076923</c:v>
                </c:pt>
                <c:pt idx="1">
                  <c:v>2.8076923076923075</c:v>
                </c:pt>
                <c:pt idx="2">
                  <c:v>3.1153846153846154</c:v>
                </c:pt>
                <c:pt idx="3">
                  <c:v>4.2692307692307692</c:v>
                </c:pt>
                <c:pt idx="4">
                  <c:v>5.2692307692307692</c:v>
                </c:pt>
                <c:pt idx="5">
                  <c:v>5.1538461538461542</c:v>
                </c:pt>
                <c:pt idx="6">
                  <c:v>6.615384615384615</c:v>
                </c:pt>
                <c:pt idx="7">
                  <c:v>8.6923076923076916</c:v>
                </c:pt>
                <c:pt idx="8">
                  <c:v>9.1538461538461533</c:v>
                </c:pt>
                <c:pt idx="9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1.5769230769230769</c:v>
                </c:pt>
                <c:pt idx="1">
                  <c:v>1.5769230769230769</c:v>
                </c:pt>
                <c:pt idx="2">
                  <c:v>1.6923076923076923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2.4615384615384617</c:v>
                </c:pt>
                <c:pt idx="1">
                  <c:v>2.6923076923076925</c:v>
                </c:pt>
                <c:pt idx="2">
                  <c:v>2.8076923076923075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3.3846153846153846</c:v>
                </c:pt>
                <c:pt idx="1">
                  <c:v>3.4230769230769229</c:v>
                </c:pt>
                <c:pt idx="2">
                  <c:v>3.1153846153846154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3.8846153846153846</c:v>
                </c:pt>
                <c:pt idx="1">
                  <c:v>4.0769230769230766</c:v>
                </c:pt>
                <c:pt idx="2">
                  <c:v>4.2692307692307692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5.4230769230769234</c:v>
                </c:pt>
                <c:pt idx="1">
                  <c:v>5.3076923076923075</c:v>
                </c:pt>
                <c:pt idx="2">
                  <c:v>5.2692307692307692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5.384615384615385</c:v>
                </c:pt>
                <c:pt idx="1">
                  <c:v>5</c:v>
                </c:pt>
                <c:pt idx="2">
                  <c:v>5.1538461538461542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6.8461538461538458</c:v>
                </c:pt>
                <c:pt idx="1">
                  <c:v>6.7307692307692308</c:v>
                </c:pt>
                <c:pt idx="2">
                  <c:v>6.615384615384615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8.8076923076923084</c:v>
                </c:pt>
                <c:pt idx="1">
                  <c:v>8.4615384615384617</c:v>
                </c:pt>
                <c:pt idx="2">
                  <c:v>8.6923076923076916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8.7307692307692299</c:v>
                </c:pt>
                <c:pt idx="1">
                  <c:v>8.9615384615384617</c:v>
                </c:pt>
                <c:pt idx="2">
                  <c:v>9.1538461538461533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8.5</c:v>
                </c:pt>
                <c:pt idx="1">
                  <c:v>8.7307692307692299</c:v>
                </c:pt>
                <c:pt idx="2">
                  <c:v>8.2307692307692299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image" Target="../media/image7.png"/><Relationship Id="rId2" Type="http://schemas.openxmlformats.org/officeDocument/2006/relationships/chart" Target="../charts/chart12.xml"/><Relationship Id="rId1" Type="http://schemas.openxmlformats.org/officeDocument/2006/relationships/image" Target="../media/image5.png"/><Relationship Id="rId6" Type="http://schemas.openxmlformats.org/officeDocument/2006/relationships/image" Target="../media/image6.png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chart" Target="../charts/chart16.xml"/><Relationship Id="rId1" Type="http://schemas.openxmlformats.org/officeDocument/2006/relationships/image" Target="../media/image8.png"/><Relationship Id="rId5" Type="http://schemas.openxmlformats.org/officeDocument/2006/relationships/chart" Target="../charts/chart17.xml"/><Relationship Id="rId4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image" Target="../media/image1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3461</xdr:colOff>
      <xdr:row>38</xdr:row>
      <xdr:rowOff>96449</xdr:rowOff>
    </xdr:from>
    <xdr:to>
      <xdr:col>52</xdr:col>
      <xdr:colOff>98711</xdr:colOff>
      <xdr:row>57</xdr:row>
      <xdr:rowOff>134549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37D3555-F2EF-2AA6-5EB6-2E6CCCFC9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444159</xdr:colOff>
      <xdr:row>19</xdr:row>
      <xdr:rowOff>4442</xdr:rowOff>
    </xdr:from>
    <xdr:to>
      <xdr:col>17</xdr:col>
      <xdr:colOff>1067613</xdr:colOff>
      <xdr:row>42</xdr:row>
      <xdr:rowOff>74764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1132300</xdr:colOff>
      <xdr:row>19</xdr:row>
      <xdr:rowOff>4441</xdr:rowOff>
    </xdr:from>
    <xdr:to>
      <xdr:col>20</xdr:col>
      <xdr:colOff>1560110</xdr:colOff>
      <xdr:row>42</xdr:row>
      <xdr:rowOff>74763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1624798</xdr:colOff>
      <xdr:row>19</xdr:row>
      <xdr:rowOff>4441</xdr:rowOff>
    </xdr:from>
    <xdr:to>
      <xdr:col>26</xdr:col>
      <xdr:colOff>75035</xdr:colOff>
      <xdr:row>42</xdr:row>
      <xdr:rowOff>74763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972466</xdr:colOff>
      <xdr:row>18</xdr:row>
      <xdr:rowOff>51130</xdr:rowOff>
    </xdr:from>
    <xdr:to>
      <xdr:col>25</xdr:col>
      <xdr:colOff>376293</xdr:colOff>
      <xdr:row>44</xdr:row>
      <xdr:rowOff>174008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F5124EC-C945-661C-2E03-BB62C6C617AC}"/>
            </a:ext>
          </a:extLst>
        </xdr:cNvPr>
        <xdr:cNvGrpSpPr/>
      </xdr:nvGrpSpPr>
      <xdr:grpSpPr>
        <a:xfrm>
          <a:off x="8497216" y="3884943"/>
          <a:ext cx="12119702" cy="5409253"/>
          <a:chOff x="14761037" y="3743201"/>
          <a:chExt cx="12593685" cy="5202878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873619" y="3743201"/>
            <a:ext cx="11381427" cy="4155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1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761037" y="8597019"/>
            <a:ext cx="1771199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499154" y="8613640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504217" y="8613640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61294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42715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24136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12</xdr:col>
      <xdr:colOff>371587</xdr:colOff>
      <xdr:row>52</xdr:row>
      <xdr:rowOff>54429</xdr:rowOff>
    </xdr:from>
    <xdr:to>
      <xdr:col>25</xdr:col>
      <xdr:colOff>594526</xdr:colOff>
      <xdr:row>80</xdr:row>
      <xdr:rowOff>11710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B5547-CB20-4402-9602-634C5C5F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8587" y="10277929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547688</xdr:colOff>
      <xdr:row>198</xdr:row>
      <xdr:rowOff>147641</xdr:rowOff>
    </xdr:from>
    <xdr:to>
      <xdr:col>48</xdr:col>
      <xdr:colOff>261938</xdr:colOff>
      <xdr:row>213</xdr:row>
      <xdr:rowOff>101299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F4836D2-DF02-440A-8771-51223D675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30430" b="56402"/>
        <a:stretch/>
      </xdr:blipFill>
      <xdr:spPr>
        <a:xfrm>
          <a:off x="19550063" y="38604829"/>
          <a:ext cx="15192375" cy="2811158"/>
        </a:xfrm>
        <a:prstGeom prst="rect">
          <a:avLst/>
        </a:prstGeom>
      </xdr:spPr>
    </xdr:pic>
    <xdr:clientData/>
  </xdr:twoCellAnchor>
  <xdr:twoCellAnchor>
    <xdr:from>
      <xdr:col>30</xdr:col>
      <xdr:colOff>3461</xdr:colOff>
      <xdr:row>18</xdr:row>
      <xdr:rowOff>485454</xdr:rowOff>
    </xdr:from>
    <xdr:to>
      <xdr:col>52</xdr:col>
      <xdr:colOff>98711</xdr:colOff>
      <xdr:row>37</xdr:row>
      <xdr:rowOff>190179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925058D-F0A5-350C-EB19-60794832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30</xdr:col>
      <xdr:colOff>3461</xdr:colOff>
      <xdr:row>58</xdr:row>
      <xdr:rowOff>40818</xdr:rowOff>
    </xdr:from>
    <xdr:to>
      <xdr:col>52</xdr:col>
      <xdr:colOff>98711</xdr:colOff>
      <xdr:row>77</xdr:row>
      <xdr:rowOff>78918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9640DF5-C0AB-D387-F73C-476BE8A08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145248</xdr:colOff>
      <xdr:row>17</xdr:row>
      <xdr:rowOff>146379</xdr:rowOff>
    </xdr:from>
    <xdr:to>
      <xdr:col>50</xdr:col>
      <xdr:colOff>219175</xdr:colOff>
      <xdr:row>77</xdr:row>
      <xdr:rowOff>33278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250DFBB3-FA42-6FA0-3AFF-764D61E11550}"/>
            </a:ext>
          </a:extLst>
        </xdr:cNvPr>
        <xdr:cNvGrpSpPr/>
      </xdr:nvGrpSpPr>
      <xdr:grpSpPr>
        <a:xfrm>
          <a:off x="23481498" y="3789692"/>
          <a:ext cx="12456427" cy="11650274"/>
          <a:chOff x="13483371" y="3743201"/>
          <a:chExt cx="12941200" cy="11195516"/>
        </a:xfrm>
      </xdr:grpSpPr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EDCDCE2B-5C24-F3EA-402F-2967806FB66A}"/>
              </a:ext>
            </a:extLst>
          </xdr:cNvPr>
          <xdr:cNvSpPr txBox="1"/>
        </xdr:nvSpPr>
        <xdr:spPr>
          <a:xfrm>
            <a:off x="14420996" y="3743201"/>
            <a:ext cx="11834051" cy="395682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400" b="1"/>
              <a:t>Comparative Analysis of Perceived Complexity vs. CICA Complexity Scores per Pattern</a:t>
            </a:r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EF4DCB4-7A61-6F17-374C-B818D140CD23}"/>
              </a:ext>
            </a:extLst>
          </xdr:cNvPr>
          <xdr:cNvSpPr txBox="1"/>
        </xdr:nvSpPr>
        <xdr:spPr>
          <a:xfrm>
            <a:off x="13483371" y="7363258"/>
            <a:ext cx="1771198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F90DA507-BFFA-63F7-0CC0-BAACFFEE1452}"/>
              </a:ext>
            </a:extLst>
          </xdr:cNvPr>
          <xdr:cNvSpPr txBox="1"/>
        </xdr:nvSpPr>
        <xdr:spPr>
          <a:xfrm>
            <a:off x="13483371" y="10993078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A8AFDACA-CA0D-A0AD-DE73-0AF2F58F0E09}"/>
              </a:ext>
            </a:extLst>
          </xdr:cNvPr>
          <xdr:cNvSpPr txBox="1"/>
        </xdr:nvSpPr>
        <xdr:spPr>
          <a:xfrm>
            <a:off x="13483371" y="14606278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4CD91CEC-A288-B99F-6B22-F6801C089AAA}"/>
              </a:ext>
            </a:extLst>
          </xdr:cNvPr>
          <xdr:cNvSpPr txBox="1"/>
        </xdr:nvSpPr>
        <xdr:spPr>
          <a:xfrm>
            <a:off x="25311218" y="5801076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0AE9A98A-884C-BAAA-C505-A37246BF03F1}"/>
              </a:ext>
            </a:extLst>
          </xdr:cNvPr>
          <xdr:cNvSpPr txBox="1"/>
        </xdr:nvSpPr>
        <xdr:spPr>
          <a:xfrm>
            <a:off x="25311218" y="9439464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209F751F-E00D-866B-727A-C0C97DE007F1}"/>
              </a:ext>
            </a:extLst>
          </xdr:cNvPr>
          <xdr:cNvSpPr txBox="1"/>
        </xdr:nvSpPr>
        <xdr:spPr>
          <a:xfrm>
            <a:off x="25311218" y="13009212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61</xdr:col>
      <xdr:colOff>214313</xdr:colOff>
      <xdr:row>43</xdr:row>
      <xdr:rowOff>119062</xdr:rowOff>
    </xdr:from>
    <xdr:to>
      <xdr:col>83</xdr:col>
      <xdr:colOff>382702</xdr:colOff>
      <xdr:row>156</xdr:row>
      <xdr:rowOff>42335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4BE84F7-5279-F038-8AFA-CE10B3A35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171813" y="9167812"/>
          <a:ext cx="12741389" cy="21449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1363</xdr:colOff>
      <xdr:row>4</xdr:row>
      <xdr:rowOff>58696</xdr:rowOff>
    </xdr:from>
    <xdr:to>
      <xdr:col>16</xdr:col>
      <xdr:colOff>733753</xdr:colOff>
      <xdr:row>30</xdr:row>
      <xdr:rowOff>170020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4</xdr:row>
      <xdr:rowOff>58696</xdr:rowOff>
    </xdr:from>
    <xdr:to>
      <xdr:col>24</xdr:col>
      <xdr:colOff>1161950</xdr:colOff>
      <xdr:row>30</xdr:row>
      <xdr:rowOff>170020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468876</xdr:colOff>
      <xdr:row>33</xdr:row>
      <xdr:rowOff>97383</xdr:rowOff>
    </xdr:from>
    <xdr:to>
      <xdr:col>24</xdr:col>
      <xdr:colOff>1242595</xdr:colOff>
      <xdr:row>47</xdr:row>
      <xdr:rowOff>181639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399456</xdr:colOff>
      <xdr:row>39</xdr:row>
      <xdr:rowOff>88421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39</xdr:row>
      <xdr:rowOff>88421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82119</xdr:colOff>
      <xdr:row>46</xdr:row>
      <xdr:rowOff>182129</xdr:rowOff>
    </xdr:from>
    <xdr:to>
      <xdr:col>39</xdr:col>
      <xdr:colOff>495191</xdr:colOff>
      <xdr:row>74</xdr:row>
      <xdr:rowOff>162149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84932" y="8992754"/>
          <a:ext cx="6604322" cy="53140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282402</xdr:colOff>
      <xdr:row>2</xdr:row>
      <xdr:rowOff>38101</xdr:rowOff>
    </xdr:from>
    <xdr:to>
      <xdr:col>18</xdr:col>
      <xdr:colOff>225137</xdr:colOff>
      <xdr:row>32</xdr:row>
      <xdr:rowOff>55419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275473</xdr:colOff>
      <xdr:row>36</xdr:row>
      <xdr:rowOff>17317</xdr:rowOff>
    </xdr:from>
    <xdr:to>
      <xdr:col>27</xdr:col>
      <xdr:colOff>206201</xdr:colOff>
      <xdr:row>63</xdr:row>
      <xdr:rowOff>68025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451939</xdr:colOff>
      <xdr:row>24</xdr:row>
      <xdr:rowOff>127721</xdr:rowOff>
    </xdr:from>
    <xdr:to>
      <xdr:col>20</xdr:col>
      <xdr:colOff>617523</xdr:colOff>
      <xdr:row>32</xdr:row>
      <xdr:rowOff>58284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D9C7034-B42C-4D36-A22E-33A828F96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275473</xdr:colOff>
      <xdr:row>66</xdr:row>
      <xdr:rowOff>17317</xdr:rowOff>
    </xdr:from>
    <xdr:to>
      <xdr:col>27</xdr:col>
      <xdr:colOff>206201</xdr:colOff>
      <xdr:row>118</xdr:row>
      <xdr:rowOff>169717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E14B12-7CF8-23BA-0321-F21723E40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8744</xdr:colOff>
      <xdr:row>77</xdr:row>
      <xdr:rowOff>15078</xdr:rowOff>
    </xdr:from>
    <xdr:to>
      <xdr:col>44</xdr:col>
      <xdr:colOff>174209</xdr:colOff>
      <xdr:row>149</xdr:row>
      <xdr:rowOff>150390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06709E-99A9-AF78-2AE4-D2D51FF5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20002509" y="16621126"/>
          <a:ext cx="13851312" cy="10071465"/>
        </a:xfrm>
        <a:prstGeom prst="rect">
          <a:avLst/>
        </a:prstGeom>
      </xdr:spPr>
    </xdr:pic>
    <xdr:clientData/>
  </xdr:twoCellAnchor>
  <xdr:twoCellAnchor>
    <xdr:from>
      <xdr:col>22</xdr:col>
      <xdr:colOff>571500</xdr:colOff>
      <xdr:row>76</xdr:row>
      <xdr:rowOff>86879</xdr:rowOff>
    </xdr:from>
    <xdr:to>
      <xdr:col>25</xdr:col>
      <xdr:colOff>309562</xdr:colOff>
      <xdr:row>78</xdr:row>
      <xdr:rowOff>119062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7FA7A05-552D-4FB8-95AD-0D5D6232E53F}"/>
            </a:ext>
          </a:extLst>
        </xdr:cNvPr>
        <xdr:cNvSpPr txBox="1"/>
      </xdr:nvSpPr>
      <xdr:spPr>
        <a:xfrm>
          <a:off x="17454563" y="14612504"/>
          <a:ext cx="2881312" cy="413183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/>
            <a:t>Mean CICA score = 4.05</a:t>
          </a:r>
        </a:p>
      </xdr:txBody>
    </xdr:sp>
    <xdr:clientData/>
  </xdr:twoCellAnchor>
  <xdr:twoCellAnchor>
    <xdr:from>
      <xdr:col>22</xdr:col>
      <xdr:colOff>547688</xdr:colOff>
      <xdr:row>39</xdr:row>
      <xdr:rowOff>182129</xdr:rowOff>
    </xdr:from>
    <xdr:to>
      <xdr:col>25</xdr:col>
      <xdr:colOff>285750</xdr:colOff>
      <xdr:row>42</xdr:row>
      <xdr:rowOff>23812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B0B4F666-4638-3C32-2D4C-F3E97A455C75}"/>
            </a:ext>
          </a:extLst>
        </xdr:cNvPr>
        <xdr:cNvSpPr txBox="1"/>
      </xdr:nvSpPr>
      <xdr:spPr>
        <a:xfrm>
          <a:off x="17430751" y="7659254"/>
          <a:ext cx="2881312" cy="413183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000" b="0"/>
            <a:t>Mean CICA score = 4.05</a:t>
          </a:r>
        </a:p>
      </xdr:txBody>
    </xdr:sp>
    <xdr:clientData/>
  </xdr:twoCellAnchor>
  <xdr:twoCellAnchor editAs="oneCell">
    <xdr:from>
      <xdr:col>9</xdr:col>
      <xdr:colOff>309541</xdr:colOff>
      <xdr:row>122</xdr:row>
      <xdr:rowOff>71459</xdr:rowOff>
    </xdr:from>
    <xdr:to>
      <xdr:col>23</xdr:col>
      <xdr:colOff>665506</xdr:colOff>
      <xdr:row>195</xdr:row>
      <xdr:rowOff>132106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266AFA5-160A-EAAD-EF76-503DFEA2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6200000">
          <a:off x="6362700" y="25298400"/>
          <a:ext cx="13967147" cy="100714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2</xdr:col>
      <xdr:colOff>405473</xdr:colOff>
      <xdr:row>71</xdr:row>
      <xdr:rowOff>26726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296253</xdr:colOff>
      <xdr:row>71</xdr:row>
      <xdr:rowOff>99878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57179</xdr:colOff>
      <xdr:row>47</xdr:row>
      <xdr:rowOff>79489</xdr:rowOff>
    </xdr:from>
    <xdr:to>
      <xdr:col>20</xdr:col>
      <xdr:colOff>146930</xdr:colOff>
      <xdr:row>75</xdr:row>
      <xdr:rowOff>137941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5322" y="9522846"/>
          <a:ext cx="4952037" cy="5138452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87923</xdr:rowOff>
    </xdr:from>
    <xdr:to>
      <xdr:col>17</xdr:col>
      <xdr:colOff>450966</xdr:colOff>
      <xdr:row>47</xdr:row>
      <xdr:rowOff>83176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01DDE87-1680-B26C-8B85-30FB167E349D}"/>
            </a:ext>
          </a:extLst>
        </xdr:cNvPr>
        <xdr:cNvSpPr txBox="1"/>
      </xdr:nvSpPr>
      <xdr:spPr>
        <a:xfrm>
          <a:off x="11478846" y="8792308"/>
          <a:ext cx="350385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EC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Include min and max as extrem of middle line and box size to show the extent of standard deviation. 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0.33328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1746678" y="4310465"/>
          <a:ext cx="324763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0.33077</cdr:x>
      <cdr:y>0.35344</cdr:y>
    </cdr:from>
    <cdr:to>
      <cdr:x>0.95163</cdr:x>
      <cdr:y>0.35344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733540" y="1763999"/>
          <a:ext cx="325382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0.95342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88166" y="916152"/>
          <a:ext cx="3909086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0.49859</cdr:x>
      <cdr:y>0.16675</cdr:y>
    </cdr:from>
    <cdr:to>
      <cdr:x>0.85235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12087" y="835832"/>
          <a:ext cx="1853355" cy="157341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0.67547</cdr:x>
      <cdr:y>0.16675</cdr:y>
    </cdr:from>
    <cdr:to>
      <cdr:x>0.67547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3538764" y="835832"/>
          <a:ext cx="0" cy="15734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0.62977</cdr:x>
      <cdr:y>0.13067</cdr:y>
    </cdr:from>
    <cdr:to>
      <cdr:x>0.72116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3299369" y="654982"/>
          <a:ext cx="478791" cy="1773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ja-JP" sz="1200" b="1">
              <a:solidFill>
                <a:schemeClr val="tx1">
                  <a:lumMod val="75000"/>
                  <a:lumOff val="25000"/>
                </a:schemeClr>
              </a:solidFill>
            </a:rPr>
            <a:t>4.8</a:t>
          </a:r>
          <a:endParaRPr lang="en-US" sz="1200" b="1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0.52974</cdr:x>
      <cdr:y>0.33704</cdr:y>
    </cdr:from>
    <cdr:to>
      <cdr:x>0.87115</cdr:x>
      <cdr:y>0.36843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775299" y="1689401"/>
          <a:ext cx="1788668" cy="157343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0.70045</cdr:x>
      <cdr:y>0.33618</cdr:y>
    </cdr:from>
    <cdr:to>
      <cdr:x>0.70045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3669633" y="1685097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0.65475</cdr:x>
      <cdr:y>0.29888</cdr:y>
    </cdr:from>
    <cdr:to>
      <cdr:x>0.74614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430237" y="1498132"/>
          <a:ext cx="478793" cy="177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  <cdr:relSizeAnchor xmlns:cdr="http://schemas.openxmlformats.org/drawingml/2006/chartDrawing">
    <cdr:from>
      <cdr:x>0.6348</cdr:x>
      <cdr:y>0.50652</cdr:y>
    </cdr:from>
    <cdr:to>
      <cdr:x>0.95379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325717" y="2538924"/>
          <a:ext cx="1671205" cy="15729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0.7943</cdr:x>
      <cdr:y>0.50652</cdr:y>
    </cdr:from>
    <cdr:to>
      <cdr:x>0.7943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4161319" y="2538924"/>
          <a:ext cx="0" cy="1572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0.7486</cdr:x>
      <cdr:y>0.47226</cdr:y>
    </cdr:from>
    <cdr:to>
      <cdr:x>0.83999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921923" y="2367196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5.8</a:t>
          </a:r>
        </a:p>
      </cdr:txBody>
    </cdr:sp>
  </cdr:relSizeAnchor>
  <cdr:relSizeAnchor xmlns:cdr="http://schemas.openxmlformats.org/drawingml/2006/chartDrawing">
    <cdr:from>
      <cdr:x>0.4877</cdr:x>
      <cdr:y>0.67573</cdr:y>
    </cdr:from>
    <cdr:to>
      <cdr:x>0.84361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555057" y="3387086"/>
          <a:ext cx="1864591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0.66565</cdr:x>
      <cdr:y>0.67573</cdr:y>
    </cdr:from>
    <cdr:to>
      <cdr:x>0.66565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487352" y="3387086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0.61996</cdr:x>
      <cdr:y>0.64147</cdr:y>
    </cdr:from>
    <cdr:to>
      <cdr:x>0.71135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3247956" y="3215359"/>
          <a:ext cx="478792" cy="177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0.54775</cdr:x>
      <cdr:y>0.84607</cdr:y>
    </cdr:from>
    <cdr:to>
      <cdr:x>0.86399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2869672" y="4240913"/>
          <a:ext cx="1656773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0.70587</cdr:x>
      <cdr:y>0.84607</cdr:y>
    </cdr:from>
    <cdr:to>
      <cdr:x>0.70587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3698058" y="4240913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0.66018</cdr:x>
      <cdr:y>0.81181</cdr:y>
    </cdr:from>
    <cdr:to>
      <cdr:x>0.75157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458662" y="4069185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0.33225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1658967" y="917455"/>
          <a:ext cx="31014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0.70432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16795" y="2622899"/>
          <a:ext cx="12436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0.21016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049367" y="4325633"/>
          <a:ext cx="37110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0.57642</cdr:x>
      <cdr:y>0.16689</cdr:y>
    </cdr:from>
    <cdr:to>
      <cdr:x>0.92451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861274" y="881270"/>
          <a:ext cx="1727882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0.75047</cdr:x>
      <cdr:y>0.16689</cdr:y>
    </cdr:from>
    <cdr:to>
      <cdr:x>0.75047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725215" y="881270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0.70483</cdr:x>
      <cdr:y>0.13268</cdr:y>
    </cdr:from>
    <cdr:to>
      <cdr:x>0.7961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498690" y="700622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0.57061</cdr:x>
      <cdr:y>0.33605</cdr:y>
    </cdr:from>
    <cdr:to>
      <cdr:x>0.88091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832415" y="1774527"/>
          <a:ext cx="1540306" cy="168238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0.72576</cdr:x>
      <cdr:y>0.33605</cdr:y>
    </cdr:from>
    <cdr:to>
      <cdr:x>0.72576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602568" y="1774527"/>
          <a:ext cx="0" cy="1682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0.68012</cdr:x>
      <cdr:y>0.30183</cdr:y>
    </cdr:from>
    <cdr:to>
      <cdr:x>0.77139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376043" y="1593826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5.2</a:t>
          </a:r>
        </a:p>
      </cdr:txBody>
    </cdr:sp>
  </cdr:relSizeAnchor>
  <cdr:relSizeAnchor xmlns:cdr="http://schemas.openxmlformats.org/drawingml/2006/chartDrawing">
    <cdr:from>
      <cdr:x>0.78644</cdr:x>
      <cdr:y>0.50676</cdr:y>
    </cdr:from>
    <cdr:to>
      <cdr:x>0.95213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903776" y="2675968"/>
          <a:ext cx="822458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0.86928</cdr:x>
      <cdr:y>0.50676</cdr:y>
    </cdr:from>
    <cdr:to>
      <cdr:x>0.86928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  <a:endCxn xmlns:a="http://schemas.openxmlformats.org/drawingml/2006/main" id="30" idx="2"/>
        </cdr:cNvCxnSpPr>
      </cdr:nvCxnSpPr>
      <cdr:spPr>
        <a:xfrm xmlns:a="http://schemas.openxmlformats.org/drawingml/2006/main">
          <a:off x="4315005" y="2675968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0.82365</cdr:x>
      <cdr:y>0.47254</cdr:y>
    </cdr:from>
    <cdr:to>
      <cdr:x>0.91492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8479" y="2495268"/>
          <a:ext cx="453052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0.52918</cdr:x>
      <cdr:y>0.67642</cdr:y>
    </cdr:from>
    <cdr:to>
      <cdr:x>0.90998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42310" y="3394328"/>
          <a:ext cx="1901372" cy="15992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0.71958</cdr:x>
      <cdr:y>0.67642</cdr:y>
    </cdr:from>
    <cdr:to>
      <cdr:x>0.71958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2996" y="3394328"/>
          <a:ext cx="0" cy="15992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0.45288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2248037" y="4467762"/>
          <a:ext cx="1978593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0.65218</cdr:x>
      <cdr:y>0.84608</cdr:y>
    </cdr:from>
    <cdr:to>
      <cdr:x>0.65218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237334" y="4467762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0.60655</cdr:x>
      <cdr:y>0.81186</cdr:y>
    </cdr:from>
    <cdr:to>
      <cdr:x>0.69782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3010808" y="4287062"/>
          <a:ext cx="453051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373314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192310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710300925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1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10"/>
        <s v="P3-010" u="1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1.5769230769230769" maxValue="9.1538461538461533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88473646962790853" maxValue="0.88473646962790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95065972219" createdVersion="8" refreshedVersion="8" minRefreshableVersion="3" recordCount="79" xr:uid="{E3B8432B-442A-47AB-AE7C-7CA624C28305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 count="26">
        <m/>
        <s v="Mathematics"/>
        <s v="Computer engineer"/>
        <s v="Undergraduate Student"/>
        <s v="Architect"/>
        <s v="Biologist"/>
        <s v="Mechanical Engineer"/>
        <s v="Graduate Student"/>
        <s v="Industrial Designer"/>
        <s v="Aerospace Engineer"/>
        <s v="Civil engineer"/>
        <s v="Marine biologist" u="1"/>
        <s v="Student" u="1"/>
        <s v="Material Engineer" u="1"/>
        <s v="University Student" u="1"/>
        <s v="mathematic 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552.664238888887" createdVersion="8" refreshedVersion="8" minRefreshableVersion="3" recordCount="79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 count="191">
        <m/>
        <s v="A1"/>
        <s v="A2"/>
        <s v="A3"/>
        <s v="B1"/>
        <s v="B2"/>
        <s v="B3"/>
        <s v="C1"/>
        <s v="C2"/>
        <s v="C3"/>
        <s v="D1"/>
        <s v="D2"/>
        <s v="D3"/>
        <s v="E1"/>
        <s v="E2"/>
        <s v="E3"/>
        <s v="F1"/>
        <s v="F2"/>
        <s v="F3"/>
        <s v="G1"/>
        <s v="G2"/>
        <s v="G3"/>
        <s v="H1"/>
        <s v="H2"/>
        <s v="H3"/>
        <s v="I1"/>
        <s v="I2"/>
        <s v="I3"/>
        <s v="J1"/>
        <s v="J2"/>
        <s v="J3"/>
        <s v="K1"/>
        <s v="K2"/>
        <s v="K3"/>
        <s v="L1"/>
        <s v="L2"/>
        <s v="L3"/>
        <s v="M1"/>
        <s v="M2"/>
        <s v="M3"/>
        <s v="N1"/>
        <s v="N2"/>
        <s v="N3"/>
        <s v="O1"/>
        <s v="O2"/>
        <s v="O3"/>
        <s v="P1"/>
        <s v="P2"/>
        <s v="P3"/>
        <s v="Q1"/>
        <s v="Q2"/>
        <s v="Q3"/>
        <s v="R1"/>
        <s v="R2"/>
        <s v="R3"/>
        <s v="S1"/>
        <s v="S2"/>
        <s v="S3"/>
        <s v="T1"/>
        <s v="T2"/>
        <s v="T3"/>
        <s v="U1"/>
        <s v="U2"/>
        <s v="U3"/>
        <s v="V1"/>
        <s v="V2"/>
        <s v="V3"/>
        <s v="W1"/>
        <s v="W2"/>
        <s v="W3"/>
        <s v="X1"/>
        <s v="X2"/>
        <s v="X3"/>
        <s v="Y1"/>
        <s v="Y2"/>
        <s v="Y3"/>
        <s v="Z1"/>
        <s v="Z2"/>
        <s v="Z3"/>
        <s v="1A" u="1"/>
        <s v="1B" u="1"/>
        <s v="1C" u="1"/>
        <s v="1D" u="1"/>
        <s v="1E" u="1"/>
        <s v="1F" u="1"/>
        <s v="1G" u="1"/>
        <s v="1H" u="1"/>
        <s v="1I" u="1"/>
        <s v="1J" u="1"/>
        <s v="1K" u="1"/>
        <s v="1L" u="1"/>
        <s v="1M" u="1"/>
        <s v="1N" u="1"/>
        <s v="1O" u="1"/>
        <s v="1P" u="1"/>
        <s v="1Q" u="1"/>
        <s v="1R" u="1"/>
        <s v="1S" u="1"/>
        <s v="1T" u="1"/>
        <s v="1U" u="1"/>
        <s v="1V" u="1"/>
        <s v="1W" u="1"/>
        <s v="1X" u="1"/>
        <s v="1Y" u="1"/>
        <s v="1Z" u="1"/>
        <s v="2A" u="1"/>
        <s v="2B" u="1"/>
        <s v="2C" u="1"/>
        <s v="2D" u="1"/>
        <s v="2E" u="1"/>
        <s v="2F" u="1"/>
        <s v="2G" u="1"/>
        <s v="2H" u="1"/>
        <s v="2I" u="1"/>
        <s v="2J" u="1"/>
        <s v="2K" u="1"/>
        <s v="2L" u="1"/>
        <s v="2M" u="1"/>
        <s v="2N" u="1"/>
        <s v="2O" u="1"/>
        <s v="2P" u="1"/>
        <s v="2Q" u="1"/>
        <s v="2R" u="1"/>
        <s v="2S" u="1"/>
        <s v="2T" u="1"/>
        <s v="2U" u="1"/>
        <s v="2V" u="1"/>
        <s v="2W" u="1"/>
        <s v="2X" u="1"/>
        <s v="2Y" u="1"/>
        <s v="2Z" u="1"/>
        <s v="3A" u="1"/>
        <s v="3B" u="1"/>
        <s v="3C" u="1"/>
        <s v="3D" u="1"/>
        <s v="3E" u="1"/>
        <s v="3F" u="1"/>
        <s v="3G" u="1"/>
        <s v="3H" u="1"/>
        <s v="3I" u="1"/>
        <s v="3J" u="1"/>
        <s v="3K" u="1"/>
        <s v="3L" u="1"/>
        <s v="3M" u="1"/>
        <s v="3N" u="1"/>
        <s v="3O" u="1"/>
        <s v="3P" u="1"/>
        <s v="3Q" u="1"/>
        <s v="3R" u="1"/>
        <s v="3S" u="1"/>
        <s v="3T" u="1"/>
        <s v="3U" u="1"/>
        <s v="3V" u="1"/>
        <s v="3W" u="1"/>
        <s v="3X" u="1"/>
        <s v="3Y" u="1"/>
        <s v="3Z" u="1"/>
        <s v="A" u="1"/>
        <s v="B" u="1"/>
        <s v="C" u="1"/>
        <s v="D" u="1"/>
        <s v="E" u="1"/>
        <s v="F" u="1"/>
        <s v="G" u="1"/>
        <s v="H" u="1"/>
        <s v="I" u="1"/>
        <s v="J" u="1"/>
        <s v="K" u="1"/>
        <s v="L" u="1"/>
        <s v="M" u="1"/>
        <s v="N" u="1"/>
        <s v="O" u="1"/>
        <s v="P" u="1"/>
        <s v="Q" u="1"/>
        <s v="R" u="1"/>
        <s v="S" u="1"/>
        <s v="T" u="1"/>
        <s v="U" u="1"/>
        <s v="V" u="1"/>
        <s v="W" u="1"/>
        <s v="X" u="1"/>
        <s v="Y" u="1"/>
        <s v="Z" u="1"/>
        <s v="AH" u="1"/>
        <s v="AA" u="1"/>
        <s v="AC" u="1"/>
        <s v="AE" u="1"/>
        <s v="AG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1.5769230769230769"/>
    <n v="1"/>
    <n v="1"/>
    <n v="0"/>
    <n v="0.88473646962790853"/>
  </r>
  <r>
    <x v="1"/>
    <x v="0"/>
    <n v="2"/>
    <n v="3.1046169383721902"/>
    <n v="2.4615384615384617"/>
    <n v="2"/>
    <n v="2"/>
    <n v="0"/>
    <n v="0.88473646962790853"/>
  </r>
  <r>
    <x v="2"/>
    <x v="0"/>
    <n v="3"/>
    <n v="4.0709468205657604"/>
    <n v="3.3846153846153846"/>
    <n v="3"/>
    <n v="3"/>
    <n v="0"/>
    <n v="0.88473646962790853"/>
  </r>
  <r>
    <x v="3"/>
    <x v="0"/>
    <n v="4"/>
    <n v="5.00963449499221"/>
    <n v="3.8846153846153846"/>
    <n v="10"/>
    <n v="4"/>
    <n v="3"/>
    <n v="0.88473646962790853"/>
  </r>
  <r>
    <x v="4"/>
    <x v="0"/>
    <n v="5"/>
    <n v="4.8155578021165404"/>
    <n v="5.4230769230769234"/>
    <n v="8"/>
    <n v="6"/>
    <n v="1"/>
    <n v="0.88473646962790853"/>
  </r>
  <r>
    <x v="5"/>
    <x v="0"/>
    <n v="6"/>
    <n v="4.6414756526268901"/>
    <n v="5.384615384615385"/>
    <n v="5"/>
    <n v="5"/>
    <n v="0"/>
    <n v="0.88473646962790853"/>
  </r>
  <r>
    <x v="6"/>
    <x v="0"/>
    <n v="7"/>
    <n v="4.8169373660429304"/>
    <n v="6.8461538461538458"/>
    <n v="9"/>
    <n v="7"/>
    <n v="1"/>
    <n v="0.88473646962790853"/>
  </r>
  <r>
    <x v="7"/>
    <x v="0"/>
    <n v="8"/>
    <n v="4.7471604313498101"/>
    <n v="8.8076923076923084"/>
    <n v="6"/>
    <n v="10"/>
    <n v="2"/>
    <n v="0.88473646962790853"/>
  </r>
  <r>
    <x v="8"/>
    <x v="0"/>
    <n v="9"/>
    <n v="4.7637043183719596"/>
    <n v="8.7307692307692299"/>
    <n v="7"/>
    <n v="9"/>
    <n v="1"/>
    <n v="0.88473646962790853"/>
  </r>
  <r>
    <x v="9"/>
    <x v="0"/>
    <n v="10"/>
    <n v="4.2098927989796504"/>
    <n v="8.5"/>
    <n v="4"/>
    <n v="8"/>
    <n v="2"/>
    <n v="0.88473646962790853"/>
  </r>
  <r>
    <x v="10"/>
    <x v="1"/>
    <n v="1"/>
    <n v="2.1269954637560202"/>
    <n v="1.5769230769230769"/>
    <n v="1"/>
    <n v="1"/>
    <n v="0"/>
    <n v="0.88473646962790853"/>
  </r>
  <r>
    <x v="11"/>
    <x v="1"/>
    <n v="2"/>
    <n v="2.7596209841446999"/>
    <n v="2.6923076923076925"/>
    <n v="2"/>
    <n v="2"/>
    <n v="0"/>
    <n v="0.88473646962790853"/>
  </r>
  <r>
    <x v="12"/>
    <x v="1"/>
    <n v="3"/>
    <n v="3.3810580167354498"/>
    <n v="3.4230769230769229"/>
    <n v="3"/>
    <n v="3"/>
    <n v="0"/>
    <n v="0.88473646962790853"/>
  </r>
  <r>
    <x v="13"/>
    <x v="1"/>
    <n v="4"/>
    <n v="3.7220473925356599"/>
    <n v="4.0769230769230766"/>
    <n v="7"/>
    <n v="4"/>
    <n v="1.5"/>
    <n v="0.88473646962790853"/>
  </r>
  <r>
    <x v="14"/>
    <x v="1"/>
    <n v="5"/>
    <n v="3.4953594781301298"/>
    <n v="5.3076923076923075"/>
    <n v="4"/>
    <n v="6"/>
    <n v="1"/>
    <n v="0.88473646962790853"/>
  </r>
  <r>
    <x v="15"/>
    <x v="1"/>
    <n v="6"/>
    <n v="3.6741751246223799"/>
    <n v="5"/>
    <n v="6"/>
    <n v="5"/>
    <n v="0.5"/>
    <n v="0.88473646962790853"/>
  </r>
  <r>
    <x v="16"/>
    <x v="1"/>
    <n v="7"/>
    <n v="3.7748858102618001"/>
    <n v="6.7307692307692308"/>
    <n v="8"/>
    <n v="7"/>
    <n v="0.5"/>
    <n v="0.88473646962790853"/>
  </r>
  <r>
    <x v="17"/>
    <x v="1"/>
    <n v="8"/>
    <n v="3.9143774986565898"/>
    <n v="8.4615384615384617"/>
    <n v="9"/>
    <n v="8"/>
    <n v="0.5"/>
    <n v="0.88473646962790853"/>
  </r>
  <r>
    <x v="18"/>
    <x v="1"/>
    <n v="9"/>
    <n v="3.9802524145988101"/>
    <n v="8.9615384615384617"/>
    <n v="10"/>
    <n v="10"/>
    <n v="0"/>
    <n v="0.88473646962790853"/>
  </r>
  <r>
    <x v="19"/>
    <x v="1"/>
    <n v="10"/>
    <n v="3.65898607536396"/>
    <n v="8.7307692307692299"/>
    <n v="5"/>
    <n v="9"/>
    <n v="2"/>
    <n v="0.88473646962790853"/>
  </r>
  <r>
    <x v="20"/>
    <x v="2"/>
    <n v="1"/>
    <n v="1.63708643446392"/>
    <n v="1.6923076923076923"/>
    <n v="1"/>
    <n v="1"/>
    <n v="0"/>
    <n v="0.88473646962790853"/>
  </r>
  <r>
    <x v="21"/>
    <x v="2"/>
    <n v="2"/>
    <n v="2.44814100940693"/>
    <n v="2.8076923076923075"/>
    <n v="2"/>
    <n v="2"/>
    <n v="0"/>
    <n v="0.88473646962790853"/>
  </r>
  <r>
    <x v="22"/>
    <x v="2"/>
    <n v="3"/>
    <n v="3.8040117432535898"/>
    <n v="3.1153846153846154"/>
    <n v="3"/>
    <n v="3"/>
    <n v="0"/>
    <n v="0.88473646962790853"/>
  </r>
  <r>
    <x v="23"/>
    <x v="2"/>
    <n v="4"/>
    <n v="5.6098050139362297"/>
    <n v="4.2692307692307692"/>
    <n v="6"/>
    <n v="4"/>
    <n v="1"/>
    <n v="0.88473646962790853"/>
  </r>
  <r>
    <x v="24"/>
    <x v="2"/>
    <n v="5"/>
    <n v="6.1141652622381102"/>
    <n v="5.2692307692307692"/>
    <n v="9"/>
    <n v="6"/>
    <n v="1.5"/>
    <n v="0.88473646962790853"/>
  </r>
  <r>
    <x v="25"/>
    <x v="2"/>
    <n v="6"/>
    <n v="6.0535753783445401"/>
    <n v="5.1538461538461542"/>
    <n v="8"/>
    <n v="5"/>
    <n v="1.5"/>
    <n v="0.88473646962790853"/>
  </r>
  <r>
    <x v="26"/>
    <x v="2"/>
    <n v="7"/>
    <n v="6.1751236847401296"/>
    <n v="6.615384615384615"/>
    <n v="10"/>
    <n v="7"/>
    <n v="1.5"/>
    <n v="0.88473646962790853"/>
  </r>
  <r>
    <x v="27"/>
    <x v="2"/>
    <n v="8"/>
    <n v="5.8160472654821902"/>
    <n v="8.6923076923076916"/>
    <n v="7"/>
    <n v="9"/>
    <n v="1"/>
    <n v="0.88473646962790853"/>
  </r>
  <r>
    <x v="28"/>
    <x v="2"/>
    <n v="9"/>
    <n v="5.5513785927583097"/>
    <n v="9.1538461538461533"/>
    <n v="5"/>
    <n v="10"/>
    <n v="2.5"/>
    <n v="0.88473646962790853"/>
  </r>
  <r>
    <x v="29"/>
    <x v="2"/>
    <n v="10"/>
    <n v="4.1463703057165198"/>
    <n v="8.2307692307692299"/>
    <n v="4"/>
    <n v="8"/>
    <n v="2"/>
    <n v="0.884736469627908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m/>
    <m/>
    <m/>
    <m/>
    <n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x v="0"/>
    <x v="0"/>
    <m/>
    <m/>
    <m/>
    <m/>
    <m/>
    <m/>
    <m/>
    <m/>
    <m/>
    <m/>
    <m/>
    <m/>
    <m/>
    <n v="4.76"/>
    <n v="1.4221111067704943"/>
  </r>
  <r>
    <n v="1"/>
    <s v="A"/>
    <s v="YUAN YAWEN "/>
    <s v="Y2Y"/>
    <s v="Female"/>
    <n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s v="B"/>
    <s v="YUAN YAWEN "/>
    <s v="Y2Y"/>
    <s v="Female"/>
    <n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3"/>
    <s v="C"/>
    <s v="YUAN YAWEN "/>
    <s v="Y2Y"/>
    <s v="Female"/>
    <n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"/>
    <s v="D"/>
    <s v="Ivo"/>
    <s v="1V0"/>
    <s v="Male"/>
    <n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s v="E"/>
    <s v="Ivo"/>
    <s v="1V0"/>
    <s v="Male"/>
    <n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6"/>
    <s v="F"/>
    <s v="Ivo"/>
    <s v="1V0"/>
    <s v="Male"/>
    <n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7"/>
    <s v="G"/>
    <s v="Alice Sun Jingyi"/>
    <s v="5JY"/>
    <s v="Female"/>
    <n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s v="H"/>
    <s v="Alice Sun Jingyi"/>
    <s v="5JY"/>
    <s v="Female"/>
    <n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9"/>
    <s v="I"/>
    <s v="Alice Sun Jingyi"/>
    <s v="5JY"/>
    <s v="Female"/>
    <n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x v="0"/>
    <x v="0"/>
    <m/>
    <m/>
    <m/>
    <m/>
    <m/>
    <m/>
    <m/>
    <m/>
    <m/>
    <m/>
    <m/>
    <m/>
    <m/>
    <n v="4.76"/>
    <n v="1.4221111067704943"/>
  </r>
  <r>
    <n v="10"/>
    <s v="J"/>
    <s v="Li san"/>
    <s v="LS5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s v="K"/>
    <s v="Li san"/>
    <s v="LS5"/>
    <s v="Male"/>
    <n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12"/>
    <s v="L"/>
    <s v="Li san"/>
    <s v="LS5"/>
    <s v="Male"/>
    <n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13"/>
    <s v="M"/>
    <s v="Mar"/>
    <s v="GM4"/>
    <s v="Fe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s v="N"/>
    <s v="Mar"/>
    <s v="GM4"/>
    <s v="Female"/>
    <n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15"/>
    <s v="O"/>
    <s v="Mar"/>
    <s v="GM4"/>
    <s v="Female"/>
    <n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16"/>
    <s v="P"/>
    <s v="Su Lehan"/>
    <s v="AB1"/>
    <s v="Female"/>
    <n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x v="3"/>
    <x v="1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s v="Q"/>
    <s v="Su Lehan"/>
    <s v="AB1"/>
    <s v="Female"/>
    <n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18"/>
    <s v="R"/>
    <s v="Su Lehan"/>
    <s v="AB1"/>
    <s v="Female"/>
    <n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19"/>
    <s v="S"/>
    <s v="Amira"/>
    <s v="AK1"/>
    <s v="Female"/>
    <n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s v="T"/>
    <s v="Amira"/>
    <s v="AK1"/>
    <s v="Female"/>
    <n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21"/>
    <s v="U"/>
    <s v="Amira"/>
    <s v="AK1"/>
    <s v="Female"/>
    <n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22"/>
    <s v="V"/>
    <s v="Bryan"/>
    <s v="BP1"/>
    <s v="Male"/>
    <n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x v="6"/>
    <x v="0"/>
    <m/>
    <m/>
    <m/>
    <m/>
    <m/>
    <m/>
    <m/>
    <m/>
    <m/>
    <m/>
    <m/>
    <m/>
    <m/>
    <n v="4.76"/>
    <n v="1.4221111067704943"/>
  </r>
  <r>
    <n v="23"/>
    <s v="W"/>
    <s v="Bryan"/>
    <s v="BP1"/>
    <s v="Male"/>
    <n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24"/>
    <s v="X"/>
    <s v="Bryan"/>
    <s v="BP1"/>
    <s v="Male"/>
    <n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25"/>
    <s v="Y"/>
    <s v="Kaneko"/>
    <s v="DC4"/>
    <s v="Male"/>
    <n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s v="Z"/>
    <s v="Kaneko"/>
    <s v="DC4"/>
    <s v="Male"/>
    <n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27"/>
    <s v="1A"/>
    <s v="Kaneko"/>
    <s v="DC4"/>
    <s v="Male"/>
    <n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28"/>
    <s v="1B"/>
    <s v="Yousef"/>
    <s v="HJ5"/>
    <s v="Male"/>
    <n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x v="7"/>
    <x v="1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s v="1C"/>
    <s v="Yousef"/>
    <s v="HJ5"/>
    <s v="Male"/>
    <n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0"/>
    <s v="1D"/>
    <s v="Yousef"/>
    <s v="HJ5"/>
    <s v="Male"/>
    <n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31"/>
    <s v="1E"/>
    <s v="Jason"/>
    <s v="HJ7"/>
    <s v="Male"/>
    <n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x v="8"/>
    <x v="1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s v="1F"/>
    <s v="Jason"/>
    <s v="HJ7"/>
    <s v="Male"/>
    <n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33"/>
    <s v="1G"/>
    <s v="Jason"/>
    <s v="HJ7"/>
    <s v="Male"/>
    <n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34"/>
    <s v="1H"/>
    <s v="Verrel"/>
    <s v="HJ6"/>
    <s v="Male"/>
    <n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x v="4"/>
    <x v="2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s v="1I"/>
    <s v="Verrel"/>
    <s v="HJ6"/>
    <s v="Male"/>
    <n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36"/>
    <s v="1J"/>
    <s v="Verrel"/>
    <s v="HJ6"/>
    <s v="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37"/>
    <s v="1K"/>
    <s v="シュウ ゲツ"/>
    <s v="YX7"/>
    <s v="Female"/>
    <n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x v="7"/>
    <x v="1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s v="1L"/>
    <s v="シュウ ゲツ"/>
    <s v="YX7"/>
    <s v="Female"/>
    <n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9"/>
    <s v="1M"/>
    <s v="シュウ ゲツ"/>
    <s v="YX7"/>
    <s v="Female"/>
    <n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40"/>
    <s v="1N"/>
    <s v="Li Mengdi"/>
    <s v="LM7"/>
    <s v="Female"/>
    <n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x v="7"/>
    <x v="1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s v="1O"/>
    <s v="Li Mengdi"/>
    <s v="LM7"/>
    <s v="Female"/>
    <n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2"/>
    <s v="1P"/>
    <s v="Li Mengdi"/>
    <s v="LM7"/>
    <s v="Female"/>
    <n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43"/>
    <s v="1Q"/>
    <s v="Takasu Toaki"/>
    <s v="KL9"/>
    <s v="Female"/>
    <n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x v="7"/>
    <x v="2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s v="1R"/>
    <s v="Takasu Toaki"/>
    <s v="KL9"/>
    <s v="Female"/>
    <n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45"/>
    <s v="1S"/>
    <s v="Takasu Toaki"/>
    <s v="KL9"/>
    <s v="Fe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46"/>
    <s v="1T"/>
    <s v="He Yueheng"/>
    <s v="YH6"/>
    <s v="Female"/>
    <n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x v="7"/>
    <x v="1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s v="1U"/>
    <s v="He Yueheng"/>
    <s v="YH6"/>
    <s v="Female"/>
    <n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8"/>
    <s v="1V"/>
    <s v="He Yueheng"/>
    <s v="YH6"/>
    <s v="Female"/>
    <n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9"/>
    <s v="1W"/>
    <s v="Li Hui"/>
    <s v="LH1"/>
    <s v="Male"/>
    <n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x v="7"/>
    <x v="1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s v="1X"/>
    <s v="Li Hui"/>
    <s v="LH1"/>
    <s v="Male"/>
    <n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51"/>
    <s v="1Y"/>
    <s v="Li Hui"/>
    <s v="LH1"/>
    <s v="Male"/>
    <n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52"/>
    <s v="1Z"/>
    <s v="Aashish Sarode "/>
    <s v="AS3"/>
    <s v="Male"/>
    <n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x v="9"/>
    <x v="1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s v="2A"/>
    <s v="Aashish Sarode "/>
    <s v="AS3"/>
    <s v="Male"/>
    <n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54"/>
    <s v="2B"/>
    <s v="Aashish Sarode "/>
    <s v="AS3"/>
    <s v="Male"/>
    <n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x v="0"/>
    <x v="0"/>
    <m/>
    <m/>
    <m/>
    <m/>
    <m/>
    <m/>
    <m/>
    <m/>
    <m/>
    <m/>
    <m/>
    <m/>
    <m/>
    <n v="4.76"/>
    <n v="1.4221111067704943"/>
  </r>
  <r>
    <n v="55"/>
    <s v="2C"/>
    <s v="Fujikawa Toshiyuki"/>
    <s v="FT4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3"/>
    <x v="1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s v="2D"/>
    <s v="Fujikawa Toshiyuki"/>
    <s v="FT4"/>
    <s v="Male"/>
    <n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57"/>
    <s v="2E"/>
    <s v="Fujikawa Toshiyuki"/>
    <s v="FT4"/>
    <s v="Male"/>
    <n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58"/>
    <s v="2F"/>
    <s v="Tantri"/>
    <s v="TP1"/>
    <s v="Female"/>
    <n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x v="7"/>
    <x v="1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s v="2G"/>
    <s v="Tantri"/>
    <s v="TP1"/>
    <s v="Female"/>
    <n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0"/>
    <s v="2H"/>
    <s v="Tantri"/>
    <s v="TP1"/>
    <s v="Female"/>
    <n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1"/>
    <s v="2I"/>
    <s v="Watanabe Akito"/>
    <s v="AW7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4"/>
    <x v="1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s v="2J"/>
    <s v="Watanabe Akito"/>
    <s v="AW7"/>
    <s v="Male"/>
    <n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63"/>
    <s v="2K"/>
    <s v="Watanabe Akito"/>
    <s v="AW7"/>
    <s v="Male"/>
    <n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4"/>
    <s v="2L"/>
    <s v="Kazuki Morinaga"/>
    <s v="KM5"/>
    <s v="Male"/>
    <n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x v="4"/>
    <x v="3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s v="2M"/>
    <s v="Kazuki Morinaga"/>
    <s v="KM5"/>
    <s v="Male"/>
    <n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6"/>
    <s v="2N"/>
    <s v="Kazuki Morinaga"/>
    <s v="KM5"/>
    <s v="Male"/>
    <n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7"/>
    <s v="2O"/>
    <s v="Kamazuka Silvia Harumi"/>
    <s v="HK4"/>
    <s v="Female"/>
    <n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x v="5"/>
    <x v="1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s v="2P"/>
    <s v="Kamazuka Silvia Harumi"/>
    <s v="HK4"/>
    <s v="Female"/>
    <n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69"/>
    <s v="2Q"/>
    <s v="Kamazuka Silvia Harumi"/>
    <s v="HK4"/>
    <s v="Female"/>
    <n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x v="0"/>
    <x v="0"/>
    <m/>
    <m/>
    <m/>
    <m/>
    <m/>
    <m/>
    <m/>
    <m/>
    <m/>
    <m/>
    <m/>
    <m/>
    <m/>
    <n v="4.76"/>
    <n v="1.4221111067704943"/>
  </r>
  <r>
    <n v="70"/>
    <s v="2R"/>
    <s v="Ekrima"/>
    <s v="EA2"/>
    <s v="Female"/>
    <n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x v="7"/>
    <x v="1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s v="2S"/>
    <s v="Ekrima"/>
    <s v="EA2"/>
    <s v="Female"/>
    <n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72"/>
    <s v="2T"/>
    <s v="Ekrima"/>
    <s v="EA2"/>
    <s v="Female"/>
    <n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73"/>
    <s v="2U"/>
    <s v="Viryanando Evan Rahardja"/>
    <s v="VE9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5"/>
    <x v="1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s v="2V"/>
    <s v="Viryanando Evan Rahardja"/>
    <s v="VE9"/>
    <s v="Male"/>
    <n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75"/>
    <s v="2W"/>
    <s v="Viryanando Evan Rahardja"/>
    <s v="VE9"/>
    <s v="Male"/>
    <n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76"/>
    <s v="2X"/>
    <s v="GUAN WENYUAN"/>
    <s v="WY8"/>
    <s v="Female"/>
    <n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x v="10"/>
    <x v="1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s v="2Y"/>
    <s v="GUAN WENYUAN"/>
    <s v="WY8"/>
    <s v="Female"/>
    <n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78"/>
    <s v="2Z"/>
    <s v="GUAN WENYUAN"/>
    <s v="WY8"/>
    <s v="Female"/>
    <n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x v="0"/>
    <m/>
    <m/>
    <m/>
    <x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m/>
    <m/>
    <m/>
    <m/>
    <m/>
    <m/>
    <m/>
    <m/>
    <m/>
    <m/>
    <m/>
    <m/>
    <m/>
    <m/>
    <m/>
    <n v="4.76"/>
    <n v="1.4221111067704943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m/>
    <m/>
    <m/>
    <m/>
    <m/>
    <m/>
    <m/>
    <m/>
    <m/>
    <m/>
    <m/>
    <m/>
    <m/>
    <m/>
    <m/>
    <n v="4.76"/>
    <n v="1.4221111067704943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s v="Mechanical Engineer"/>
    <m/>
    <m/>
    <m/>
    <m/>
    <m/>
    <m/>
    <m/>
    <m/>
    <m/>
    <m/>
    <m/>
    <m/>
    <m/>
    <m/>
    <n v="4.76"/>
    <n v="1.4221111067704943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28"/>
    <x v="28"/>
    <s v="Yousef"/>
    <s v="HJ5"/>
    <s v="Male"/>
    <x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s v="Graduate Student"/>
    <s v="a) None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x v="29"/>
    <s v="Yousef"/>
    <s v="HJ5"/>
    <s v="Male"/>
    <x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0"/>
    <x v="30"/>
    <s v="Yousef"/>
    <s v="HJ5"/>
    <s v="Male"/>
    <x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31"/>
    <x v="31"/>
    <s v="Jason"/>
    <s v="HJ7"/>
    <s v="Male"/>
    <x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s v="Industrial Designer"/>
    <s v="a) None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x v="32"/>
    <s v="Jason"/>
    <s v="HJ7"/>
    <s v="Male"/>
    <x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33"/>
    <x v="33"/>
    <s v="Jason"/>
    <s v="HJ7"/>
    <s v="Male"/>
    <x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34"/>
    <x v="34"/>
    <s v="Verrel"/>
    <s v="HJ6"/>
    <s v="Male"/>
    <x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s v="Architect"/>
    <s v="c) 1-5 years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x v="35"/>
    <s v="Verrel"/>
    <s v="HJ6"/>
    <s v="Male"/>
    <x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36"/>
    <x v="36"/>
    <s v="Verrel"/>
    <s v="HJ6"/>
    <s v="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37"/>
    <x v="37"/>
    <s v="シュウ ゲツ"/>
    <s v="YX7"/>
    <s v="Female"/>
    <x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s v="Graduate Student"/>
    <s v="a) None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x v="38"/>
    <s v="シュウ ゲツ"/>
    <s v="YX7"/>
    <s v="Female"/>
    <x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9"/>
    <x v="39"/>
    <s v="シュウ ゲツ"/>
    <s v="YX7"/>
    <s v="Female"/>
    <x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40"/>
    <x v="40"/>
    <s v="Li Mengdi"/>
    <s v="LM7"/>
    <s v="Female"/>
    <x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s v="Graduate Student"/>
    <s v="a) None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x v="41"/>
    <s v="Li Mengdi"/>
    <s v="LM7"/>
    <s v="Female"/>
    <x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2"/>
    <x v="42"/>
    <s v="Li Mengdi"/>
    <s v="LM7"/>
    <s v="Female"/>
    <x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43"/>
    <x v="43"/>
    <s v="Takasu Toaki"/>
    <s v="KL9"/>
    <s v="Female"/>
    <x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s v="Graduate Student"/>
    <s v="c) 1-5 years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x v="44"/>
    <s v="Takasu Toaki"/>
    <s v="KL9"/>
    <s v="Female"/>
    <x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45"/>
    <x v="45"/>
    <s v="Takasu Toaki"/>
    <s v="KL9"/>
    <s v="Fe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46"/>
    <x v="46"/>
    <s v="He Yueheng"/>
    <s v="YH6"/>
    <s v="Female"/>
    <x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s v="Graduate Student"/>
    <s v="a) None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x v="47"/>
    <s v="He Yueheng"/>
    <s v="YH6"/>
    <s v="Female"/>
    <x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8"/>
    <x v="48"/>
    <s v="He Yueheng"/>
    <s v="YH6"/>
    <s v="Female"/>
    <x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9"/>
    <x v="49"/>
    <s v="Li Hui"/>
    <s v="LH1"/>
    <s v="Male"/>
    <x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s v="Graduate Student"/>
    <s v="a) None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x v="50"/>
    <s v="Li Hui"/>
    <s v="LH1"/>
    <s v="Male"/>
    <x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51"/>
    <x v="51"/>
    <s v="Li Hui"/>
    <s v="LH1"/>
    <s v="Male"/>
    <x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52"/>
    <x v="52"/>
    <s v="Aashish Sarode "/>
    <s v="AS3"/>
    <s v="Male"/>
    <x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s v="Aerospace Engineer"/>
    <s v="a) None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x v="53"/>
    <s v="Aashish Sarode "/>
    <s v="AS3"/>
    <s v="Male"/>
    <x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54"/>
    <x v="54"/>
    <s v="Aashish Sarode "/>
    <s v="AS3"/>
    <s v="Male"/>
    <x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m/>
    <m/>
    <m/>
    <m/>
    <m/>
    <m/>
    <m/>
    <m/>
    <m/>
    <m/>
    <m/>
    <m/>
    <m/>
    <m/>
    <m/>
    <n v="4.76"/>
    <n v="1.4221111067704943"/>
  </r>
  <r>
    <n v="55"/>
    <x v="55"/>
    <s v="Fujikawa Toshiyuki"/>
    <s v="FT4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Undergraduate Student"/>
    <s v="a) None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x v="56"/>
    <s v="Fujikawa Toshiyuki"/>
    <s v="FT4"/>
    <s v="Male"/>
    <x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57"/>
    <x v="57"/>
    <s v="Fujikawa Toshiyuki"/>
    <s v="FT4"/>
    <s v="Male"/>
    <x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58"/>
    <x v="58"/>
    <s v="Tantri"/>
    <s v="TP1"/>
    <s v="Female"/>
    <x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s v="Graduate Student"/>
    <s v="a) None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x v="59"/>
    <s v="Tantri"/>
    <s v="TP1"/>
    <s v="Female"/>
    <x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0"/>
    <x v="60"/>
    <s v="Tantri"/>
    <s v="TP1"/>
    <s v="Female"/>
    <x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1"/>
    <x v="61"/>
    <s v="Watanabe Akito"/>
    <s v="AW7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Architect"/>
    <s v="a) None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x v="62"/>
    <s v="Watanabe Akito"/>
    <s v="AW7"/>
    <s v="Male"/>
    <x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63"/>
    <x v="63"/>
    <s v="Watanabe Akito"/>
    <s v="AW7"/>
    <s v="Male"/>
    <x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4"/>
    <x v="64"/>
    <s v="Kazuki Morinaga"/>
    <s v="KM5"/>
    <s v="Male"/>
    <x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s v="Architect"/>
    <s v="b) Less than 1 year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x v="65"/>
    <s v="Kazuki Morinaga"/>
    <s v="KM5"/>
    <s v="Male"/>
    <x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6"/>
    <x v="66"/>
    <s v="Kazuki Morinaga"/>
    <s v="KM5"/>
    <s v="Male"/>
    <x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7"/>
    <x v="67"/>
    <s v="Kamazuka Silvia Harumi"/>
    <s v="HK4"/>
    <s v="Female"/>
    <x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s v="Biologist"/>
    <s v="a) None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x v="68"/>
    <s v="Kamazuka Silvia Harumi"/>
    <s v="HK4"/>
    <s v="Female"/>
    <x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69"/>
    <x v="69"/>
    <s v="Kamazuka Silvia Harumi"/>
    <s v="HK4"/>
    <s v="Female"/>
    <x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m/>
    <m/>
    <m/>
    <m/>
    <m/>
    <m/>
    <m/>
    <m/>
    <m/>
    <m/>
    <m/>
    <m/>
    <m/>
    <m/>
    <m/>
    <n v="4.76"/>
    <n v="1.4221111067704943"/>
  </r>
  <r>
    <n v="70"/>
    <x v="70"/>
    <s v="Ekrima"/>
    <s v="EA2"/>
    <s v="Female"/>
    <x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s v="Graduate Student"/>
    <s v="a) None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x v="71"/>
    <s v="Ekrima"/>
    <s v="EA2"/>
    <s v="Female"/>
    <x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72"/>
    <x v="72"/>
    <s v="Ekrima"/>
    <s v="EA2"/>
    <s v="Female"/>
    <x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73"/>
    <x v="73"/>
    <s v="Viryanando Evan Rahardja"/>
    <s v="VE9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Biologist"/>
    <s v="a) None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x v="74"/>
    <s v="Viryanando Evan Rahardja"/>
    <s v="VE9"/>
    <s v="Male"/>
    <x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75"/>
    <x v="75"/>
    <s v="Viryanando Evan Rahardja"/>
    <s v="VE9"/>
    <s v="Male"/>
    <x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76"/>
    <x v="76"/>
    <s v="GUAN WENYUAN"/>
    <s v="WY8"/>
    <s v="Female"/>
    <x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s v="Civil engineer"/>
    <s v="a) None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x v="77"/>
    <s v="GUAN WENYUAN"/>
    <s v="WY8"/>
    <s v="Female"/>
    <x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78"/>
    <x v="78"/>
    <s v="GUAN WENYUAN"/>
    <s v="WY8"/>
    <s v="Female"/>
    <x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 CICA score" fld="3" baseField="0" baseItem="0"/>
    <dataField name=" Participant score" fld="4" baseField="0" baseItem="0"/>
    <dataField name=" CICA ranking" fld="5" baseField="0" baseItem="0"/>
    <dataField name=" Participant Ranking" fld="6" baseField="0" baseItem="0"/>
    <dataField name=" Ranking SD" fld="7" baseField="0" baseItem="0"/>
    <dataField name=" Average SD" fld="8" baseField="0" baseItem="0"/>
    <dataField name="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6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6"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4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B14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6">
        <item m="1" x="19"/>
        <item m="1" x="24"/>
        <item x="2"/>
        <item m="1" x="18"/>
        <item m="1" x="20"/>
        <item m="1" x="12"/>
        <item m="1" x="21"/>
        <item m="1" x="14"/>
        <item x="4"/>
        <item m="1" x="17"/>
        <item m="1" x="22"/>
        <item m="1" x="25"/>
        <item x="6"/>
        <item m="1" x="23"/>
        <item h="1" x="0"/>
        <item m="1" x="16"/>
        <item x="1"/>
        <item m="1" x="15"/>
        <item m="1" x="11"/>
        <item x="3"/>
        <item m="1" x="13"/>
        <item x="8"/>
        <item x="9"/>
        <item x="7"/>
        <item x="5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10">
    <i>
      <x v="2"/>
    </i>
    <i>
      <x v="8"/>
    </i>
    <i>
      <x v="12"/>
    </i>
    <i>
      <x v="16"/>
    </i>
    <i>
      <x v="19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Q1" fld="24" subtotal="count" showDataAs="percentOfTotal" baseField="13" baseItem="0" numFmtId="1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9">
  <location ref="D4:E7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3">
    <i>
      <x/>
    </i>
    <i>
      <x v="1"/>
    </i>
    <i>
      <x v="3"/>
    </i>
  </rowItems>
  <colItems count="1">
    <i/>
  </colItems>
  <dataFields count="1">
    <dataField name="Count of Q2" fld="25" subtotal="count" showDataAs="percentOfTotal" baseField="0" baseItem="0" numFmtId="10"/>
  </dataField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0">
  <location ref="A4:D83" firstHeaderRow="0" firstDataRow="1" firstDataCol="1" rowPageCount="1" colPageCount="1"/>
  <pivotFields count="41">
    <pivotField showAll="0"/>
    <pivotField axis="axisRow" showAll="0" sortType="ascending">
      <items count="192"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x="1"/>
        <item x="2"/>
        <item x="3"/>
        <item m="1" x="184"/>
        <item m="1" x="188"/>
        <item m="1" x="185"/>
        <item m="1" x="189"/>
        <item m="1" x="186"/>
        <item m="1" x="190"/>
        <item m="1" x="187"/>
        <item m="1" x="183"/>
        <item m="1" x="158"/>
        <item x="4"/>
        <item x="5"/>
        <item x="6"/>
        <item m="1" x="159"/>
        <item x="7"/>
        <item x="8"/>
        <item x="9"/>
        <item m="1" x="160"/>
        <item x="10"/>
        <item x="11"/>
        <item x="12"/>
        <item m="1" x="161"/>
        <item x="13"/>
        <item x="14"/>
        <item x="15"/>
        <item m="1" x="162"/>
        <item x="16"/>
        <item x="17"/>
        <item x="18"/>
        <item m="1" x="163"/>
        <item x="19"/>
        <item x="20"/>
        <item x="21"/>
        <item m="1" x="164"/>
        <item x="22"/>
        <item x="23"/>
        <item x="24"/>
        <item m="1" x="165"/>
        <item x="25"/>
        <item x="26"/>
        <item x="27"/>
        <item m="1" x="166"/>
        <item x="28"/>
        <item x="29"/>
        <item x="30"/>
        <item m="1" x="167"/>
        <item x="31"/>
        <item x="32"/>
        <item x="33"/>
        <item m="1" x="168"/>
        <item x="34"/>
        <item x="35"/>
        <item x="36"/>
        <item m="1" x="169"/>
        <item x="37"/>
        <item x="38"/>
        <item x="39"/>
        <item m="1" x="170"/>
        <item x="40"/>
        <item x="41"/>
        <item x="42"/>
        <item m="1" x="171"/>
        <item x="43"/>
        <item x="44"/>
        <item x="45"/>
        <item m="1" x="172"/>
        <item x="46"/>
        <item x="47"/>
        <item x="48"/>
        <item m="1" x="173"/>
        <item x="49"/>
        <item x="50"/>
        <item x="51"/>
        <item m="1" x="174"/>
        <item x="52"/>
        <item x="53"/>
        <item x="54"/>
        <item m="1" x="175"/>
        <item x="55"/>
        <item x="56"/>
        <item x="57"/>
        <item m="1" x="176"/>
        <item x="58"/>
        <item x="59"/>
        <item x="60"/>
        <item m="1" x="177"/>
        <item x="61"/>
        <item x="62"/>
        <item x="63"/>
        <item m="1" x="178"/>
        <item x="64"/>
        <item x="65"/>
        <item x="66"/>
        <item m="1" x="179"/>
        <item x="67"/>
        <item x="68"/>
        <item x="69"/>
        <item m="1" x="180"/>
        <item x="70"/>
        <item x="71"/>
        <item x="72"/>
        <item m="1" x="181"/>
        <item x="73"/>
        <item x="74"/>
        <item x="75"/>
        <item m="1" x="182"/>
        <item x="76"/>
        <item x="77"/>
        <item x="78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 v="79"/>
    </i>
    <i>
      <x v="80"/>
    </i>
    <i>
      <x v="81"/>
    </i>
    <i>
      <x v="91"/>
    </i>
    <i>
      <x v="92"/>
    </i>
    <i>
      <x v="93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7"/>
    </i>
    <i>
      <x v="108"/>
    </i>
    <i>
      <x v="109"/>
    </i>
    <i>
      <x v="111"/>
    </i>
    <i>
      <x v="112"/>
    </i>
    <i>
      <x v="113"/>
    </i>
    <i>
      <x v="115"/>
    </i>
    <i>
      <x v="116"/>
    </i>
    <i>
      <x v="117"/>
    </i>
    <i>
      <x v="119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3"/>
    </i>
    <i>
      <x v="164"/>
    </i>
    <i>
      <x v="165"/>
    </i>
    <i>
      <x v="167"/>
    </i>
    <i>
      <x v="168"/>
    </i>
    <i>
      <x v="169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467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06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06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06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06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06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06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06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06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06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06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06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06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06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06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06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06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06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06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06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06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14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14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14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14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14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14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14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14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14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14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14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14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14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14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14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14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14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14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14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14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06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06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06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06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06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06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14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14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14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14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14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14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30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06" format="231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06" format="232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06" format="233">
      <pivotArea type="data" outline="0" fieldPosition="0">
        <references count="2">
          <reference field="4294967294" count="1" selected="0">
            <x v="2"/>
          </reference>
          <reference field="1" count="1" selected="0">
            <x v="91"/>
          </reference>
        </references>
      </pivotArea>
    </chartFormat>
    <chartFormat chart="106" format="234">
      <pivotArea type="data" outline="0" fieldPosition="0">
        <references count="2">
          <reference field="4294967294" count="1" selected="0">
            <x v="2"/>
          </reference>
          <reference field="1" count="1" selected="0">
            <x v="92"/>
          </reference>
        </references>
      </pivotArea>
    </chartFormat>
    <chartFormat chart="106" format="235">
      <pivotArea type="data" outline="0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chartFormat>
    <chartFormat chart="106" format="236">
      <pivotArea type="data" outline="0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chartFormat>
    <chartFormat chart="106" format="237">
      <pivotArea type="data" outline="0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chartFormat>
    <chartFormat chart="106" format="23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"/>
          </reference>
        </references>
      </pivotArea>
    </chartFormat>
    <chartFormat chart="106" format="239">
      <pivotArea type="data" outline="0" fieldPosition="0">
        <references count="2">
          <reference field="4294967294" count="1" selected="0">
            <x v="2"/>
          </reference>
          <reference field="1" count="1" selected="0">
            <x v="99"/>
          </reference>
        </references>
      </pivotArea>
    </chartFormat>
    <chartFormat chart="106" format="24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chartFormat>
    <chartFormat chart="106" format="24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chartFormat>
    <chartFormat chart="106" format="242">
      <pivotArea type="data" outline="0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chartFormat>
    <chartFormat chart="106" format="24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chartFormat>
    <chartFormat chart="106" format="24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5"/>
          </reference>
        </references>
      </pivotArea>
    </chartFormat>
    <chartFormat chart="106" format="24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chartFormat>
    <chartFormat chart="106" format="24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chartFormat>
    <chartFormat chart="106" format="24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chartFormat>
    <chartFormat chart="106" format="24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chartFormat>
    <chartFormat chart="106" format="24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2"/>
          </reference>
        </references>
      </pivotArea>
    </chartFormat>
    <chartFormat chart="106" format="25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3"/>
          </reference>
        </references>
      </pivotArea>
    </chartFormat>
    <chartFormat chart="106" format="25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chartFormat>
    <chartFormat chart="106" format="25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chartFormat>
    <chartFormat chart="106" format="25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9"/>
          </reference>
        </references>
      </pivotArea>
    </chartFormat>
    <chartFormat chart="106" format="25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chartFormat>
    <chartFormat chart="106" format="25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chartFormat>
    <chartFormat chart="106" format="25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chartFormat>
    <chartFormat chart="106" format="25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5"/>
          </reference>
        </references>
      </pivotArea>
    </chartFormat>
    <chartFormat chart="106" format="25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chartFormat>
    <chartFormat chart="106" format="25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chartFormat>
    <chartFormat chart="106" format="2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9"/>
          </reference>
        </references>
      </pivotArea>
    </chartFormat>
    <chartFormat chart="106" format="26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chartFormat>
    <chartFormat chart="106" format="2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chartFormat>
    <chartFormat chart="106" format="2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43"/>
          </reference>
        </references>
      </pivotArea>
    </chartFormat>
    <chartFormat chart="106" format="2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chartFormat>
    <chartFormat chart="106" format="2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chartFormat>
    <chartFormat chart="106" format="266">
      <pivotArea type="data" outline="0" fieldPosition="0">
        <references count="2">
          <reference field="4294967294" count="1" selected="0">
            <x v="2"/>
          </reference>
          <reference field="1" count="1" selected="0">
            <x v="147"/>
          </reference>
        </references>
      </pivotArea>
    </chartFormat>
    <chartFormat chart="106" format="267">
      <pivotArea type="data" outline="0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chartFormat>
    <chartFormat chart="106" format="2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9"/>
          </reference>
        </references>
      </pivotArea>
    </chartFormat>
    <chartFormat chart="106" format="2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51"/>
          </reference>
        </references>
      </pivotArea>
    </chartFormat>
    <chartFormat chart="106" format="2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2"/>
          </reference>
        </references>
      </pivotArea>
    </chartFormat>
    <chartFormat chart="106" format="2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3"/>
          </reference>
        </references>
      </pivotArea>
    </chartFormat>
    <chartFormat chart="106" format="2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chartFormat>
    <chartFormat chart="106" format="2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chartFormat>
    <chartFormat chart="106" format="2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7"/>
          </reference>
        </references>
      </pivotArea>
    </chartFormat>
    <chartFormat chart="106" format="2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59"/>
          </reference>
        </references>
      </pivotArea>
    </chartFormat>
    <chartFormat chart="106" format="2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0"/>
          </reference>
        </references>
      </pivotArea>
    </chartFormat>
    <chartFormat chart="106" format="2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chartFormat>
    <chartFormat chart="106" format="2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63"/>
          </reference>
        </references>
      </pivotArea>
    </chartFormat>
    <chartFormat chart="106" format="2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chartFormat>
    <chartFormat chart="106" format="2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chartFormat>
    <chartFormat chart="106" format="2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chartFormat>
    <chartFormat chart="106" format="2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68"/>
          </reference>
        </references>
      </pivotArea>
    </chartFormat>
    <chartFormat chart="106" format="2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9"/>
          </reference>
        </references>
      </pivotArea>
    </chartFormat>
    <chartFormat chart="106" format="2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chartFormat>
    <chartFormat chart="106" format="2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2"/>
          </reference>
        </references>
      </pivotArea>
    </chartFormat>
    <chartFormat chart="106" format="2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chartFormat>
    <chartFormat chart="106" format="2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chartFormat>
    <chartFormat chart="106" format="2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chartFormat>
    <chartFormat chart="106" format="2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7"/>
          </reference>
        </references>
      </pivotArea>
    </chartFormat>
    <chartFormat chart="106" format="2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chartFormat>
    <chartFormat chart="106" format="2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80"/>
          </reference>
        </references>
      </pivotArea>
    </chartFormat>
    <chartFormat chart="106" format="292">
      <pivotArea type="data" outline="0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chartFormat>
    <chartFormat chart="106" format="293">
      <pivotArea type="data" outline="0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chartFormat>
    <chartFormat chart="106" format="2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chartFormat>
    <chartFormat chart="106" format="2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chartFormat>
    <chartFormat chart="106" format="2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chartFormat>
    <chartFormat chart="114" format="230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14" format="231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14" format="232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14" format="233">
      <pivotArea type="data" outline="0" fieldPosition="0">
        <references count="2">
          <reference field="4294967294" count="1" selected="0">
            <x v="2"/>
          </reference>
          <reference field="1" count="1" selected="0">
            <x v="91"/>
          </reference>
        </references>
      </pivotArea>
    </chartFormat>
    <chartFormat chart="114" format="234">
      <pivotArea type="data" outline="0" fieldPosition="0">
        <references count="2">
          <reference field="4294967294" count="1" selected="0">
            <x v="2"/>
          </reference>
          <reference field="1" count="1" selected="0">
            <x v="92"/>
          </reference>
        </references>
      </pivotArea>
    </chartFormat>
    <chartFormat chart="114" format="235">
      <pivotArea type="data" outline="0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chartFormat>
    <chartFormat chart="114" format="236">
      <pivotArea type="data" outline="0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chartFormat>
    <chartFormat chart="114" format="237">
      <pivotArea type="data" outline="0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chartFormat>
    <chartFormat chart="114" format="23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"/>
          </reference>
        </references>
      </pivotArea>
    </chartFormat>
    <chartFormat chart="114" format="239">
      <pivotArea type="data" outline="0" fieldPosition="0">
        <references count="2">
          <reference field="4294967294" count="1" selected="0">
            <x v="2"/>
          </reference>
          <reference field="1" count="1" selected="0">
            <x v="99"/>
          </reference>
        </references>
      </pivotArea>
    </chartFormat>
    <chartFormat chart="114" format="24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chartFormat>
    <chartFormat chart="114" format="24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chartFormat>
    <chartFormat chart="114" format="242">
      <pivotArea type="data" outline="0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chartFormat>
    <chartFormat chart="114" format="24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chartFormat>
    <chartFormat chart="114" format="24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5"/>
          </reference>
        </references>
      </pivotArea>
    </chartFormat>
    <chartFormat chart="114" format="24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chartFormat>
    <chartFormat chart="114" format="24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chartFormat>
    <chartFormat chart="114" format="24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chartFormat>
    <chartFormat chart="114" format="24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chartFormat>
    <chartFormat chart="114" format="24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2"/>
          </reference>
        </references>
      </pivotArea>
    </chartFormat>
    <chartFormat chart="114" format="25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3"/>
          </reference>
        </references>
      </pivotArea>
    </chartFormat>
    <chartFormat chart="114" format="25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chartFormat>
    <chartFormat chart="114" format="25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chartFormat>
    <chartFormat chart="114" format="25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9"/>
          </reference>
        </references>
      </pivotArea>
    </chartFormat>
    <chartFormat chart="114" format="25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chartFormat>
    <chartFormat chart="114" format="25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chartFormat>
    <chartFormat chart="114" format="25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chartFormat>
    <chartFormat chart="114" format="25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5"/>
          </reference>
        </references>
      </pivotArea>
    </chartFormat>
    <chartFormat chart="114" format="25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chartFormat>
    <chartFormat chart="114" format="25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chartFormat>
    <chartFormat chart="114" format="2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9"/>
          </reference>
        </references>
      </pivotArea>
    </chartFormat>
    <chartFormat chart="114" format="26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chartFormat>
    <chartFormat chart="114" format="2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chartFormat>
    <chartFormat chart="114" format="2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43"/>
          </reference>
        </references>
      </pivotArea>
    </chartFormat>
    <chartFormat chart="114" format="2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chartFormat>
    <chartFormat chart="114" format="2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chartFormat>
    <chartFormat chart="114" format="266">
      <pivotArea type="data" outline="0" fieldPosition="0">
        <references count="2">
          <reference field="4294967294" count="1" selected="0">
            <x v="2"/>
          </reference>
          <reference field="1" count="1" selected="0">
            <x v="147"/>
          </reference>
        </references>
      </pivotArea>
    </chartFormat>
    <chartFormat chart="114" format="267">
      <pivotArea type="data" outline="0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chartFormat>
    <chartFormat chart="114" format="2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9"/>
          </reference>
        </references>
      </pivotArea>
    </chartFormat>
    <chartFormat chart="114" format="2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51"/>
          </reference>
        </references>
      </pivotArea>
    </chartFormat>
    <chartFormat chart="114" format="2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2"/>
          </reference>
        </references>
      </pivotArea>
    </chartFormat>
    <chartFormat chart="114" format="2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3"/>
          </reference>
        </references>
      </pivotArea>
    </chartFormat>
    <chartFormat chart="114" format="2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chartFormat>
    <chartFormat chart="114" format="2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chartFormat>
    <chartFormat chart="114" format="2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7"/>
          </reference>
        </references>
      </pivotArea>
    </chartFormat>
    <chartFormat chart="114" format="2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59"/>
          </reference>
        </references>
      </pivotArea>
    </chartFormat>
    <chartFormat chart="114" format="2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0"/>
          </reference>
        </references>
      </pivotArea>
    </chartFormat>
    <chartFormat chart="114" format="2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chartFormat>
    <chartFormat chart="114" format="2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63"/>
          </reference>
        </references>
      </pivotArea>
    </chartFormat>
    <chartFormat chart="114" format="2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chartFormat>
    <chartFormat chart="114" format="2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chartFormat>
    <chartFormat chart="114" format="2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chartFormat>
    <chartFormat chart="114" format="2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68"/>
          </reference>
        </references>
      </pivotArea>
    </chartFormat>
    <chartFormat chart="114" format="2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9"/>
          </reference>
        </references>
      </pivotArea>
    </chartFormat>
    <chartFormat chart="114" format="2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chartFormat>
    <chartFormat chart="114" format="2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2"/>
          </reference>
        </references>
      </pivotArea>
    </chartFormat>
    <chartFormat chart="114" format="2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chartFormat>
    <chartFormat chart="114" format="2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chartFormat>
    <chartFormat chart="114" format="2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chartFormat>
    <chartFormat chart="114" format="2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7"/>
          </reference>
        </references>
      </pivotArea>
    </chartFormat>
    <chartFormat chart="114" format="2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chartFormat>
    <chartFormat chart="114" format="2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80"/>
          </reference>
        </references>
      </pivotArea>
    </chartFormat>
    <chartFormat chart="114" format="292">
      <pivotArea type="data" outline="0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chartFormat>
    <chartFormat chart="114" format="293">
      <pivotArea type="data" outline="0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chartFormat>
    <chartFormat chart="114" format="2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chartFormat>
    <chartFormat chart="114" format="2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chartFormat>
    <chartFormat chart="114" format="2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chartFormat>
    <chartFormat chart="202" format="29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2" format="29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2" format="29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02" format="300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202" format="301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202" format="302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202" format="303">
      <pivotArea type="data" outline="0" fieldPosition="0">
        <references count="2">
          <reference field="4294967294" count="1" selected="0">
            <x v="2"/>
          </reference>
          <reference field="1" count="1" selected="0">
            <x v="91"/>
          </reference>
        </references>
      </pivotArea>
    </chartFormat>
    <chartFormat chart="202" format="304">
      <pivotArea type="data" outline="0" fieldPosition="0">
        <references count="2">
          <reference field="4294967294" count="1" selected="0">
            <x v="2"/>
          </reference>
          <reference field="1" count="1" selected="0">
            <x v="92"/>
          </reference>
        </references>
      </pivotArea>
    </chartFormat>
    <chartFormat chart="202" format="305">
      <pivotArea type="data" outline="0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chartFormat>
    <chartFormat chart="202" format="306">
      <pivotArea type="data" outline="0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chartFormat>
    <chartFormat chart="202" format="3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chartFormat>
    <chartFormat chart="202" format="3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"/>
          </reference>
        </references>
      </pivotArea>
    </chartFormat>
    <chartFormat chart="202" format="3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9"/>
          </reference>
        </references>
      </pivotArea>
    </chartFormat>
    <chartFormat chart="202" format="3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chartFormat>
    <chartFormat chart="202" format="3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chartFormat>
    <chartFormat chart="202" format="3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chartFormat>
    <chartFormat chart="202" format="3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chartFormat>
    <chartFormat chart="202" format="3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5"/>
          </reference>
        </references>
      </pivotArea>
    </chartFormat>
    <chartFormat chart="202" format="3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chartFormat>
    <chartFormat chart="202" format="3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chartFormat>
    <chartFormat chart="202" format="3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chartFormat>
    <chartFormat chart="202" format="3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chartFormat>
    <chartFormat chart="202" format="3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2"/>
          </reference>
        </references>
      </pivotArea>
    </chartFormat>
    <chartFormat chart="202" format="3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3"/>
          </reference>
        </references>
      </pivotArea>
    </chartFormat>
    <chartFormat chart="202" format="3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chartFormat>
    <chartFormat chart="202" format="3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chartFormat>
    <chartFormat chart="202" format="3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9"/>
          </reference>
        </references>
      </pivotArea>
    </chartFormat>
    <chartFormat chart="202" format="3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chartFormat>
    <chartFormat chart="202" format="3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chartFormat>
    <chartFormat chart="202" format="3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chartFormat>
    <chartFormat chart="202" format="3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5"/>
          </reference>
        </references>
      </pivotArea>
    </chartFormat>
    <chartFormat chart="202" format="3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chartFormat>
    <chartFormat chart="202" format="3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chartFormat>
    <chartFormat chart="202" format="33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9"/>
          </reference>
        </references>
      </pivotArea>
    </chartFormat>
    <chartFormat chart="202" format="33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chartFormat>
    <chartFormat chart="202" format="33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chartFormat>
    <chartFormat chart="202" format="333">
      <pivotArea type="data" outline="0" fieldPosition="0">
        <references count="2">
          <reference field="4294967294" count="1" selected="0">
            <x v="2"/>
          </reference>
          <reference field="1" count="1" selected="0">
            <x v="143"/>
          </reference>
        </references>
      </pivotArea>
    </chartFormat>
    <chartFormat chart="202" format="334">
      <pivotArea type="data" outline="0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chartFormat>
    <chartFormat chart="202" format="335">
      <pivotArea type="data" outline="0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chartFormat>
    <chartFormat chart="202" format="336">
      <pivotArea type="data" outline="0" fieldPosition="0">
        <references count="2">
          <reference field="4294967294" count="1" selected="0">
            <x v="2"/>
          </reference>
          <reference field="1" count="1" selected="0">
            <x v="147"/>
          </reference>
        </references>
      </pivotArea>
    </chartFormat>
    <chartFormat chart="202" format="337">
      <pivotArea type="data" outline="0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chartFormat>
    <chartFormat chart="202" format="33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9"/>
          </reference>
        </references>
      </pivotArea>
    </chartFormat>
    <chartFormat chart="202" format="339">
      <pivotArea type="data" outline="0" fieldPosition="0">
        <references count="2">
          <reference field="4294967294" count="1" selected="0">
            <x v="2"/>
          </reference>
          <reference field="1" count="1" selected="0">
            <x v="151"/>
          </reference>
        </references>
      </pivotArea>
    </chartFormat>
    <chartFormat chart="202" format="34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2"/>
          </reference>
        </references>
      </pivotArea>
    </chartFormat>
    <chartFormat chart="202" format="34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3"/>
          </reference>
        </references>
      </pivotArea>
    </chartFormat>
    <chartFormat chart="202" format="34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chartFormat>
    <chartFormat chart="202" format="34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chartFormat>
    <chartFormat chart="202" format="34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7"/>
          </reference>
        </references>
      </pivotArea>
    </chartFormat>
    <chartFormat chart="202" format="345">
      <pivotArea type="data" outline="0" fieldPosition="0">
        <references count="2">
          <reference field="4294967294" count="1" selected="0">
            <x v="2"/>
          </reference>
          <reference field="1" count="1" selected="0">
            <x v="159"/>
          </reference>
        </references>
      </pivotArea>
    </chartFormat>
    <chartFormat chart="202" format="34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0"/>
          </reference>
        </references>
      </pivotArea>
    </chartFormat>
    <chartFormat chart="202" format="347">
      <pivotArea type="data" outline="0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chartFormat>
    <chartFormat chart="202" format="348">
      <pivotArea type="data" outline="0" fieldPosition="0">
        <references count="2">
          <reference field="4294967294" count="1" selected="0">
            <x v="2"/>
          </reference>
          <reference field="1" count="1" selected="0">
            <x v="163"/>
          </reference>
        </references>
      </pivotArea>
    </chartFormat>
    <chartFormat chart="202" format="34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chartFormat>
    <chartFormat chart="202" format="350">
      <pivotArea type="data" outline="0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chartFormat>
    <chartFormat chart="202" format="351">
      <pivotArea type="data" outline="0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chartFormat>
    <chartFormat chart="202" format="352">
      <pivotArea type="data" outline="0" fieldPosition="0">
        <references count="2">
          <reference field="4294967294" count="1" selected="0">
            <x v="2"/>
          </reference>
          <reference field="1" count="1" selected="0">
            <x v="168"/>
          </reference>
        </references>
      </pivotArea>
    </chartFormat>
    <chartFormat chart="202" format="35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9"/>
          </reference>
        </references>
      </pivotArea>
    </chartFormat>
    <chartFormat chart="202" format="35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chartFormat>
    <chartFormat chart="202" format="35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2"/>
          </reference>
        </references>
      </pivotArea>
    </chartFormat>
    <chartFormat chart="202" format="35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chartFormat>
    <chartFormat chart="202" format="35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chartFormat>
    <chartFormat chart="202" format="35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chartFormat>
    <chartFormat chart="202" format="35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7"/>
          </reference>
        </references>
      </pivotArea>
    </chartFormat>
    <chartFormat chart="202" format="3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chartFormat>
    <chartFormat chart="202" format="361">
      <pivotArea type="data" outline="0" fieldPosition="0">
        <references count="2">
          <reference field="4294967294" count="1" selected="0">
            <x v="2"/>
          </reference>
          <reference field="1" count="1" selected="0">
            <x v="180"/>
          </reference>
        </references>
      </pivotArea>
    </chartFormat>
    <chartFormat chart="202" format="3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chartFormat>
    <chartFormat chart="202" format="3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chartFormat>
    <chartFormat chart="202" format="3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chartFormat>
    <chartFormat chart="202" format="3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chartFormat>
    <chartFormat chart="202" format="36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80" headerRowDxfId="86">
  <autoFilter ref="A1:AO80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5" totalsRowDxfId="84"/>
    <tableColumn id="10" xr3:uid="{64771C3E-7E16-45EF-A2EE-D25D6C2AE74A}" name="Gender" dataDxfId="83" totalsRowDxfId="82"/>
    <tableColumn id="6" xr3:uid="{62236BB4-55BB-4C73-B959-4C284985000F}" name="Patern" dataDxfId="81" totalsRowDxfId="80"/>
    <tableColumn id="2" xr3:uid="{A38B2C70-183F-4B2D-8429-6302F3CE5596}" name="Façade ID" dataDxfId="79" totalsRowDxfId="78"/>
    <tableColumn id="42" xr3:uid="{6FADB675-FC65-4474-9858-D42CAD79DB9B}" name="Façade Variation" dataDxfId="77" totalsRowDxfId="76"/>
    <tableColumn id="7" xr3:uid="{FD4330AA-8CA2-4FAE-A6A6-858D8082DF46}" name="CICA Score" dataDxfId="75" totalsRowDxfId="74"/>
    <tableColumn id="4" xr3:uid="{1066692D-1C2C-4080-BA58-8C1BAF83E654}" name="LV1" totalsRowFunction="stdDev" dataDxfId="73" totalsRowDxfId="72"/>
    <tableColumn id="36" xr3:uid="{8ADD5CA9-9CB7-4AA7-925D-A1E6F28A3EDD}" name="LV2" totalsRowFunction="stdDev" dataDxfId="71" totalsRowDxfId="70"/>
    <tableColumn id="35" xr3:uid="{A3934A66-5422-462E-969F-A830EE533FCC}" name="LV3" totalsRowFunction="stdDev" dataDxfId="69" totalsRowDxfId="68"/>
    <tableColumn id="34" xr3:uid="{FC8840EA-741E-466E-B647-7A9327980039}" name="LV4" totalsRowFunction="stdDev" dataDxfId="67" totalsRowDxfId="66"/>
    <tableColumn id="8" xr3:uid="{2E0320C3-B4F2-4035-8731-6BBB5203730B}" name="LV5" totalsRowFunction="stdDev" dataDxfId="65" totalsRowDxfId="64"/>
    <tableColumn id="3" xr3:uid="{D3F416A3-C5B1-40A4-8645-082996A0786E}" name="LV6" totalsRowFunction="stdDev" dataDxfId="63" totalsRowDxfId="62"/>
    <tableColumn id="39" xr3:uid="{2AEAE83E-516F-4F75-80B5-55204FCAD2BC}" name="LV7" totalsRowFunction="stdDev" dataDxfId="61" totalsRowDxfId="60"/>
    <tableColumn id="38" xr3:uid="{C8D75F88-E9E1-41F1-A1B9-2CBBD9969697}" name="LV8" totalsRowFunction="stdDev" dataDxfId="59" totalsRowDxfId="58"/>
    <tableColumn id="37" xr3:uid="{A35E7F78-B484-4CD5-9E6C-11A7BDD71F3F}" name="LV9" totalsRowFunction="stdDev" dataDxfId="57" totalsRowDxfId="56"/>
    <tableColumn id="40" xr3:uid="{BBB38209-EC67-4A21-BB96-C3AE177A2B9A}" name="LV10" totalsRowFunction="stdDev" dataDxfId="55" totalsRowDxfId="54"/>
    <tableColumn id="11" xr3:uid="{A0043E1B-9F30-4289-A83B-3532079F9675}" name="Mean" dataDxfId="53" totalsRowDxfId="52">
      <calculatedColumnFormula>AVERAGE(Table1[CICA Score])</calculatedColumnFormula>
    </tableColumn>
    <tableColumn id="12" xr3:uid="{7E3498C4-E902-477A-8E25-383381324BA8}" name="Standard Deviation" dataDxfId="51">
      <calculatedColumnFormula>_xlfn.STDEV.P(Table1[CICA Score])</calculatedColumnFormula>
    </tableColumn>
    <tableColumn id="13" xr3:uid="{C177ADAC-A1D8-4890-ABD9-071854B36AAA}" name="Z-score" totalsRowFunction="average" dataDxfId="50" totalsRowDxfId="49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8" totalsRowDxfId="47" dataCellStyle="Percent">
      <calculatedColumnFormula>_xlfn.NORM.DIST(Table1[[#This Row],[Z-score]],0,1,FALSE)</calculatedColumnFormula>
    </tableColumn>
    <tableColumn id="31" xr3:uid="{DF00E40E-15FC-4831-81B2-42670B42F90C}" name="Probability SD" dataDxfId="46" totalsRowDxfId="45">
      <calculatedColumnFormula>_xlfn.STDEV.P(Table1[Probability CICA])</calculatedColumnFormula>
    </tableColumn>
    <tableColumn id="9" xr3:uid="{AB0E5DB0-4CDB-4699-94C9-24D8FA990E9C}" name="Q1" dataDxfId="44"/>
    <tableColumn id="15" xr3:uid="{72F4079C-A213-4C48-989D-D7FC8B980638}" name="Q2" dataDxfId="43"/>
    <tableColumn id="16" xr3:uid="{42D93BF4-F56B-4FB4-85B5-7321B5C8563E}" name="Q3" dataDxfId="42"/>
    <tableColumn id="17" xr3:uid="{9AF0B243-08F4-4FEE-B90B-26A94594ECB2}" name="Q4" dataDxfId="41"/>
    <tableColumn id="18" xr3:uid="{440BEB28-4ED1-4326-802B-9C0C44E8CE3A}" name="Q5" dataDxfId="40"/>
    <tableColumn id="19" xr3:uid="{E5D57724-4045-4E12-9944-398162B5AA7C}" name="Q6" dataDxfId="39"/>
    <tableColumn id="20" xr3:uid="{68FEA1B8-5A78-4604-A1F4-8A579DC75438}" name="Q7" dataDxfId="38"/>
    <tableColumn id="21" xr3:uid="{59C6B532-E840-49AF-B11A-6F7C99B21B44}" name="Q8" dataDxfId="37"/>
    <tableColumn id="22" xr3:uid="{2B8A96D3-5F95-41D8-BBFF-4E0CC422093E}" name="Q9" dataDxfId="36"/>
    <tableColumn id="23" xr3:uid="{F616DD3F-2E77-4B3B-8AD8-921A9759962C}" name="Q10" dataDxfId="35"/>
    <tableColumn id="24" xr3:uid="{D97AD858-CBC9-4EBD-AAA8-8440B04657FA}" name="Q11" dataDxfId="34"/>
    <tableColumn id="25" xr3:uid="{8D924469-6E0A-43B5-B3DE-0308394EB538}" name="Q12" dataDxfId="33"/>
    <tableColumn id="26" xr3:uid="{B3276EC8-64C3-4224-ACD2-51806F626791}" name="Q13" dataDxfId="32"/>
    <tableColumn id="27" xr3:uid="{FE4CD374-A6E7-451D-A568-280102086B84}" name="Q14" dataDxfId="31"/>
    <tableColumn id="28" xr3:uid="{34B6AD55-2645-4326-8CD7-4DB729CCFAAC}" name="Q15" dataDxfId="30"/>
    <tableColumn id="29" xr3:uid="{70ABD23C-8887-4D6E-AC15-752215BAA267}" name="Mean Q6" dataDxfId="29">
      <calculatedColumnFormula array="1">AVERAGE(IF(Table1[Q6]&lt;&gt;"", Table1[Q6]))</calculatedColumnFormula>
    </tableColumn>
    <tableColumn id="30" xr3:uid="{FD151007-3BDD-45D6-A89B-8F1172A3F64D}" name="SD Q6" totalsRowFunction="sum" dataDxfId="28" totalsRowDxfId="27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5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4"/>
    <tableColumn id="6" xr3:uid="{7BAC728B-3AB4-4DE5-9252-8F59849350B2}" name="CICA ranking" dataDxfId="23"/>
    <tableColumn id="7" xr3:uid="{2594E63C-3E2E-4852-89A2-9393ADB54B35}" name="Participant Ranking" dataDxfId="22"/>
    <tableColumn id="8" xr3:uid="{FED9B031-4BD1-43A6-8112-C602134C80B5}" name="Ranking SD" dataDxfId="21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20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6AD38C-FB7F-4889-962C-8620BC66FFA1}" name="Table25" displayName="Table25" ref="B33:D58" totalsRowShown="0">
  <autoFilter ref="B33:D58" xr:uid="{756AD38C-FB7F-4889-962C-8620BC66FFA1}"/>
  <tableColumns count="3">
    <tableColumn id="1" xr3:uid="{40266DB5-3F5D-40F5-AF9E-214A2C515DA3}" name="Birth Year"/>
    <tableColumn id="2" xr3:uid="{4D23039D-1C09-49DE-A4BE-A8621B85C211}" name="gender"/>
    <tableColumn id="3" xr3:uid="{0BC52A9A-4BA4-43D8-84CD-50915F427217}" name="Age in years">
      <calculatedColumnFormula>2023-Table25[[#This Row],[Birth Year]]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80"/>
  <sheetViews>
    <sheetView topLeftCell="A28" zoomScale="70" zoomScaleNormal="70" workbookViewId="0">
      <selection activeCell="B81" sqref="B81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44</v>
      </c>
      <c r="D1" s="24" t="s">
        <v>1</v>
      </c>
      <c r="E1" s="24" t="s">
        <v>2</v>
      </c>
      <c r="F1" s="24" t="s">
        <v>43</v>
      </c>
      <c r="G1" s="24" t="s">
        <v>160</v>
      </c>
      <c r="H1" s="24" t="s">
        <v>122</v>
      </c>
      <c r="I1" s="2" t="s">
        <v>157</v>
      </c>
      <c r="J1" s="17" t="s">
        <v>45</v>
      </c>
      <c r="K1" s="17" t="s">
        <v>46</v>
      </c>
      <c r="L1" s="17" t="s">
        <v>47</v>
      </c>
      <c r="M1" s="17" t="s">
        <v>48</v>
      </c>
      <c r="N1" s="17" t="s">
        <v>49</v>
      </c>
      <c r="O1" s="17" t="s">
        <v>50</v>
      </c>
      <c r="P1" s="17" t="s">
        <v>51</v>
      </c>
      <c r="Q1" s="17" t="s">
        <v>52</v>
      </c>
      <c r="R1" s="17" t="s">
        <v>53</v>
      </c>
      <c r="S1" s="17" t="s">
        <v>54</v>
      </c>
      <c r="T1" s="2" t="s">
        <v>6</v>
      </c>
      <c r="U1" s="2" t="s">
        <v>7</v>
      </c>
      <c r="V1" s="2" t="s">
        <v>8</v>
      </c>
      <c r="W1" s="2" t="s">
        <v>171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4.0542604535788609</v>
      </c>
      <c r="U2" s="30">
        <f>_xlfn.STDEV.P(Table1[CICA Score])</f>
        <v>1.2004566896970117</v>
      </c>
      <c r="V2" s="26">
        <f>(Table1[[#This Row],[CICA Score]]-Table1[[#This Row],[Mean]])/Table1[[#This Row],[Standard Deviation]]</f>
        <v>-3.3772650761787437</v>
      </c>
      <c r="W2" s="28">
        <f>_xlfn.NORM.DIST(Table1[[#This Row],[Z-score]],0,1,FALSE)</f>
        <v>1.3309021870415293E-3</v>
      </c>
      <c r="X2" s="24">
        <f>_xlfn.STDEV.P(Table1[Probability CICA])</f>
        <v>0.11814401626051778</v>
      </c>
      <c r="Y2" s="21"/>
      <c r="AN2" s="22" cm="1">
        <f t="array" ref="AN2">AVERAGE(IF(Table1[Q6]&lt;&gt;"", Table1[Q6]))</f>
        <v>4.76</v>
      </c>
      <c r="AO2" s="12">
        <f>_xlfn.STDEV.P(Table1[Q6])</f>
        <v>1.4221111067704943</v>
      </c>
    </row>
    <row r="3" spans="1:41" ht="39" x14ac:dyDescent="0.25">
      <c r="A3">
        <v>1</v>
      </c>
      <c r="B3" t="s">
        <v>331</v>
      </c>
      <c r="C3" t="s">
        <v>40</v>
      </c>
      <c r="D3" s="25" t="s">
        <v>55</v>
      </c>
      <c r="E3" s="25" t="s">
        <v>4</v>
      </c>
      <c r="F3" s="25">
        <v>1</v>
      </c>
      <c r="G3" s="15" t="s">
        <v>133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4.0542604535788609</v>
      </c>
      <c r="U3" s="31">
        <f>_xlfn.STDEV.P(Table1[CICA Score])</f>
        <v>1.2004566896970117</v>
      </c>
      <c r="V3" s="27">
        <f>(Table1[[#This Row],[CICA Score]]-Table1[[#This Row],[Mean]])/Table1[[#This Row],[Standard Deviation]]</f>
        <v>1.3900015827402367E-2</v>
      </c>
      <c r="W3" s="29">
        <f>_xlfn.NORM.DIST(Table1[[#This Row],[Z-score]],0,1,FALSE)</f>
        <v>0.39890374235618492</v>
      </c>
      <c r="X3" s="27">
        <f>_xlfn.STDEV.P(Table1[Probability CICA])</f>
        <v>0.11814401626051778</v>
      </c>
      <c r="Y3" s="8" t="s">
        <v>104</v>
      </c>
      <c r="Z3" s="8" t="s">
        <v>10</v>
      </c>
      <c r="AA3" s="8" t="s">
        <v>83</v>
      </c>
      <c r="AB3" s="8" t="s">
        <v>78</v>
      </c>
      <c r="AC3" s="8" t="s">
        <v>79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4.76</v>
      </c>
      <c r="AO3" s="11">
        <f>_xlfn.STDEV.P(Table1[Q6])</f>
        <v>1.4221111067704943</v>
      </c>
    </row>
    <row r="4" spans="1:41" x14ac:dyDescent="0.25">
      <c r="A4">
        <v>2</v>
      </c>
      <c r="B4" t="s">
        <v>332</v>
      </c>
      <c r="C4" t="s">
        <v>40</v>
      </c>
      <c r="D4" s="25" t="s">
        <v>55</v>
      </c>
      <c r="E4" s="25" t="s">
        <v>4</v>
      </c>
      <c r="F4" s="25">
        <v>2</v>
      </c>
      <c r="G4" s="15" t="s">
        <v>140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4.0542604535788609</v>
      </c>
      <c r="U4" s="31">
        <f>_xlfn.STDEV.P(Table1[CICA Score])</f>
        <v>1.2004566896970117</v>
      </c>
      <c r="V4" s="27">
        <f>(Table1[[#This Row],[CICA Score]]-Table1[[#This Row],[Mean]])/Table1[[#This Row],[Standard Deviation]]</f>
        <v>-0.56078860871967273</v>
      </c>
      <c r="W4" s="29">
        <f>_xlfn.NORM.DIST(Table1[[#This Row],[Z-score]],0,1,FALSE)</f>
        <v>0.34089510293806208</v>
      </c>
      <c r="X4" s="27">
        <f>_xlfn.STDEV.P(Table1[Probability CICA])</f>
        <v>0.11814401626051778</v>
      </c>
      <c r="Y4" s="1"/>
      <c r="AN4" s="11" cm="1">
        <f t="array" ref="AN4">AVERAGE(IF(Table1[Q6]&lt;&gt;"", Table1[Q6]))</f>
        <v>4.76</v>
      </c>
      <c r="AO4" s="11">
        <f>_xlfn.STDEV.P(Table1[Q6])</f>
        <v>1.4221111067704943</v>
      </c>
    </row>
    <row r="5" spans="1:41" x14ac:dyDescent="0.25">
      <c r="A5">
        <v>3</v>
      </c>
      <c r="B5" t="s">
        <v>333</v>
      </c>
      <c r="C5" t="s">
        <v>40</v>
      </c>
      <c r="D5" s="25" t="s">
        <v>55</v>
      </c>
      <c r="E5" s="25" t="s">
        <v>4</v>
      </c>
      <c r="F5" s="25">
        <v>3</v>
      </c>
      <c r="G5" s="15" t="s">
        <v>148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4.0542604535788609</v>
      </c>
      <c r="U5" s="31">
        <f>_xlfn.STDEV.P(Table1[CICA Score])</f>
        <v>1.2004566896970117</v>
      </c>
      <c r="V5" s="27">
        <f>(Table1[[#This Row],[CICA Score]]-Table1[[#This Row],[Mean]])/Table1[[#This Row],[Standard Deviation]]</f>
        <v>-1.337923690172701</v>
      </c>
      <c r="W5" s="29">
        <f>_xlfn.NORM.DIST(Table1[[#This Row],[Z-score]],0,1,FALSE)</f>
        <v>0.16300760324843333</v>
      </c>
      <c r="X5" s="27">
        <f>_xlfn.STDEV.P(Table1[Probability CICA])</f>
        <v>0.11814401626051778</v>
      </c>
      <c r="Y5" s="1"/>
      <c r="AN5" s="11" cm="1">
        <f t="array" ref="AN5">AVERAGE(IF(Table1[Q6]&lt;&gt;"", Table1[Q6]))</f>
        <v>4.76</v>
      </c>
      <c r="AO5" s="11">
        <f>_xlfn.STDEV.P(Table1[Q6])</f>
        <v>1.4221111067704943</v>
      </c>
    </row>
    <row r="6" spans="1:41" ht="26.25" x14ac:dyDescent="0.25">
      <c r="A6">
        <v>4</v>
      </c>
      <c r="B6" t="s">
        <v>334</v>
      </c>
      <c r="C6" t="s">
        <v>39</v>
      </c>
      <c r="D6" s="25" t="s">
        <v>5</v>
      </c>
      <c r="E6" s="25" t="s">
        <v>3</v>
      </c>
      <c r="F6" s="25">
        <v>1</v>
      </c>
      <c r="G6" s="15" t="s">
        <v>130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4.0542604535788609</v>
      </c>
      <c r="U6" s="31">
        <f>_xlfn.STDEV.P(Table1[CICA Score])</f>
        <v>1.2004566896970117</v>
      </c>
      <c r="V6" s="27">
        <f>(Table1[[#This Row],[CICA Score]]-Table1[[#This Row],[Mean]])/Table1[[#This Row],[Standard Deviation]]</f>
        <v>-0.79106853529747512</v>
      </c>
      <c r="W6" s="29">
        <f>_xlfn.NORM.DIST(Table1[[#This Row],[Z-score]],0,1,FALSE)</f>
        <v>0.29175722406507626</v>
      </c>
      <c r="X6" s="27">
        <f>_xlfn.STDEV.P(Table1[Probability CICA])</f>
        <v>0.11814401626051778</v>
      </c>
      <c r="Y6" s="8" t="s">
        <v>80</v>
      </c>
      <c r="Z6" s="8" t="s">
        <v>10</v>
      </c>
      <c r="AA6" s="8" t="s">
        <v>83</v>
      </c>
      <c r="AB6" s="8" t="s">
        <v>12</v>
      </c>
      <c r="AC6" s="8" t="s">
        <v>81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4.76</v>
      </c>
      <c r="AO6" s="11">
        <f>_xlfn.STDEV.P(Table1[Q6])</f>
        <v>1.4221111067704943</v>
      </c>
    </row>
    <row r="7" spans="1:41" x14ac:dyDescent="0.25">
      <c r="A7">
        <v>5</v>
      </c>
      <c r="B7" t="s">
        <v>335</v>
      </c>
      <c r="C7" t="s">
        <v>39</v>
      </c>
      <c r="D7" s="25" t="s">
        <v>5</v>
      </c>
      <c r="E7" s="25" t="s">
        <v>3</v>
      </c>
      <c r="F7" s="25">
        <v>2</v>
      </c>
      <c r="G7" s="15" t="s">
        <v>142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4.0542604535788609</v>
      </c>
      <c r="U7" s="31">
        <f>_xlfn.STDEV.P(Table1[CICA Score])</f>
        <v>1.2004566896970117</v>
      </c>
      <c r="V7" s="27">
        <f>(Table1[[#This Row],[CICA Score]]-Table1[[#This Row],[Mean]])/Table1[[#This Row],[Standard Deviation]]</f>
        <v>-0.4655736273082825</v>
      </c>
      <c r="W7" s="29">
        <f>_xlfn.NORM.DIST(Table1[[#This Row],[Z-score]],0,1,FALSE)</f>
        <v>0.35796576185655377</v>
      </c>
      <c r="X7" s="27">
        <f>_xlfn.STDEV.P(Table1[Probability CICA])</f>
        <v>0.11814401626051778</v>
      </c>
      <c r="Y7" s="1"/>
      <c r="AN7" s="11" cm="1">
        <f t="array" ref="AN7">AVERAGE(IF(Table1[Q6]&lt;&gt;"", Table1[Q6]))</f>
        <v>4.76</v>
      </c>
      <c r="AO7" s="11">
        <f>_xlfn.STDEV.P(Table1[Q6])</f>
        <v>1.4221111067704943</v>
      </c>
    </row>
    <row r="8" spans="1:41" x14ac:dyDescent="0.25">
      <c r="A8">
        <v>6</v>
      </c>
      <c r="B8" t="s">
        <v>336</v>
      </c>
      <c r="C8" t="s">
        <v>39</v>
      </c>
      <c r="D8" s="25" t="s">
        <v>5</v>
      </c>
      <c r="E8" s="25" t="s">
        <v>3</v>
      </c>
      <c r="F8" s="25">
        <v>3</v>
      </c>
      <c r="G8" s="15" t="s">
        <v>151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4.0542604535788609</v>
      </c>
      <c r="U8" s="31">
        <f>_xlfn.STDEV.P(Table1[CICA Score])</f>
        <v>1.2004566896970117</v>
      </c>
      <c r="V8" s="27">
        <f>(Table1[[#This Row],[CICA Score]]-Table1[[#This Row],[Mean]])/Table1[[#This Row],[Standard Deviation]]</f>
        <v>1.6654619378815696</v>
      </c>
      <c r="W8" s="29">
        <f>_xlfn.NORM.DIST(Table1[[#This Row],[Z-score]],0,1,FALSE)</f>
        <v>9.9677005405812188E-2</v>
      </c>
      <c r="X8" s="27">
        <f>_xlfn.STDEV.P(Table1[Probability CICA])</f>
        <v>0.11814401626051778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4.76</v>
      </c>
      <c r="AO8" s="11">
        <f>_xlfn.STDEV.P(Table1[Q6])</f>
        <v>1.4221111067704943</v>
      </c>
    </row>
    <row r="9" spans="1:41" ht="26.25" x14ac:dyDescent="0.25">
      <c r="A9">
        <v>7</v>
      </c>
      <c r="B9" t="s">
        <v>337</v>
      </c>
      <c r="C9" t="s">
        <v>112</v>
      </c>
      <c r="D9" s="25" t="s">
        <v>66</v>
      </c>
      <c r="E9" s="25" t="s">
        <v>4</v>
      </c>
      <c r="F9" s="25">
        <v>1</v>
      </c>
      <c r="G9" s="15" t="s">
        <v>135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4.0542604535788609</v>
      </c>
      <c r="U9" s="31">
        <f>_xlfn.STDEV.P(Table1[CICA Score])</f>
        <v>1.2004566896970117</v>
      </c>
      <c r="V9" s="27">
        <f>(Table1[[#This Row],[CICA Score]]-Table1[[#This Row],[Mean]])/Table1[[#This Row],[Standard Deviation]]</f>
        <v>0.48915983732510909</v>
      </c>
      <c r="W9" s="29">
        <f>_xlfn.NORM.DIST(Table1[[#This Row],[Z-score]],0,1,FALSE)</f>
        <v>0.35395793293356198</v>
      </c>
      <c r="X9" s="27">
        <f>_xlfn.STDEV.P(Table1[Probability CICA])</f>
        <v>0.11814401626051778</v>
      </c>
      <c r="Y9" s="8" t="s">
        <v>105</v>
      </c>
      <c r="Z9" s="8" t="s">
        <v>10</v>
      </c>
      <c r="AA9" s="8" t="s">
        <v>83</v>
      </c>
      <c r="AB9" s="8" t="s">
        <v>12</v>
      </c>
      <c r="AC9" s="8" t="s">
        <v>82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4.76</v>
      </c>
      <c r="AO9" s="11">
        <f>_xlfn.STDEV.P(Table1[Q6])</f>
        <v>1.4221111067704943</v>
      </c>
    </row>
    <row r="10" spans="1:41" x14ac:dyDescent="0.25">
      <c r="A10">
        <v>8</v>
      </c>
      <c r="B10" t="s">
        <v>338</v>
      </c>
      <c r="C10" t="s">
        <v>112</v>
      </c>
      <c r="D10" s="25" t="s">
        <v>66</v>
      </c>
      <c r="E10" s="25" t="s">
        <v>4</v>
      </c>
      <c r="F10" s="25">
        <v>2</v>
      </c>
      <c r="G10" s="23" t="s">
        <v>142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4.0542604535788609</v>
      </c>
      <c r="U10" s="31">
        <f>_xlfn.STDEV.P(Table1[CICA Score])</f>
        <v>1.2004566896970117</v>
      </c>
      <c r="V10" s="27">
        <f>(Table1[[#This Row],[CICA Score]]-Table1[[#This Row],[Mean]])/Table1[[#This Row],[Standard Deviation]]</f>
        <v>-0.4655736273082825</v>
      </c>
      <c r="W10" s="29">
        <f>_xlfn.NORM.DIST(Table1[[#This Row],[Z-score]],0,1,FALSE)</f>
        <v>0.35796576185655377</v>
      </c>
      <c r="X10" s="27">
        <f>_xlfn.STDEV.P(Table1[Probability CICA])</f>
        <v>0.11814401626051778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4.76</v>
      </c>
      <c r="AO10" s="11">
        <f>_xlfn.STDEV.P(Table1[Q6])</f>
        <v>1.4221111067704943</v>
      </c>
    </row>
    <row r="11" spans="1:41" x14ac:dyDescent="0.25">
      <c r="A11">
        <v>9</v>
      </c>
      <c r="B11" t="s">
        <v>339</v>
      </c>
      <c r="C11" t="s">
        <v>112</v>
      </c>
      <c r="D11" s="25" t="s">
        <v>66</v>
      </c>
      <c r="E11" s="25" t="s">
        <v>4</v>
      </c>
      <c r="F11" s="25">
        <v>3</v>
      </c>
      <c r="G11" s="15" t="s">
        <v>154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4.0542604535788609</v>
      </c>
      <c r="U11" s="31">
        <f>_xlfn.STDEV.P(Table1[CICA Score])</f>
        <v>1.2004566896970117</v>
      </c>
      <c r="V11" s="27">
        <f>(Table1[[#This Row],[CICA Score]]-Table1[[#This Row],[Mean]])/Table1[[#This Row],[Standard Deviation]]</f>
        <v>1.2471238254812114</v>
      </c>
      <c r="W11" s="29">
        <f>_xlfn.NORM.DIST(Table1[[#This Row],[Z-score]],0,1,FALSE)</f>
        <v>0.18330617234472268</v>
      </c>
      <c r="X11" s="27">
        <f>_xlfn.STDEV.P(Table1[Probability CICA])</f>
        <v>0.11814401626051778</v>
      </c>
      <c r="Y11" s="1"/>
      <c r="AN11" s="11" cm="1">
        <f t="array" ref="AN11">AVERAGE(IF(Table1[Q6]&lt;&gt;"", Table1[Q6]))</f>
        <v>4.76</v>
      </c>
      <c r="AO11" s="11">
        <f>_xlfn.STDEV.P(Table1[Q6])</f>
        <v>1.4221111067704943</v>
      </c>
    </row>
    <row r="12" spans="1:41" ht="26.25" x14ac:dyDescent="0.25">
      <c r="A12">
        <v>10</v>
      </c>
      <c r="B12" t="s">
        <v>340</v>
      </c>
      <c r="C12" t="s">
        <v>38</v>
      </c>
      <c r="D12" s="25" t="s">
        <v>67</v>
      </c>
      <c r="E12" s="25" t="s">
        <v>3</v>
      </c>
      <c r="F12" s="25">
        <v>1</v>
      </c>
      <c r="G12" s="15" t="s">
        <v>133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4.0542604535788609</v>
      </c>
      <c r="U12" s="31">
        <f>_xlfn.STDEV.P(Table1[CICA Score])</f>
        <v>1.2004566896970117</v>
      </c>
      <c r="V12" s="27">
        <f>(Table1[[#This Row],[CICA Score]]-Table1[[#This Row],[Mean]])/Table1[[#This Row],[Standard Deviation]]</f>
        <v>1.3900015827402367E-2</v>
      </c>
      <c r="W12" s="29">
        <f>_xlfn.NORM.DIST(Table1[[#This Row],[Z-score]],0,1,FALSE)</f>
        <v>0.39890374235618492</v>
      </c>
      <c r="X12" s="27">
        <f>_xlfn.STDEV.P(Table1[Probability CICA])</f>
        <v>0.11814401626051778</v>
      </c>
      <c r="Y12" s="8" t="s">
        <v>30</v>
      </c>
      <c r="Z12" s="8" t="s">
        <v>11</v>
      </c>
      <c r="AA12" s="8" t="s">
        <v>83</v>
      </c>
      <c r="AB12" s="8" t="s">
        <v>84</v>
      </c>
      <c r="AC12" s="8" t="s">
        <v>85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4.76</v>
      </c>
      <c r="AO12" s="11">
        <f>_xlfn.STDEV.P(Table1[Q6])</f>
        <v>1.4221111067704943</v>
      </c>
    </row>
    <row r="13" spans="1:41" x14ac:dyDescent="0.25">
      <c r="A13">
        <v>11</v>
      </c>
      <c r="B13" t="s">
        <v>341</v>
      </c>
      <c r="C13" t="s">
        <v>38</v>
      </c>
      <c r="D13" s="25" t="s">
        <v>67</v>
      </c>
      <c r="E13" s="25" t="s">
        <v>3</v>
      </c>
      <c r="F13" s="25">
        <v>2</v>
      </c>
      <c r="G13" s="15" t="s">
        <v>140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4.0542604535788609</v>
      </c>
      <c r="U13" s="31">
        <f>_xlfn.STDEV.P(Table1[CICA Score])</f>
        <v>1.2004566896970117</v>
      </c>
      <c r="V13" s="27">
        <f>(Table1[[#This Row],[CICA Score]]-Table1[[#This Row],[Mean]])/Table1[[#This Row],[Standard Deviation]]</f>
        <v>-0.56078860871967273</v>
      </c>
      <c r="W13" s="29">
        <f>_xlfn.NORM.DIST(Table1[[#This Row],[Z-score]],0,1,FALSE)</f>
        <v>0.34089510293806208</v>
      </c>
      <c r="X13" s="27">
        <f>_xlfn.STDEV.P(Table1[Probability CICA])</f>
        <v>0.11814401626051778</v>
      </c>
      <c r="Y13" s="1"/>
      <c r="AN13" s="11" cm="1">
        <f t="array" ref="AN13">AVERAGE(IF(Table1[Q6]&lt;&gt;"", Table1[Q6]))</f>
        <v>4.76</v>
      </c>
      <c r="AO13" s="11">
        <f>_xlfn.STDEV.P(Table1[Q6])</f>
        <v>1.4221111067704943</v>
      </c>
    </row>
    <row r="14" spans="1:41" ht="15.75" thickBot="1" x14ac:dyDescent="0.3">
      <c r="A14">
        <v>12</v>
      </c>
      <c r="B14" t="s">
        <v>342</v>
      </c>
      <c r="C14" t="s">
        <v>38</v>
      </c>
      <c r="D14" s="25" t="s">
        <v>67</v>
      </c>
      <c r="E14" s="25" t="s">
        <v>3</v>
      </c>
      <c r="F14" s="25">
        <v>3</v>
      </c>
      <c r="G14" s="15" t="s">
        <v>148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4.0542604535788609</v>
      </c>
      <c r="U14" s="31">
        <f>_xlfn.STDEV.P(Table1[CICA Score])</f>
        <v>1.2004566896970117</v>
      </c>
      <c r="V14" s="27">
        <f>(Table1[[#This Row],[CICA Score]]-Table1[[#This Row],[Mean]])/Table1[[#This Row],[Standard Deviation]]</f>
        <v>-1.337923690172701</v>
      </c>
      <c r="W14" s="29">
        <f>_xlfn.NORM.DIST(Table1[[#This Row],[Z-score]],0,1,FALSE)</f>
        <v>0.16300760324843333</v>
      </c>
      <c r="X14" s="27">
        <f>_xlfn.STDEV.P(Table1[Probability CICA])</f>
        <v>0.11814401626051778</v>
      </c>
      <c r="Y14" s="1"/>
      <c r="AN14" s="11" cm="1">
        <f t="array" ref="AN14">AVERAGE(IF(Table1[Q6]&lt;&gt;"", Table1[Q6]))</f>
        <v>4.76</v>
      </c>
      <c r="AO14" s="11">
        <f>_xlfn.STDEV.P(Table1[Q6])</f>
        <v>1.4221111067704943</v>
      </c>
    </row>
    <row r="15" spans="1:41" ht="39.75" thickBot="1" x14ac:dyDescent="0.3">
      <c r="A15">
        <v>13</v>
      </c>
      <c r="B15" t="s">
        <v>343</v>
      </c>
      <c r="C15" t="s">
        <v>87</v>
      </c>
      <c r="D15" s="25" t="s">
        <v>88</v>
      </c>
      <c r="E15" s="25" t="s">
        <v>4</v>
      </c>
      <c r="F15" s="25">
        <v>1</v>
      </c>
      <c r="G15" s="15" t="s">
        <v>133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4.0542604535788609</v>
      </c>
      <c r="U15" s="31">
        <f>_xlfn.STDEV.P(Table1[CICA Score])</f>
        <v>1.2004566896970117</v>
      </c>
      <c r="V15" s="27">
        <f>(Table1[[#This Row],[CICA Score]]-Table1[[#This Row],[Mean]])/Table1[[#This Row],[Standard Deviation]]</f>
        <v>1.3900015827402367E-2</v>
      </c>
      <c r="W15" s="29">
        <f>_xlfn.NORM.DIST(Table1[[#This Row],[Z-score]],0,1,FALSE)</f>
        <v>0.39890374235618492</v>
      </c>
      <c r="X15" s="27">
        <f>_xlfn.STDEV.P(Table1[Probability CICA])</f>
        <v>0.11814401626051778</v>
      </c>
      <c r="Y15" s="19" t="s">
        <v>285</v>
      </c>
      <c r="Z15" s="19" t="s">
        <v>10</v>
      </c>
      <c r="AA15" s="19" t="s">
        <v>93</v>
      </c>
      <c r="AB15" s="19" t="s">
        <v>91</v>
      </c>
      <c r="AC15" s="19" t="s">
        <v>92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4.76</v>
      </c>
      <c r="AO15" s="13">
        <f>_xlfn.STDEV.P(Table1[Q6])</f>
        <v>1.4221111067704943</v>
      </c>
    </row>
    <row r="16" spans="1:41" x14ac:dyDescent="0.25">
      <c r="A16">
        <v>14</v>
      </c>
      <c r="B16" t="s">
        <v>344</v>
      </c>
      <c r="C16" t="s">
        <v>87</v>
      </c>
      <c r="D16" s="25" t="s">
        <v>88</v>
      </c>
      <c r="E16" s="25" t="s">
        <v>4</v>
      </c>
      <c r="F16" s="25">
        <v>2</v>
      </c>
      <c r="G16" s="23" t="s">
        <v>128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4.0542604535788609</v>
      </c>
      <c r="U16" s="31">
        <f>_xlfn.STDEV.P(Table1[CICA Score])</f>
        <v>1.2004566896970117</v>
      </c>
      <c r="V16" s="27">
        <f>(Table1[[#This Row],[CICA Score]]-Table1[[#This Row],[Mean]])/Table1[[#This Row],[Standard Deviation]]</f>
        <v>-1.0784557914879216</v>
      </c>
      <c r="W16" s="29">
        <f>_xlfn.NORM.DIST(Table1[[#This Row],[Z-score]],0,1,FALSE)</f>
        <v>0.22302487195707932</v>
      </c>
      <c r="X16" s="27">
        <f>_xlfn.STDEV.P(Table1[Probability CICA])</f>
        <v>0.11814401626051778</v>
      </c>
      <c r="Y16" s="1"/>
      <c r="AN16" s="11" cm="1">
        <f t="array" ref="AN16">AVERAGE(IF(Table1[Q6]&lt;&gt;"", Table1[Q6]))</f>
        <v>4.76</v>
      </c>
      <c r="AO16" s="13">
        <f>_xlfn.STDEV.P(Table1[Q6])</f>
        <v>1.4221111067704943</v>
      </c>
    </row>
    <row r="17" spans="1:41" x14ac:dyDescent="0.25">
      <c r="A17">
        <v>15</v>
      </c>
      <c r="B17" t="s">
        <v>345</v>
      </c>
      <c r="C17" t="s">
        <v>87</v>
      </c>
      <c r="D17" s="25" t="s">
        <v>88</v>
      </c>
      <c r="E17" s="25" t="s">
        <v>4</v>
      </c>
      <c r="F17" s="25">
        <v>3</v>
      </c>
      <c r="G17" s="15" t="s">
        <v>149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4.0542604535788609</v>
      </c>
      <c r="U17" s="31">
        <f>_xlfn.STDEV.P(Table1[CICA Score])</f>
        <v>1.2004566896970117</v>
      </c>
      <c r="V17" s="27">
        <f>(Table1[[#This Row],[CICA Score]]-Table1[[#This Row],[Mean]])/Table1[[#This Row],[Standard Deviation]]</f>
        <v>1.295793987161652</v>
      </c>
      <c r="W17" s="29">
        <f>_xlfn.NORM.DIST(Table1[[#This Row],[Z-score]],0,1,FALSE)</f>
        <v>0.17230664637005177</v>
      </c>
      <c r="X17" s="27">
        <f>_xlfn.STDEV.P(Table1[Probability CICA])</f>
        <v>0.11814401626051778</v>
      </c>
      <c r="Y17" s="1"/>
      <c r="AN17" s="11" cm="1">
        <f t="array" ref="AN17">AVERAGE(IF(Table1[Q6]&lt;&gt;"", Table1[Q6]))</f>
        <v>4.76</v>
      </c>
      <c r="AO17" s="13">
        <f>_xlfn.STDEV.P(Table1[Q6])</f>
        <v>1.4221111067704943</v>
      </c>
    </row>
    <row r="18" spans="1:41" ht="26.25" x14ac:dyDescent="0.25">
      <c r="A18">
        <v>16</v>
      </c>
      <c r="B18" t="s">
        <v>346</v>
      </c>
      <c r="C18" t="s">
        <v>89</v>
      </c>
      <c r="D18" s="25" t="s">
        <v>103</v>
      </c>
      <c r="E18" s="25" t="s">
        <v>4</v>
      </c>
      <c r="F18" s="25">
        <v>1</v>
      </c>
      <c r="G18" s="15" t="s">
        <v>136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4.0542604535788609</v>
      </c>
      <c r="U18" s="31">
        <f>_xlfn.STDEV.P(Table1[CICA Score])</f>
        <v>1.2004566896970117</v>
      </c>
      <c r="V18" s="27">
        <f>(Table1[[#This Row],[CICA Score]]-Table1[[#This Row],[Mean]])/Table1[[#This Row],[Standard Deviation]]</f>
        <v>0.5771969815469421</v>
      </c>
      <c r="W18" s="29">
        <f>_xlfn.NORM.DIST(Table1[[#This Row],[Z-score]],0,1,FALSE)</f>
        <v>0.33772723343963867</v>
      </c>
      <c r="X18" s="27">
        <f>_xlfn.STDEV.P(Table1[Probability CICA])</f>
        <v>0.11814401626051778</v>
      </c>
      <c r="Y18" s="8" t="s">
        <v>105</v>
      </c>
      <c r="Z18" s="8" t="s">
        <v>10</v>
      </c>
      <c r="AA18" s="8" t="s">
        <v>83</v>
      </c>
      <c r="AB18" s="8" t="s">
        <v>91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4.76</v>
      </c>
      <c r="AO18" s="13">
        <f>_xlfn.STDEV.P(Table1[Q6])</f>
        <v>1.4221111067704943</v>
      </c>
    </row>
    <row r="19" spans="1:41" x14ac:dyDescent="0.25">
      <c r="A19">
        <v>17</v>
      </c>
      <c r="B19" t="s">
        <v>347</v>
      </c>
      <c r="C19" t="s">
        <v>89</v>
      </c>
      <c r="D19" s="25" t="s">
        <v>103</v>
      </c>
      <c r="E19" s="25" t="s">
        <v>4</v>
      </c>
      <c r="F19" s="25">
        <v>2</v>
      </c>
      <c r="G19" s="15" t="s">
        <v>155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4.0542604535788609</v>
      </c>
      <c r="U19" s="31">
        <f>_xlfn.STDEV.P(Table1[CICA Score])</f>
        <v>1.2004566896970117</v>
      </c>
      <c r="V19" s="27">
        <f>(Table1[[#This Row],[CICA Score]]-Table1[[#This Row],[Mean]])/Table1[[#This Row],[Standard Deviation]]</f>
        <v>-0.32927000333070394</v>
      </c>
      <c r="W19" s="29">
        <f>_xlfn.NORM.DIST(Table1[[#This Row],[Z-score]],0,1,FALSE)</f>
        <v>0.37789159857347465</v>
      </c>
      <c r="X19" s="27">
        <f>_xlfn.STDEV.P(Table1[Probability CICA])</f>
        <v>0.11814401626051778</v>
      </c>
      <c r="Y19" s="1"/>
      <c r="AN19" s="11" cm="1">
        <f t="array" ref="AN19">AVERAGE(IF(Table1[Q6]&lt;&gt;"", Table1[Q6]))</f>
        <v>4.76</v>
      </c>
      <c r="AO19" s="13">
        <f>_xlfn.STDEV.P(Table1[Q6])</f>
        <v>1.4221111067704943</v>
      </c>
    </row>
    <row r="20" spans="1:41" x14ac:dyDescent="0.25">
      <c r="A20">
        <v>18</v>
      </c>
      <c r="B20" t="s">
        <v>348</v>
      </c>
      <c r="C20" t="s">
        <v>89</v>
      </c>
      <c r="D20" s="25" t="s">
        <v>103</v>
      </c>
      <c r="E20" s="25" t="s">
        <v>4</v>
      </c>
      <c r="F20" s="25">
        <v>3</v>
      </c>
      <c r="G20" s="15" t="s">
        <v>129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4.0542604535788609</v>
      </c>
      <c r="U20" s="31">
        <f>_xlfn.STDEV.P(Table1[CICA Score])</f>
        <v>1.2004566896970117</v>
      </c>
      <c r="V20" s="27">
        <f>(Table1[[#This Row],[CICA Score]]-Table1[[#This Row],[Mean]])/Table1[[#This Row],[Standard Deviation]]</f>
        <v>-0.20846125684753558</v>
      </c>
      <c r="W20" s="29">
        <f>_xlfn.NORM.DIST(Table1[[#This Row],[Z-score]],0,1,FALSE)</f>
        <v>0.3903675370269144</v>
      </c>
      <c r="X20" s="27">
        <f>_xlfn.STDEV.P(Table1[Probability CICA])</f>
        <v>0.11814401626051778</v>
      </c>
      <c r="Y20" s="1"/>
      <c r="AN20" s="11" cm="1">
        <f t="array" ref="AN20">AVERAGE(IF(Table1[Q6]&lt;&gt;"", Table1[Q6]))</f>
        <v>4.76</v>
      </c>
      <c r="AO20" s="13">
        <f>_xlfn.STDEV.P(Table1[Q6])</f>
        <v>1.4221111067704943</v>
      </c>
    </row>
    <row r="21" spans="1:41" ht="39" x14ac:dyDescent="0.25">
      <c r="A21">
        <v>19</v>
      </c>
      <c r="B21" t="s">
        <v>349</v>
      </c>
      <c r="C21" t="s">
        <v>90</v>
      </c>
      <c r="D21" s="25" t="s">
        <v>108</v>
      </c>
      <c r="E21" s="25" t="s">
        <v>4</v>
      </c>
      <c r="F21" s="25">
        <v>1</v>
      </c>
      <c r="G21" s="15" t="s">
        <v>134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4.0542604535788609</v>
      </c>
      <c r="U21" s="31">
        <f>_xlfn.STDEV.P(Table1[CICA Score])</f>
        <v>1.2004566896970117</v>
      </c>
      <c r="V21" s="27">
        <f>(Table1[[#This Row],[CICA Score]]-Table1[[#This Row],[Mean]])/Table1[[#This Row],[Standard Deviation]]</f>
        <v>0.79584215708313477</v>
      </c>
      <c r="W21" s="29">
        <f>_xlfn.NORM.DIST(Table1[[#This Row],[Z-score]],0,1,FALSE)</f>
        <v>0.29065423832836296</v>
      </c>
      <c r="X21" s="27">
        <f>_xlfn.STDEV.P(Table1[Probability CICA])</f>
        <v>0.11814401626051778</v>
      </c>
      <c r="Y21" s="8" t="s">
        <v>30</v>
      </c>
      <c r="Z21" s="8" t="s">
        <v>109</v>
      </c>
      <c r="AA21" s="8" t="s">
        <v>83</v>
      </c>
      <c r="AB21" s="8" t="s">
        <v>84</v>
      </c>
      <c r="AC21" s="8" t="s">
        <v>110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4.76</v>
      </c>
      <c r="AO21" s="13">
        <f>_xlfn.STDEV.P(Table1[Q6])</f>
        <v>1.4221111067704943</v>
      </c>
    </row>
    <row r="22" spans="1:41" x14ac:dyDescent="0.25">
      <c r="A22">
        <v>20</v>
      </c>
      <c r="B22" t="s">
        <v>350</v>
      </c>
      <c r="C22" t="s">
        <v>90</v>
      </c>
      <c r="D22" s="25" t="s">
        <v>108</v>
      </c>
      <c r="E22" s="25" t="s">
        <v>4</v>
      </c>
      <c r="F22" s="25">
        <v>2</v>
      </c>
      <c r="G22" s="15" t="s">
        <v>140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4.0542604535788609</v>
      </c>
      <c r="U22" s="31">
        <f>_xlfn.STDEV.P(Table1[CICA Score])</f>
        <v>1.2004566896970117</v>
      </c>
      <c r="V22" s="27">
        <f>(Table1[[#This Row],[CICA Score]]-Table1[[#This Row],[Mean]])/Table1[[#This Row],[Standard Deviation]]</f>
        <v>-0.56078860871967273</v>
      </c>
      <c r="W22" s="29">
        <f>_xlfn.NORM.DIST(Table1[[#This Row],[Z-score]],0,1,FALSE)</f>
        <v>0.34089510293806208</v>
      </c>
      <c r="X22" s="27">
        <f>_xlfn.STDEV.P(Table1[Probability CICA])</f>
        <v>0.11814401626051778</v>
      </c>
      <c r="Y22" s="1"/>
      <c r="AN22" s="11" cm="1">
        <f t="array" ref="AN22">AVERAGE(IF(Table1[Q6]&lt;&gt;"", Table1[Q6]))</f>
        <v>4.76</v>
      </c>
      <c r="AO22" s="13">
        <f>_xlfn.STDEV.P(Table1[Q6])</f>
        <v>1.4221111067704943</v>
      </c>
    </row>
    <row r="23" spans="1:41" x14ac:dyDescent="0.25">
      <c r="A23">
        <v>21</v>
      </c>
      <c r="B23" t="s">
        <v>351</v>
      </c>
      <c r="C23" t="s">
        <v>90</v>
      </c>
      <c r="D23" s="25" t="s">
        <v>108</v>
      </c>
      <c r="E23" s="25" t="s">
        <v>4</v>
      </c>
      <c r="F23" s="25">
        <v>3</v>
      </c>
      <c r="G23" s="15" t="s">
        <v>149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4.0542604535788609</v>
      </c>
      <c r="U23" s="31">
        <f>_xlfn.STDEV.P(Table1[CICA Score])</f>
        <v>1.2004566896970117</v>
      </c>
      <c r="V23" s="27">
        <f>(Table1[[#This Row],[CICA Score]]-Table1[[#This Row],[Mean]])/Table1[[#This Row],[Standard Deviation]]</f>
        <v>1.295793987161652</v>
      </c>
      <c r="W23" s="29">
        <f>_xlfn.NORM.DIST(Table1[[#This Row],[Z-score]],0,1,FALSE)</f>
        <v>0.17230664637005177</v>
      </c>
      <c r="X23" s="27">
        <f>_xlfn.STDEV.P(Table1[Probability CICA])</f>
        <v>0.11814401626051778</v>
      </c>
      <c r="Y23" s="1"/>
      <c r="AN23" s="11" cm="1">
        <f t="array" ref="AN23">AVERAGE(IF(Table1[Q6]&lt;&gt;"", Table1[Q6]))</f>
        <v>4.76</v>
      </c>
      <c r="AO23" s="13">
        <f>_xlfn.STDEV.P(Table1[Q6])</f>
        <v>1.4221111067704943</v>
      </c>
    </row>
    <row r="24" spans="1:41" x14ac:dyDescent="0.25">
      <c r="A24">
        <v>22</v>
      </c>
      <c r="B24" t="s">
        <v>352</v>
      </c>
      <c r="C24" t="s">
        <v>102</v>
      </c>
      <c r="D24" s="25" t="s">
        <v>111</v>
      </c>
      <c r="E24" s="25" t="s">
        <v>3</v>
      </c>
      <c r="F24" s="25">
        <v>1</v>
      </c>
      <c r="G24" s="15" t="s">
        <v>127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4.0542604535788609</v>
      </c>
      <c r="U24" s="31">
        <f>_xlfn.STDEV.P(Table1[CICA Score])</f>
        <v>1.2004566896970117</v>
      </c>
      <c r="V24" s="27">
        <f>(Table1[[#This Row],[CICA Score]]-Table1[[#This Row],[Mean]])/Table1[[#This Row],[Standard Deviation]]</f>
        <v>-1.571671342340538</v>
      </c>
      <c r="W24" s="29">
        <f>_xlfn.NORM.DIST(Table1[[#This Row],[Z-score]],0,1,FALSE)</f>
        <v>0.11601753478360838</v>
      </c>
      <c r="X24" s="27">
        <f>_xlfn.STDEV.P(Table1[Probability CICA])</f>
        <v>0.11814401626051778</v>
      </c>
      <c r="Y24" s="1" t="s">
        <v>106</v>
      </c>
      <c r="AN24" s="11" cm="1">
        <f t="array" ref="AN24">AVERAGE(IF(Table1[Q6]&lt;&gt;"", Table1[Q6]))</f>
        <v>4.76</v>
      </c>
      <c r="AO24" s="13">
        <f>_xlfn.STDEV.P(Table1[Q6])</f>
        <v>1.4221111067704943</v>
      </c>
    </row>
    <row r="25" spans="1:41" x14ac:dyDescent="0.25">
      <c r="A25">
        <v>23</v>
      </c>
      <c r="B25" t="s">
        <v>353</v>
      </c>
      <c r="C25" t="s">
        <v>102</v>
      </c>
      <c r="D25" s="25" t="s">
        <v>111</v>
      </c>
      <c r="E25" s="25" t="s">
        <v>3</v>
      </c>
      <c r="F25" s="25">
        <v>2</v>
      </c>
      <c r="G25" s="15" t="s">
        <v>139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4.0542604535788609</v>
      </c>
      <c r="U25" s="31">
        <f>_xlfn.STDEV.P(Table1[CICA Score])</f>
        <v>1.2004566896970117</v>
      </c>
      <c r="V25" s="27">
        <f>(Table1[[#This Row],[CICA Score]]-Table1[[#This Row],[Mean]])/Table1[[#This Row],[Standard Deviation]]</f>
        <v>-1.6054431670577562</v>
      </c>
      <c r="W25" s="29">
        <f>_xlfn.NORM.DIST(Table1[[#This Row],[Z-score]],0,1,FALSE)</f>
        <v>0.10995738311005543</v>
      </c>
      <c r="X25" s="27">
        <f>_xlfn.STDEV.P(Table1[Probability CICA])</f>
        <v>0.11814401626051778</v>
      </c>
      <c r="Y25" s="1"/>
      <c r="AN25" s="11" cm="1">
        <f t="array" ref="AN25">AVERAGE(IF(Table1[Q6]&lt;&gt;"", Table1[Q6]))</f>
        <v>4.76</v>
      </c>
      <c r="AO25" s="13">
        <f>_xlfn.STDEV.P(Table1[Q6])</f>
        <v>1.4221111067704943</v>
      </c>
    </row>
    <row r="26" spans="1:41" x14ac:dyDescent="0.25">
      <c r="A26">
        <v>24</v>
      </c>
      <c r="B26" t="s">
        <v>354</v>
      </c>
      <c r="C26" t="s">
        <v>102</v>
      </c>
      <c r="D26" s="25" t="s">
        <v>111</v>
      </c>
      <c r="E26" s="25" t="s">
        <v>3</v>
      </c>
      <c r="F26" s="25">
        <v>3</v>
      </c>
      <c r="G26" s="15" t="s">
        <v>148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4.0542604535788609</v>
      </c>
      <c r="U26" s="31">
        <f>_xlfn.STDEV.P(Table1[CICA Score])</f>
        <v>1.2004566896970117</v>
      </c>
      <c r="V26" s="27">
        <f>(Table1[[#This Row],[CICA Score]]-Table1[[#This Row],[Mean]])/Table1[[#This Row],[Standard Deviation]]</f>
        <v>-1.337923690172701</v>
      </c>
      <c r="W26" s="29">
        <f>_xlfn.NORM.DIST(Table1[[#This Row],[Z-score]],0,1,FALSE)</f>
        <v>0.16300760324843333</v>
      </c>
      <c r="X26" s="27">
        <f>_xlfn.STDEV.P(Table1[Probability CICA])</f>
        <v>0.11814401626051778</v>
      </c>
      <c r="Y26" s="1"/>
      <c r="AN26" s="11" cm="1">
        <f t="array" ref="AN26">AVERAGE(IF(Table1[Q6]&lt;&gt;"", Table1[Q6]))</f>
        <v>4.76</v>
      </c>
      <c r="AO26" s="13">
        <f>_xlfn.STDEV.P(Table1[Q6])</f>
        <v>1.4221111067704943</v>
      </c>
    </row>
    <row r="27" spans="1:41" ht="26.25" x14ac:dyDescent="0.25">
      <c r="A27">
        <v>25</v>
      </c>
      <c r="B27" t="s">
        <v>355</v>
      </c>
      <c r="C27" t="s">
        <v>94</v>
      </c>
      <c r="D27" s="25" t="s">
        <v>113</v>
      </c>
      <c r="E27" s="25" t="s">
        <v>3</v>
      </c>
      <c r="F27" s="25">
        <v>1</v>
      </c>
      <c r="G27" s="15" t="s">
        <v>133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4.0542604535788609</v>
      </c>
      <c r="U27" s="31">
        <f>_xlfn.STDEV.P(Table1[CICA Score])</f>
        <v>1.2004566896970117</v>
      </c>
      <c r="V27" s="27">
        <f>(Table1[[#This Row],[CICA Score]]-Table1[[#This Row],[Mean]])/Table1[[#This Row],[Standard Deviation]]</f>
        <v>1.3900015827402367E-2</v>
      </c>
      <c r="W27" s="29">
        <f>_xlfn.NORM.DIST(Table1[[#This Row],[Z-score]],0,1,FALSE)</f>
        <v>0.39890374235618492</v>
      </c>
      <c r="X27" s="27">
        <f>_xlfn.STDEV.P(Table1[Probability CICA])</f>
        <v>0.11814401626051778</v>
      </c>
      <c r="Y27" s="8" t="s">
        <v>30</v>
      </c>
      <c r="Z27" s="8" t="s">
        <v>10</v>
      </c>
      <c r="AA27" s="8" t="s">
        <v>83</v>
      </c>
      <c r="AB27" s="8" t="s">
        <v>114</v>
      </c>
      <c r="AC27" s="8" t="s">
        <v>115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4.76</v>
      </c>
      <c r="AO27" s="13">
        <f>_xlfn.STDEV.P(Table1[Q6])</f>
        <v>1.4221111067704943</v>
      </c>
    </row>
    <row r="28" spans="1:41" x14ac:dyDescent="0.25">
      <c r="A28">
        <v>26</v>
      </c>
      <c r="B28" t="s">
        <v>356</v>
      </c>
      <c r="C28" t="s">
        <v>94</v>
      </c>
      <c r="D28" s="25" t="s">
        <v>113</v>
      </c>
      <c r="E28" s="25" t="s">
        <v>3</v>
      </c>
      <c r="F28" s="25">
        <v>2</v>
      </c>
      <c r="G28" s="15" t="s">
        <v>143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4.0542604535788609</v>
      </c>
      <c r="U28" s="31">
        <f>_xlfn.STDEV.P(Table1[CICA Score])</f>
        <v>1.2004566896970117</v>
      </c>
      <c r="V28" s="27">
        <f>(Table1[[#This Row],[CICA Score]]-Table1[[#This Row],[Mean]])/Table1[[#This Row],[Standard Deviation]]</f>
        <v>-0.31661727758992481</v>
      </c>
      <c r="W28" s="29">
        <f>_xlfn.NORM.DIST(Table1[[#This Row],[Z-score]],0,1,FALSE)</f>
        <v>0.37943886698395213</v>
      </c>
      <c r="X28" s="27">
        <f>_xlfn.STDEV.P(Table1[Probability CICA])</f>
        <v>0.11814401626051778</v>
      </c>
      <c r="Y28" s="1"/>
      <c r="AN28" s="11" cm="1">
        <f t="array" ref="AN28">AVERAGE(IF(Table1[Q6]&lt;&gt;"", Table1[Q6]))</f>
        <v>4.76</v>
      </c>
      <c r="AO28" s="13">
        <f>_xlfn.STDEV.P(Table1[Q6])</f>
        <v>1.4221111067704943</v>
      </c>
    </row>
    <row r="29" spans="1:41" x14ac:dyDescent="0.25">
      <c r="A29">
        <v>27</v>
      </c>
      <c r="B29" t="s">
        <v>357</v>
      </c>
      <c r="C29" t="s">
        <v>94</v>
      </c>
      <c r="D29" s="25" t="s">
        <v>113</v>
      </c>
      <c r="E29" s="25" t="s">
        <v>3</v>
      </c>
      <c r="F29" s="25">
        <v>3</v>
      </c>
      <c r="G29" s="15" t="s">
        <v>129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4.0542604535788609</v>
      </c>
      <c r="U29" s="31">
        <f>_xlfn.STDEV.P(Table1[CICA Score])</f>
        <v>1.2004566896970117</v>
      </c>
      <c r="V29" s="27">
        <f>(Table1[[#This Row],[CICA Score]]-Table1[[#This Row],[Mean]])/Table1[[#This Row],[Standard Deviation]]</f>
        <v>-0.20846125684753558</v>
      </c>
      <c r="W29" s="29">
        <f>_xlfn.NORM.DIST(Table1[[#This Row],[Z-score]],0,1,FALSE)</f>
        <v>0.3903675370269144</v>
      </c>
      <c r="X29" s="27">
        <f>_xlfn.STDEV.P(Table1[Probability CICA])</f>
        <v>0.11814401626051778</v>
      </c>
      <c r="Y29" s="1"/>
      <c r="AN29" s="11" cm="1">
        <f t="array" ref="AN29">AVERAGE(IF(Table1[Q6]&lt;&gt;"", Table1[Q6]))</f>
        <v>4.76</v>
      </c>
      <c r="AO29" s="13">
        <f>_xlfn.STDEV.P(Table1[Q6])</f>
        <v>1.4221111067704943</v>
      </c>
    </row>
    <row r="30" spans="1:41" x14ac:dyDescent="0.25">
      <c r="A30">
        <v>28</v>
      </c>
      <c r="B30" t="s">
        <v>358</v>
      </c>
      <c r="C30" t="s">
        <v>177</v>
      </c>
      <c r="D30" s="25" t="s">
        <v>179</v>
      </c>
      <c r="E30" s="25" t="s">
        <v>3</v>
      </c>
      <c r="F30" s="25">
        <v>1</v>
      </c>
      <c r="G30" s="15" t="s">
        <v>132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16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4.0542604535788609</v>
      </c>
      <c r="U30" s="31">
        <f>_xlfn.STDEV.P(Table1[CICA Score])</f>
        <v>1.2004566896970117</v>
      </c>
      <c r="V30" s="27">
        <f>(Table1[[#This Row],[CICA Score]]-Table1[[#This Row],[Mean]])/Table1[[#This Row],[Standard Deviation]]</f>
        <v>0.635322306093829</v>
      </c>
      <c r="W30" s="29">
        <f>_xlfn.NORM.DIST(Table1[[#This Row],[Z-score]],0,1,FALSE)</f>
        <v>0.32603330198162273</v>
      </c>
      <c r="X30" s="27">
        <f>_xlfn.STDEV.P(Table1[Probability CICA])</f>
        <v>0.11814401626051778</v>
      </c>
      <c r="Y30" s="1" t="s">
        <v>239</v>
      </c>
      <c r="Z30" t="s">
        <v>10</v>
      </c>
      <c r="AA30" t="s">
        <v>223</v>
      </c>
      <c r="AB30" t="s">
        <v>226</v>
      </c>
      <c r="AC30" t="s">
        <v>227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3</v>
      </c>
      <c r="AJ30">
        <v>5</v>
      </c>
      <c r="AK30">
        <v>7</v>
      </c>
      <c r="AL30">
        <v>3</v>
      </c>
      <c r="AM30">
        <v>4</v>
      </c>
      <c r="AN30" s="11" cm="1">
        <f t="array" ref="AN30">AVERAGE(IF(Table1[Q6]&lt;&gt;"", Table1[Q6]))</f>
        <v>4.76</v>
      </c>
      <c r="AO30" s="13">
        <f>_xlfn.STDEV.P(Table1[Q6])</f>
        <v>1.4221111067704943</v>
      </c>
    </row>
    <row r="31" spans="1:41" x14ac:dyDescent="0.25">
      <c r="A31">
        <v>29</v>
      </c>
      <c r="B31" t="s">
        <v>359</v>
      </c>
      <c r="C31" t="s">
        <v>177</v>
      </c>
      <c r="D31" s="25" t="s">
        <v>179</v>
      </c>
      <c r="E31" s="25" t="s">
        <v>3</v>
      </c>
      <c r="F31" s="25">
        <v>2</v>
      </c>
      <c r="G31" s="15" t="s">
        <v>139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16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4.0542604535788609</v>
      </c>
      <c r="U31" s="31">
        <f>_xlfn.STDEV.P(Table1[CICA Score])</f>
        <v>1.2004566896970117</v>
      </c>
      <c r="V31" s="27">
        <f>(Table1[[#This Row],[CICA Score]]-Table1[[#This Row],[Mean]])/Table1[[#This Row],[Standard Deviation]]</f>
        <v>-1.6054431670577562</v>
      </c>
      <c r="W31" s="29">
        <f>_xlfn.NORM.DIST(Table1[[#This Row],[Z-score]],0,1,FALSE)</f>
        <v>0.10995738311005543</v>
      </c>
      <c r="X31" s="27">
        <f>_xlfn.STDEV.P(Table1[Probability CICA])</f>
        <v>0.11814401626051778</v>
      </c>
      <c r="Y31" s="1"/>
      <c r="AN31" s="11" cm="1">
        <f t="array" ref="AN31">AVERAGE(IF(Table1[Q6]&lt;&gt;"", Table1[Q6]))</f>
        <v>4.76</v>
      </c>
      <c r="AO31" s="13">
        <f>_xlfn.STDEV.P(Table1[Q6])</f>
        <v>1.4221111067704943</v>
      </c>
    </row>
    <row r="32" spans="1:41" ht="15.75" thickBot="1" x14ac:dyDescent="0.3">
      <c r="A32">
        <v>30</v>
      </c>
      <c r="B32" t="s">
        <v>360</v>
      </c>
      <c r="C32" t="s">
        <v>177</v>
      </c>
      <c r="D32" s="25" t="s">
        <v>179</v>
      </c>
      <c r="E32" s="25" t="s">
        <v>3</v>
      </c>
      <c r="F32" s="25">
        <v>3</v>
      </c>
      <c r="G32" s="15" t="s">
        <v>152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16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4.0542604535788609</v>
      </c>
      <c r="U32" s="31">
        <f>_xlfn.STDEV.P(Table1[CICA Score])</f>
        <v>1.2004566896970117</v>
      </c>
      <c r="V32" s="27">
        <f>(Table1[[#This Row],[CICA Score]]-Table1[[#This Row],[Mean]])/Table1[[#This Row],[Standard Deviation]]</f>
        <v>1.7667136593628898</v>
      </c>
      <c r="W32" s="29">
        <f>_xlfn.NORM.DIST(Table1[[#This Row],[Z-score]],0,1,FALSE)</f>
        <v>8.3778647229409364E-2</v>
      </c>
      <c r="X32" s="27">
        <f>_xlfn.STDEV.P(Table1[Probability CICA])</f>
        <v>0.11814401626051778</v>
      </c>
      <c r="Y32" s="1"/>
      <c r="AN32" s="11" cm="1">
        <f t="array" ref="AN32">AVERAGE(IF(Table1[Q6]&lt;&gt;"", Table1[Q6]))</f>
        <v>4.76</v>
      </c>
      <c r="AO32" s="13">
        <f>_xlfn.STDEV.P(Table1[Q6])</f>
        <v>1.4221111067704943</v>
      </c>
    </row>
    <row r="33" spans="1:41" ht="52.5" thickBot="1" x14ac:dyDescent="0.3">
      <c r="A33">
        <v>31</v>
      </c>
      <c r="B33" t="s">
        <v>361</v>
      </c>
      <c r="C33" t="s">
        <v>178</v>
      </c>
      <c r="D33" s="25" t="s">
        <v>180</v>
      </c>
      <c r="E33" s="25" t="s">
        <v>3</v>
      </c>
      <c r="F33" s="25">
        <v>1</v>
      </c>
      <c r="G33" s="39" t="s">
        <v>131</v>
      </c>
      <c r="H33" s="39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16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4.0542604535788609</v>
      </c>
      <c r="U33" s="31">
        <f>_xlfn.STDEV.P(Table1[CICA Score])</f>
        <v>1.2004566896970117</v>
      </c>
      <c r="V33" s="27">
        <f>(Table1[[#This Row],[CICA Score]]-Table1[[#This Row],[Mean]])/Table1[[#This Row],[Standard Deviation]]</f>
        <v>0.63417310684471806</v>
      </c>
      <c r="W33" s="29">
        <f>_xlfn.NORM.DIST(Table1[[#This Row],[Z-score]],0,1,FALSE)</f>
        <v>0.32627121425357264</v>
      </c>
      <c r="X33" s="27">
        <f>_xlfn.STDEV.P(Table1[Probability CICA])</f>
        <v>0.11814401626051778</v>
      </c>
      <c r="Y33" s="19" t="s">
        <v>225</v>
      </c>
      <c r="Z33" s="19" t="s">
        <v>10</v>
      </c>
      <c r="AA33" s="19" t="s">
        <v>223</v>
      </c>
      <c r="AB33" s="19" t="s">
        <v>224</v>
      </c>
      <c r="AC33" s="19" t="s">
        <v>110</v>
      </c>
      <c r="AD33" s="20">
        <v>5</v>
      </c>
      <c r="AE33" s="20">
        <v>5</v>
      </c>
      <c r="AF33" s="20">
        <v>6</v>
      </c>
      <c r="AG33" s="20">
        <v>5</v>
      </c>
      <c r="AH33" s="20">
        <v>5</v>
      </c>
      <c r="AI33" s="20">
        <v>6</v>
      </c>
      <c r="AJ33" s="20">
        <v>5</v>
      </c>
      <c r="AK33" s="20">
        <v>7</v>
      </c>
      <c r="AL33" s="20">
        <v>7</v>
      </c>
      <c r="AM33" s="20">
        <v>6</v>
      </c>
      <c r="AN33" s="11" cm="1">
        <f t="array" ref="AN33">AVERAGE(IF(Table1[Q6]&lt;&gt;"", Table1[Q6]))</f>
        <v>4.76</v>
      </c>
      <c r="AO33" s="13">
        <f>_xlfn.STDEV.P(Table1[Q6])</f>
        <v>1.4221111067704943</v>
      </c>
    </row>
    <row r="34" spans="1:41" x14ac:dyDescent="0.25">
      <c r="A34">
        <v>32</v>
      </c>
      <c r="B34" t="s">
        <v>362</v>
      </c>
      <c r="C34" t="s">
        <v>178</v>
      </c>
      <c r="D34" s="25" t="s">
        <v>180</v>
      </c>
      <c r="E34" s="25" t="s">
        <v>3</v>
      </c>
      <c r="F34" s="25">
        <v>2</v>
      </c>
      <c r="G34" s="39" t="s">
        <v>155</v>
      </c>
      <c r="H34" s="39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16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4.0542604535788609</v>
      </c>
      <c r="U34" s="31">
        <f>_xlfn.STDEV.P(Table1[CICA Score])</f>
        <v>1.2004566896970117</v>
      </c>
      <c r="V34" s="27">
        <f>(Table1[[#This Row],[CICA Score]]-Table1[[#This Row],[Mean]])/Table1[[#This Row],[Standard Deviation]]</f>
        <v>-0.32927000333070394</v>
      </c>
      <c r="W34" s="29">
        <f>_xlfn.NORM.DIST(Table1[[#This Row],[Z-score]],0,1,FALSE)</f>
        <v>0.37789159857347465</v>
      </c>
      <c r="X34" s="27">
        <f>_xlfn.STDEV.P(Table1[Probability CICA])</f>
        <v>0.11814401626051778</v>
      </c>
      <c r="Y34" s="1"/>
      <c r="AN34" s="11" cm="1">
        <f t="array" ref="AN34">AVERAGE(IF(Table1[Q6]&lt;&gt;"", Table1[Q6]))</f>
        <v>4.76</v>
      </c>
      <c r="AO34" s="13">
        <f>_xlfn.STDEV.P(Table1[Q6])</f>
        <v>1.4221111067704943</v>
      </c>
    </row>
    <row r="35" spans="1:41" x14ac:dyDescent="0.25">
      <c r="A35">
        <v>33</v>
      </c>
      <c r="B35" t="s">
        <v>363</v>
      </c>
      <c r="C35" t="s">
        <v>178</v>
      </c>
      <c r="D35" s="25" t="s">
        <v>180</v>
      </c>
      <c r="E35" s="25" t="s">
        <v>3</v>
      </c>
      <c r="F35" s="25">
        <v>3</v>
      </c>
      <c r="G35" s="39" t="s">
        <v>151</v>
      </c>
      <c r="H35" s="39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16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4.0542604535788609</v>
      </c>
      <c r="U35" s="31">
        <f>_xlfn.STDEV.P(Table1[CICA Score])</f>
        <v>1.2004566896970117</v>
      </c>
      <c r="V35" s="27">
        <f>(Table1[[#This Row],[CICA Score]]-Table1[[#This Row],[Mean]])/Table1[[#This Row],[Standard Deviation]]</f>
        <v>1.6654619378815696</v>
      </c>
      <c r="W35" s="29">
        <f>_xlfn.NORM.DIST(Table1[[#This Row],[Z-score]],0,1,FALSE)</f>
        <v>9.9677005405812188E-2</v>
      </c>
      <c r="X35" s="27">
        <f>_xlfn.STDEV.P(Table1[Probability CICA])</f>
        <v>0.11814401626051778</v>
      </c>
      <c r="Y35" s="1"/>
      <c r="AN35" s="11" cm="1">
        <f t="array" ref="AN35">AVERAGE(IF(Table1[Q6]&lt;&gt;"", Table1[Q6]))</f>
        <v>4.76</v>
      </c>
      <c r="AO35" s="13">
        <f>_xlfn.STDEV.P(Table1[Q6])</f>
        <v>1.4221111067704943</v>
      </c>
    </row>
    <row r="36" spans="1:41" x14ac:dyDescent="0.25">
      <c r="A36">
        <v>34</v>
      </c>
      <c r="B36" t="s">
        <v>364</v>
      </c>
      <c r="C36" t="s">
        <v>188</v>
      </c>
      <c r="D36" s="25" t="s">
        <v>189</v>
      </c>
      <c r="E36" s="25" t="s">
        <v>3</v>
      </c>
      <c r="F36" s="25">
        <v>1</v>
      </c>
      <c r="G36" s="15" t="s">
        <v>133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>
        <v>1</v>
      </c>
      <c r="K36" s="18">
        <v>2</v>
      </c>
      <c r="L36" s="18">
        <v>3</v>
      </c>
      <c r="M36" s="18">
        <v>4</v>
      </c>
      <c r="N36" s="16">
        <v>5</v>
      </c>
      <c r="O36" s="16">
        <v>6</v>
      </c>
      <c r="P36" s="16">
        <v>7</v>
      </c>
      <c r="Q36" s="16">
        <v>8</v>
      </c>
      <c r="R36" s="16">
        <v>9</v>
      </c>
      <c r="S36" s="16">
        <v>10</v>
      </c>
      <c r="T36" s="31">
        <f>AVERAGE(Table1[CICA Score])</f>
        <v>4.0542604535788609</v>
      </c>
      <c r="U36" s="31">
        <f>_xlfn.STDEV.P(Table1[CICA Score])</f>
        <v>1.2004566896970117</v>
      </c>
      <c r="V36" s="27">
        <f>(Table1[[#This Row],[CICA Score]]-Table1[[#This Row],[Mean]])/Table1[[#This Row],[Standard Deviation]]</f>
        <v>1.3900015827402367E-2</v>
      </c>
      <c r="W36" s="29">
        <f>_xlfn.NORM.DIST(Table1[[#This Row],[Z-score]],0,1,FALSE)</f>
        <v>0.39890374235618492</v>
      </c>
      <c r="X36" s="27">
        <f>_xlfn.STDEV.P(Table1[Probability CICA])</f>
        <v>0.11814401626051778</v>
      </c>
      <c r="Y36" s="1" t="s">
        <v>30</v>
      </c>
      <c r="Z36" t="s">
        <v>11</v>
      </c>
      <c r="AA36" t="s">
        <v>223</v>
      </c>
      <c r="AB36" t="s">
        <v>228</v>
      </c>
      <c r="AC36" t="s">
        <v>229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5</v>
      </c>
      <c r="AK36">
        <v>5</v>
      </c>
      <c r="AL36">
        <v>4</v>
      </c>
      <c r="AM36">
        <v>4</v>
      </c>
      <c r="AN36" s="11" cm="1">
        <f t="array" ref="AN36">AVERAGE(IF(Table1[Q6]&lt;&gt;"", Table1[Q6]))</f>
        <v>4.76</v>
      </c>
      <c r="AO36" s="13">
        <f>_xlfn.STDEV.P(Table1[Q6])</f>
        <v>1.4221111067704943</v>
      </c>
    </row>
    <row r="37" spans="1:41" x14ac:dyDescent="0.25">
      <c r="A37">
        <v>35</v>
      </c>
      <c r="B37" t="s">
        <v>365</v>
      </c>
      <c r="C37" t="s">
        <v>188</v>
      </c>
      <c r="D37" s="25" t="s">
        <v>189</v>
      </c>
      <c r="E37" s="25" t="s">
        <v>3</v>
      </c>
      <c r="F37" s="25">
        <v>2</v>
      </c>
      <c r="G37" s="15" t="s">
        <v>143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>
        <v>1</v>
      </c>
      <c r="K37" s="18">
        <v>2</v>
      </c>
      <c r="L37" s="18">
        <v>3</v>
      </c>
      <c r="M37" s="18">
        <v>4</v>
      </c>
      <c r="N37" s="16">
        <v>5</v>
      </c>
      <c r="O37" s="16">
        <v>6</v>
      </c>
      <c r="P37" s="16">
        <v>7</v>
      </c>
      <c r="Q37" s="16">
        <v>8</v>
      </c>
      <c r="R37" s="16">
        <v>9</v>
      </c>
      <c r="S37" s="16">
        <v>10</v>
      </c>
      <c r="T37" s="31">
        <f>AVERAGE(Table1[CICA Score])</f>
        <v>4.0542604535788609</v>
      </c>
      <c r="U37" s="31">
        <f>_xlfn.STDEV.P(Table1[CICA Score])</f>
        <v>1.2004566896970117</v>
      </c>
      <c r="V37" s="27">
        <f>(Table1[[#This Row],[CICA Score]]-Table1[[#This Row],[Mean]])/Table1[[#This Row],[Standard Deviation]]</f>
        <v>-0.31661727758992481</v>
      </c>
      <c r="W37" s="29">
        <f>_xlfn.NORM.DIST(Table1[[#This Row],[Z-score]],0,1,FALSE)</f>
        <v>0.37943886698395213</v>
      </c>
      <c r="X37" s="27">
        <f>_xlfn.STDEV.P(Table1[Probability CICA])</f>
        <v>0.11814401626051778</v>
      </c>
      <c r="Y37" s="1"/>
      <c r="AN37" s="11" cm="1">
        <f t="array" ref="AN37">AVERAGE(IF(Table1[Q6]&lt;&gt;"", Table1[Q6]))</f>
        <v>4.76</v>
      </c>
      <c r="AO37" s="13">
        <f>_xlfn.STDEV.P(Table1[Q6])</f>
        <v>1.4221111067704943</v>
      </c>
    </row>
    <row r="38" spans="1:41" x14ac:dyDescent="0.25">
      <c r="A38">
        <v>36</v>
      </c>
      <c r="B38" t="s">
        <v>366</v>
      </c>
      <c r="C38" t="s">
        <v>188</v>
      </c>
      <c r="D38" s="25" t="s">
        <v>189</v>
      </c>
      <c r="E38" s="25" t="s">
        <v>3</v>
      </c>
      <c r="F38" s="25">
        <v>3</v>
      </c>
      <c r="G38" s="15" t="s">
        <v>129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>
        <v>1</v>
      </c>
      <c r="K38" s="18">
        <v>2</v>
      </c>
      <c r="L38" s="18">
        <v>3</v>
      </c>
      <c r="M38" s="18">
        <v>4</v>
      </c>
      <c r="N38" s="16">
        <v>5</v>
      </c>
      <c r="O38" s="16">
        <v>6</v>
      </c>
      <c r="P38" s="16">
        <v>7</v>
      </c>
      <c r="Q38" s="16">
        <v>10</v>
      </c>
      <c r="R38" s="16">
        <v>9</v>
      </c>
      <c r="S38" s="16">
        <v>8</v>
      </c>
      <c r="T38" s="31">
        <f>AVERAGE(Table1[CICA Score])</f>
        <v>4.0542604535788609</v>
      </c>
      <c r="U38" s="31">
        <f>_xlfn.STDEV.P(Table1[CICA Score])</f>
        <v>1.2004566896970117</v>
      </c>
      <c r="V38" s="27">
        <f>(Table1[[#This Row],[CICA Score]]-Table1[[#This Row],[Mean]])/Table1[[#This Row],[Standard Deviation]]</f>
        <v>-0.20846125684753558</v>
      </c>
      <c r="W38" s="29">
        <f>_xlfn.NORM.DIST(Table1[[#This Row],[Z-score]],0,1,FALSE)</f>
        <v>0.3903675370269144</v>
      </c>
      <c r="X38" s="27">
        <f>_xlfn.STDEV.P(Table1[Probability CICA])</f>
        <v>0.11814401626051778</v>
      </c>
      <c r="Y38" s="1"/>
      <c r="AN38" s="11" cm="1">
        <f t="array" ref="AN38">AVERAGE(IF(Table1[Q6]&lt;&gt;"", Table1[Q6]))</f>
        <v>4.76</v>
      </c>
      <c r="AO38" s="13">
        <f>_xlfn.STDEV.P(Table1[Q6])</f>
        <v>1.4221111067704943</v>
      </c>
    </row>
    <row r="39" spans="1:41" x14ac:dyDescent="0.25">
      <c r="A39">
        <v>37</v>
      </c>
      <c r="B39" t="s">
        <v>367</v>
      </c>
      <c r="C39" s="40" t="s">
        <v>193</v>
      </c>
      <c r="D39" s="25" t="s">
        <v>197</v>
      </c>
      <c r="E39" s="25" t="s">
        <v>4</v>
      </c>
      <c r="F39" s="25">
        <v>1</v>
      </c>
      <c r="G39" s="25" t="s">
        <v>135</v>
      </c>
      <c r="H39" s="25">
        <v>6</v>
      </c>
      <c r="I39" s="33">
        <f>INDEX(TableCICAScoresRanking[CICA score], MATCH(Table1[[#This Row],[Façade ID]],TableCICAScoresRanking[Façade ID], 0))</f>
        <v>4.6414756526268901</v>
      </c>
      <c r="J39" s="18">
        <v>1</v>
      </c>
      <c r="K39" s="18">
        <v>2</v>
      </c>
      <c r="L39" s="18">
        <v>3</v>
      </c>
      <c r="M39" s="18">
        <v>4</v>
      </c>
      <c r="N39" s="16">
        <v>9</v>
      </c>
      <c r="O39" s="16">
        <v>6</v>
      </c>
      <c r="P39" s="16">
        <v>7</v>
      </c>
      <c r="Q39" s="16">
        <v>8</v>
      </c>
      <c r="R39" s="16">
        <v>10</v>
      </c>
      <c r="S39" s="16">
        <v>5</v>
      </c>
      <c r="T39" s="31">
        <f>AVERAGE(Table1[CICA Score])</f>
        <v>4.0542604535788609</v>
      </c>
      <c r="U39" s="31">
        <f>_xlfn.STDEV.P(Table1[CICA Score])</f>
        <v>1.2004566896970117</v>
      </c>
      <c r="V39" s="27">
        <f>(Table1[[#This Row],[CICA Score]]-Table1[[#This Row],[Mean]])/Table1[[#This Row],[Standard Deviation]]</f>
        <v>0.48915983732510909</v>
      </c>
      <c r="W39" s="29">
        <f>_xlfn.NORM.DIST(Table1[[#This Row],[Z-score]],0,1,FALSE)</f>
        <v>0.35395793293356198</v>
      </c>
      <c r="X39" s="27">
        <f>_xlfn.STDEV.P(Table1[Probability CICA])</f>
        <v>0.11814401626051778</v>
      </c>
      <c r="Y39" s="1" t="s">
        <v>239</v>
      </c>
      <c r="Z39" t="s">
        <v>10</v>
      </c>
      <c r="AA39" t="s">
        <v>223</v>
      </c>
      <c r="AB39" t="s">
        <v>230</v>
      </c>
      <c r="AC39" t="s">
        <v>230</v>
      </c>
      <c r="AD39">
        <v>5</v>
      </c>
      <c r="AE39">
        <v>5</v>
      </c>
      <c r="AF39">
        <v>6</v>
      </c>
      <c r="AG39">
        <v>7</v>
      </c>
      <c r="AH39">
        <v>4</v>
      </c>
      <c r="AI39">
        <v>5</v>
      </c>
      <c r="AJ39">
        <v>4</v>
      </c>
      <c r="AK39">
        <v>6</v>
      </c>
      <c r="AL39">
        <v>2</v>
      </c>
      <c r="AM39">
        <v>6</v>
      </c>
      <c r="AN39" s="11" cm="1">
        <f t="array" ref="AN39">AVERAGE(IF(Table1[Q6]&lt;&gt;"", Table1[Q6]))</f>
        <v>4.76</v>
      </c>
      <c r="AO39" s="13">
        <f>_xlfn.STDEV.P(Table1[Q6])</f>
        <v>1.4221111067704943</v>
      </c>
    </row>
    <row r="40" spans="1:41" x14ac:dyDescent="0.25">
      <c r="A40">
        <v>38</v>
      </c>
      <c r="B40" t="s">
        <v>368</v>
      </c>
      <c r="C40" s="40" t="s">
        <v>193</v>
      </c>
      <c r="D40" s="25" t="s">
        <v>197</v>
      </c>
      <c r="E40" s="25" t="s">
        <v>4</v>
      </c>
      <c r="F40" s="25">
        <v>2</v>
      </c>
      <c r="G40" s="25" t="s">
        <v>139</v>
      </c>
      <c r="H40" s="25">
        <v>1</v>
      </c>
      <c r="I40" s="33">
        <f>INDEX(TableCICAScoresRanking[CICA score], MATCH(Table1[[#This Row],[Façade ID]],TableCICAScoresRanking[Façade ID], 0))</f>
        <v>2.1269954637560202</v>
      </c>
      <c r="J40" s="18">
        <v>1</v>
      </c>
      <c r="K40" s="18">
        <v>2</v>
      </c>
      <c r="L40" s="18">
        <v>3</v>
      </c>
      <c r="M40" s="18">
        <v>5</v>
      </c>
      <c r="N40" s="16">
        <v>6</v>
      </c>
      <c r="O40" s="16">
        <v>4</v>
      </c>
      <c r="P40" s="16">
        <v>7</v>
      </c>
      <c r="Q40" s="16">
        <v>9</v>
      </c>
      <c r="R40" s="16">
        <v>8</v>
      </c>
      <c r="S40" s="16">
        <v>10</v>
      </c>
      <c r="T40" s="31">
        <f>AVERAGE(Table1[CICA Score])</f>
        <v>4.0542604535788609</v>
      </c>
      <c r="U40" s="31">
        <f>_xlfn.STDEV.P(Table1[CICA Score])</f>
        <v>1.2004566896970117</v>
      </c>
      <c r="V40" s="27">
        <f>(Table1[[#This Row],[CICA Score]]-Table1[[#This Row],[Mean]])/Table1[[#This Row],[Standard Deviation]]</f>
        <v>-1.6054431670577562</v>
      </c>
      <c r="W40" s="29">
        <f>_xlfn.NORM.DIST(Table1[[#This Row],[Z-score]],0,1,FALSE)</f>
        <v>0.10995738311005543</v>
      </c>
      <c r="X40" s="27">
        <f>_xlfn.STDEV.P(Table1[Probability CICA])</f>
        <v>0.11814401626051778</v>
      </c>
      <c r="Y40" s="1"/>
      <c r="AN40" s="11" cm="1">
        <f t="array" ref="AN40">AVERAGE(IF(Table1[Q6]&lt;&gt;"", Table1[Q6]))</f>
        <v>4.76</v>
      </c>
      <c r="AO40" s="13">
        <f>_xlfn.STDEV.P(Table1[Q6])</f>
        <v>1.4221111067704943</v>
      </c>
    </row>
    <row r="41" spans="1:41" x14ac:dyDescent="0.25">
      <c r="A41">
        <v>39</v>
      </c>
      <c r="B41" t="s">
        <v>369</v>
      </c>
      <c r="C41" s="40" t="s">
        <v>193</v>
      </c>
      <c r="D41" s="25" t="s">
        <v>197</v>
      </c>
      <c r="E41" s="25" t="s">
        <v>4</v>
      </c>
      <c r="F41" s="25">
        <v>3</v>
      </c>
      <c r="G41" s="25" t="s">
        <v>198</v>
      </c>
      <c r="H41" s="25">
        <v>10</v>
      </c>
      <c r="I41" s="33">
        <f>INDEX(TableCICAScoresRanking[CICA score], MATCH(Table1[[#This Row],[Façade ID]],TableCICAScoresRanking[Façade ID], 0))</f>
        <v>4.1463703057165198</v>
      </c>
      <c r="J41" s="18">
        <v>1</v>
      </c>
      <c r="K41" s="18">
        <v>2</v>
      </c>
      <c r="L41" s="18">
        <v>3</v>
      </c>
      <c r="M41" s="18">
        <v>5</v>
      </c>
      <c r="N41" s="16">
        <v>4</v>
      </c>
      <c r="O41" s="16">
        <v>6</v>
      </c>
      <c r="P41" s="16">
        <v>8</v>
      </c>
      <c r="Q41" s="16">
        <v>9</v>
      </c>
      <c r="R41" s="16">
        <v>10</v>
      </c>
      <c r="S41" s="16">
        <v>7</v>
      </c>
      <c r="T41" s="31">
        <f>AVERAGE(Table1[CICA Score])</f>
        <v>4.0542604535788609</v>
      </c>
      <c r="U41" s="31">
        <f>_xlfn.STDEV.P(Table1[CICA Score])</f>
        <v>1.2004566896970117</v>
      </c>
      <c r="V41" s="27">
        <f>(Table1[[#This Row],[CICA Score]]-Table1[[#This Row],[Mean]])/Table1[[#This Row],[Standard Deviation]]</f>
        <v>7.6729008991492126E-2</v>
      </c>
      <c r="W41" s="29">
        <f>_xlfn.NORM.DIST(Table1[[#This Row],[Z-score]],0,1,FALSE)</f>
        <v>0.39776965257682306</v>
      </c>
      <c r="X41" s="27">
        <f>_xlfn.STDEV.P(Table1[Probability CICA])</f>
        <v>0.11814401626051778</v>
      </c>
      <c r="Y41" s="1"/>
      <c r="AN41" s="11" cm="1">
        <f t="array" ref="AN41">AVERAGE(IF(Table1[Q6]&lt;&gt;"", Table1[Q6]))</f>
        <v>4.76</v>
      </c>
      <c r="AO41" s="13">
        <f>_xlfn.STDEV.P(Table1[Q6])</f>
        <v>1.4221111067704943</v>
      </c>
    </row>
    <row r="42" spans="1:41" x14ac:dyDescent="0.25">
      <c r="A42">
        <v>40</v>
      </c>
      <c r="B42" t="s">
        <v>370</v>
      </c>
      <c r="C42" t="s">
        <v>203</v>
      </c>
      <c r="D42" s="25" t="s">
        <v>199</v>
      </c>
      <c r="E42" s="25" t="s">
        <v>4</v>
      </c>
      <c r="F42" s="25">
        <v>1</v>
      </c>
      <c r="G42" s="15" t="s">
        <v>135</v>
      </c>
      <c r="H42" s="15">
        <v>6</v>
      </c>
      <c r="I42" s="33">
        <f>INDEX(TableCICAScoresRanking[CICA score], MATCH(Table1[[#This Row],[Façade ID]],TableCICAScoresRanking[Façade ID], 0))</f>
        <v>4.6414756526268901</v>
      </c>
      <c r="J42" s="18">
        <v>1</v>
      </c>
      <c r="K42" s="18">
        <v>2</v>
      </c>
      <c r="L42" s="18">
        <v>3</v>
      </c>
      <c r="M42" s="18">
        <v>4</v>
      </c>
      <c r="N42" s="16">
        <v>5</v>
      </c>
      <c r="O42" s="16">
        <v>6</v>
      </c>
      <c r="P42" s="16">
        <v>8</v>
      </c>
      <c r="Q42" s="16">
        <v>9</v>
      </c>
      <c r="R42" s="16">
        <v>10</v>
      </c>
      <c r="S42" s="16">
        <v>7</v>
      </c>
      <c r="T42" s="31">
        <f>AVERAGE(Table1[CICA Score])</f>
        <v>4.0542604535788609</v>
      </c>
      <c r="U42" s="31">
        <f>_xlfn.STDEV.P(Table1[CICA Score])</f>
        <v>1.2004566896970117</v>
      </c>
      <c r="V42" s="27">
        <f>(Table1[[#This Row],[CICA Score]]-Table1[[#This Row],[Mean]])/Table1[[#This Row],[Standard Deviation]]</f>
        <v>0.48915983732510909</v>
      </c>
      <c r="W42" s="29">
        <f>_xlfn.NORM.DIST(Table1[[#This Row],[Z-score]],0,1,FALSE)</f>
        <v>0.35395793293356198</v>
      </c>
      <c r="X42" s="27">
        <f>_xlfn.STDEV.P(Table1[Probability CICA])</f>
        <v>0.11814401626051778</v>
      </c>
      <c r="Y42" s="1" t="s">
        <v>239</v>
      </c>
      <c r="Z42" t="s">
        <v>10</v>
      </c>
      <c r="AA42" t="s">
        <v>223</v>
      </c>
      <c r="AB42" t="s">
        <v>91</v>
      </c>
      <c r="AC42" t="s">
        <v>231</v>
      </c>
      <c r="AD42">
        <v>6</v>
      </c>
      <c r="AE42">
        <v>2</v>
      </c>
      <c r="AF42">
        <v>2</v>
      </c>
      <c r="AG42">
        <v>5</v>
      </c>
      <c r="AH42">
        <v>2</v>
      </c>
      <c r="AI42">
        <v>6</v>
      </c>
      <c r="AJ42">
        <v>4</v>
      </c>
      <c r="AK42">
        <v>7</v>
      </c>
      <c r="AL42">
        <v>6</v>
      </c>
      <c r="AM42">
        <v>1</v>
      </c>
      <c r="AN42" s="11" cm="1">
        <f t="array" ref="AN42">AVERAGE(IF(Table1[Q6]&lt;&gt;"", Table1[Q6]))</f>
        <v>4.76</v>
      </c>
      <c r="AO42" s="13">
        <f>_xlfn.STDEV.P(Table1[Q6])</f>
        <v>1.4221111067704943</v>
      </c>
    </row>
    <row r="43" spans="1:41" x14ac:dyDescent="0.25">
      <c r="A43">
        <v>41</v>
      </c>
      <c r="B43" t="s">
        <v>371</v>
      </c>
      <c r="C43" t="s">
        <v>203</v>
      </c>
      <c r="D43" s="25" t="s">
        <v>199</v>
      </c>
      <c r="E43" s="25" t="s">
        <v>4</v>
      </c>
      <c r="F43" s="25">
        <v>2</v>
      </c>
      <c r="G43" s="15" t="s">
        <v>139</v>
      </c>
      <c r="H43" s="15">
        <v>1</v>
      </c>
      <c r="I43" s="33">
        <f>INDEX(TableCICAScoresRanking[CICA score], MATCH(Table1[[#This Row],[Façade ID]],TableCICAScoresRanking[Façade ID], 0))</f>
        <v>2.1269954637560202</v>
      </c>
      <c r="J43" s="18">
        <v>1</v>
      </c>
      <c r="K43" s="18">
        <v>2</v>
      </c>
      <c r="L43" s="18">
        <v>4</v>
      </c>
      <c r="M43" s="18">
        <v>3</v>
      </c>
      <c r="N43" s="16">
        <v>5</v>
      </c>
      <c r="O43" s="16">
        <v>6</v>
      </c>
      <c r="P43" s="16">
        <v>7</v>
      </c>
      <c r="Q43" s="16">
        <v>9</v>
      </c>
      <c r="R43" s="16">
        <v>10</v>
      </c>
      <c r="S43" s="16">
        <v>8</v>
      </c>
      <c r="T43" s="31">
        <f>AVERAGE(Table1[CICA Score])</f>
        <v>4.0542604535788609</v>
      </c>
      <c r="U43" s="31">
        <f>_xlfn.STDEV.P(Table1[CICA Score])</f>
        <v>1.2004566896970117</v>
      </c>
      <c r="V43" s="27">
        <f>(Table1[[#This Row],[CICA Score]]-Table1[[#This Row],[Mean]])/Table1[[#This Row],[Standard Deviation]]</f>
        <v>-1.6054431670577562</v>
      </c>
      <c r="W43" s="29">
        <f>_xlfn.NORM.DIST(Table1[[#This Row],[Z-score]],0,1,FALSE)</f>
        <v>0.10995738311005543</v>
      </c>
      <c r="X43" s="27">
        <f>_xlfn.STDEV.P(Table1[Probability CICA])</f>
        <v>0.11814401626051778</v>
      </c>
      <c r="Y43" s="1"/>
      <c r="AN43" s="11" cm="1">
        <f t="array" ref="AN43">AVERAGE(IF(Table1[Q6]&lt;&gt;"", Table1[Q6]))</f>
        <v>4.76</v>
      </c>
      <c r="AO43" s="13">
        <f>_xlfn.STDEV.P(Table1[Q6])</f>
        <v>1.4221111067704943</v>
      </c>
    </row>
    <row r="44" spans="1:41" x14ac:dyDescent="0.25">
      <c r="A44">
        <v>42</v>
      </c>
      <c r="B44" t="s">
        <v>372</v>
      </c>
      <c r="C44" t="s">
        <v>203</v>
      </c>
      <c r="D44" s="25" t="s">
        <v>199</v>
      </c>
      <c r="E44" s="25" t="s">
        <v>4</v>
      </c>
      <c r="F44" s="25">
        <v>3</v>
      </c>
      <c r="G44" s="15" t="s">
        <v>151</v>
      </c>
      <c r="H44" s="15">
        <v>6</v>
      </c>
      <c r="I44" s="33">
        <f>INDEX(TableCICAScoresRanking[CICA score], MATCH(Table1[[#This Row],[Façade ID]],TableCICAScoresRanking[Façade ID], 0))</f>
        <v>6.0535753783445401</v>
      </c>
      <c r="J44" s="18">
        <v>2</v>
      </c>
      <c r="K44" s="18">
        <v>1</v>
      </c>
      <c r="L44" s="18">
        <v>3</v>
      </c>
      <c r="M44" s="18">
        <v>4</v>
      </c>
      <c r="N44" s="16">
        <v>5</v>
      </c>
      <c r="O44" s="16">
        <v>6</v>
      </c>
      <c r="P44" s="16">
        <v>8</v>
      </c>
      <c r="Q44" s="16">
        <v>9</v>
      </c>
      <c r="R44" s="16">
        <v>10</v>
      </c>
      <c r="S44" s="16">
        <v>7</v>
      </c>
      <c r="T44" s="31">
        <f>AVERAGE(Table1[CICA Score])</f>
        <v>4.0542604535788609</v>
      </c>
      <c r="U44" s="31">
        <f>_xlfn.STDEV.P(Table1[CICA Score])</f>
        <v>1.2004566896970117</v>
      </c>
      <c r="V44" s="27">
        <f>(Table1[[#This Row],[CICA Score]]-Table1[[#This Row],[Mean]])/Table1[[#This Row],[Standard Deviation]]</f>
        <v>1.6654619378815696</v>
      </c>
      <c r="W44" s="29">
        <f>_xlfn.NORM.DIST(Table1[[#This Row],[Z-score]],0,1,FALSE)</f>
        <v>9.9677005405812188E-2</v>
      </c>
      <c r="X44" s="27">
        <f>_xlfn.STDEV.P(Table1[Probability CICA])</f>
        <v>0.11814401626051778</v>
      </c>
      <c r="Y44" s="1"/>
      <c r="AN44" s="11" cm="1">
        <f t="array" ref="AN44">AVERAGE(IF(Table1[Q6]&lt;&gt;"", Table1[Q6]))</f>
        <v>4.76</v>
      </c>
      <c r="AO44" s="13">
        <f>_xlfn.STDEV.P(Table1[Q6])</f>
        <v>1.4221111067704943</v>
      </c>
    </row>
    <row r="45" spans="1:41" x14ac:dyDescent="0.25">
      <c r="A45">
        <v>43</v>
      </c>
      <c r="B45" t="s">
        <v>373</v>
      </c>
      <c r="C45" t="s">
        <v>217</v>
      </c>
      <c r="D45" s="25" t="s">
        <v>204</v>
      </c>
      <c r="E45" s="25" t="s">
        <v>4</v>
      </c>
      <c r="F45" s="25">
        <v>1</v>
      </c>
      <c r="G45" s="15" t="s">
        <v>134</v>
      </c>
      <c r="H45" s="25">
        <v>4</v>
      </c>
      <c r="I45" s="33">
        <f>INDEX(TableCICAScoresRanking[CICA score], MATCH(Table1[[#This Row],[Façade ID]],TableCICAScoresRanking[Façade ID], 0))</f>
        <v>5.00963449499221</v>
      </c>
      <c r="J45" s="18">
        <v>1</v>
      </c>
      <c r="K45" s="18">
        <v>2</v>
      </c>
      <c r="L45" s="18">
        <v>3</v>
      </c>
      <c r="M45" s="18">
        <v>4</v>
      </c>
      <c r="N45" s="16">
        <v>5</v>
      </c>
      <c r="O45" s="16">
        <v>6</v>
      </c>
      <c r="P45" s="16">
        <v>7</v>
      </c>
      <c r="Q45" s="16">
        <v>8</v>
      </c>
      <c r="R45" s="16">
        <v>9</v>
      </c>
      <c r="S45" s="16">
        <v>10</v>
      </c>
      <c r="T45" s="31">
        <f>AVERAGE(Table1[CICA Score])</f>
        <v>4.0542604535788609</v>
      </c>
      <c r="U45" s="31">
        <f>_xlfn.STDEV.P(Table1[CICA Score])</f>
        <v>1.2004566896970117</v>
      </c>
      <c r="V45" s="27">
        <f>(Table1[[#This Row],[CICA Score]]-Table1[[#This Row],[Mean]])/Table1[[#This Row],[Standard Deviation]]</f>
        <v>0.79584215708313477</v>
      </c>
      <c r="W45" s="29">
        <f>_xlfn.NORM.DIST(Table1[[#This Row],[Z-score]],0,1,FALSE)</f>
        <v>0.29065423832836296</v>
      </c>
      <c r="X45" s="27">
        <f>_xlfn.STDEV.P(Table1[Probability CICA])</f>
        <v>0.11814401626051778</v>
      </c>
      <c r="Y45" s="1" t="s">
        <v>239</v>
      </c>
      <c r="Z45" t="s">
        <v>11</v>
      </c>
      <c r="AA45" t="s">
        <v>232</v>
      </c>
      <c r="AB45" t="s">
        <v>78</v>
      </c>
      <c r="AC45" t="s">
        <v>233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5</v>
      </c>
      <c r="AJ45">
        <v>4</v>
      </c>
      <c r="AK45">
        <v>5</v>
      </c>
      <c r="AL45">
        <v>4</v>
      </c>
      <c r="AM45">
        <v>4</v>
      </c>
      <c r="AN45" s="11" cm="1">
        <f t="array" ref="AN45">AVERAGE(IF(Table1[Q6]&lt;&gt;"", Table1[Q6]))</f>
        <v>4.76</v>
      </c>
      <c r="AO45" s="13">
        <f>_xlfn.STDEV.P(Table1[Q6])</f>
        <v>1.4221111067704943</v>
      </c>
    </row>
    <row r="46" spans="1:41" x14ac:dyDescent="0.25">
      <c r="A46">
        <v>44</v>
      </c>
      <c r="B46" t="s">
        <v>374</v>
      </c>
      <c r="C46" t="s">
        <v>217</v>
      </c>
      <c r="D46" s="25" t="s">
        <v>204</v>
      </c>
      <c r="E46" s="25" t="s">
        <v>4</v>
      </c>
      <c r="F46" s="25">
        <v>2</v>
      </c>
      <c r="G46" s="15" t="s">
        <v>142</v>
      </c>
      <c r="H46" s="25">
        <v>5</v>
      </c>
      <c r="I46" s="33">
        <f>INDEX(TableCICAScoresRanking[CICA score], MATCH(Table1[[#This Row],[Façade ID]],TableCICAScoresRanking[Façade ID], 0))</f>
        <v>3.4953594781301298</v>
      </c>
      <c r="J46" s="18">
        <v>1</v>
      </c>
      <c r="K46" s="18">
        <v>2</v>
      </c>
      <c r="L46" s="18">
        <v>3</v>
      </c>
      <c r="M46" s="18">
        <v>4</v>
      </c>
      <c r="N46" s="16">
        <v>6</v>
      </c>
      <c r="O46" s="16">
        <v>5</v>
      </c>
      <c r="P46" s="16">
        <v>7</v>
      </c>
      <c r="Q46" s="16">
        <v>8</v>
      </c>
      <c r="R46" s="16">
        <v>9</v>
      </c>
      <c r="S46" s="16">
        <v>10</v>
      </c>
      <c r="T46" s="31">
        <f>AVERAGE(Table1[CICA Score])</f>
        <v>4.0542604535788609</v>
      </c>
      <c r="U46" s="31">
        <f>_xlfn.STDEV.P(Table1[CICA Score])</f>
        <v>1.2004566896970117</v>
      </c>
      <c r="V46" s="27">
        <f>(Table1[[#This Row],[CICA Score]]-Table1[[#This Row],[Mean]])/Table1[[#This Row],[Standard Deviation]]</f>
        <v>-0.4655736273082825</v>
      </c>
      <c r="W46" s="29">
        <f>_xlfn.NORM.DIST(Table1[[#This Row],[Z-score]],0,1,FALSE)</f>
        <v>0.35796576185655377</v>
      </c>
      <c r="X46" s="27">
        <f>_xlfn.STDEV.P(Table1[Probability CICA])</f>
        <v>0.11814401626051778</v>
      </c>
      <c r="Y46" s="1"/>
      <c r="AN46" s="11" cm="1">
        <f t="array" ref="AN46">AVERAGE(IF(Table1[Q6]&lt;&gt;"", Table1[Q6]))</f>
        <v>4.76</v>
      </c>
      <c r="AO46" s="13">
        <f>_xlfn.STDEV.P(Table1[Q6])</f>
        <v>1.4221111067704943</v>
      </c>
    </row>
    <row r="47" spans="1:41" x14ac:dyDescent="0.25">
      <c r="A47">
        <v>45</v>
      </c>
      <c r="B47" t="s">
        <v>375</v>
      </c>
      <c r="C47" t="s">
        <v>217</v>
      </c>
      <c r="D47" s="25" t="s">
        <v>204</v>
      </c>
      <c r="E47" s="25" t="s">
        <v>4</v>
      </c>
      <c r="F47" s="25">
        <v>3</v>
      </c>
      <c r="G47" s="15" t="s">
        <v>129</v>
      </c>
      <c r="H47" s="25">
        <v>3</v>
      </c>
      <c r="I47" s="33">
        <f>INDEX(TableCICAScoresRanking[CICA score], MATCH(Table1[[#This Row],[Façade ID]],TableCICAScoresRanking[Façade ID], 0))</f>
        <v>3.8040117432535898</v>
      </c>
      <c r="J47" s="18">
        <v>1</v>
      </c>
      <c r="K47" s="18">
        <v>2</v>
      </c>
      <c r="L47" s="18">
        <v>3</v>
      </c>
      <c r="M47" s="18">
        <v>4</v>
      </c>
      <c r="N47" s="16">
        <v>5</v>
      </c>
      <c r="O47" s="16">
        <v>6</v>
      </c>
      <c r="P47" s="16">
        <v>7</v>
      </c>
      <c r="Q47" s="16">
        <v>10</v>
      </c>
      <c r="R47" s="16">
        <v>9</v>
      </c>
      <c r="S47" s="16">
        <v>8</v>
      </c>
      <c r="T47" s="31">
        <f>AVERAGE(Table1[CICA Score])</f>
        <v>4.0542604535788609</v>
      </c>
      <c r="U47" s="31">
        <f>_xlfn.STDEV.P(Table1[CICA Score])</f>
        <v>1.2004566896970117</v>
      </c>
      <c r="V47" s="27">
        <f>(Table1[[#This Row],[CICA Score]]-Table1[[#This Row],[Mean]])/Table1[[#This Row],[Standard Deviation]]</f>
        <v>-0.20846125684753558</v>
      </c>
      <c r="W47" s="29">
        <f>_xlfn.NORM.DIST(Table1[[#This Row],[Z-score]],0,1,FALSE)</f>
        <v>0.3903675370269144</v>
      </c>
      <c r="X47" s="27">
        <f>_xlfn.STDEV.P(Table1[Probability CICA])</f>
        <v>0.11814401626051778</v>
      </c>
      <c r="Y47" s="1"/>
      <c r="AN47" s="11" cm="1">
        <f t="array" ref="AN47">AVERAGE(IF(Table1[Q6]&lt;&gt;"", Table1[Q6]))</f>
        <v>4.76</v>
      </c>
      <c r="AO47" s="13">
        <f>_xlfn.STDEV.P(Table1[Q6])</f>
        <v>1.4221111067704943</v>
      </c>
    </row>
    <row r="48" spans="1:41" x14ac:dyDescent="0.25">
      <c r="A48">
        <v>46</v>
      </c>
      <c r="B48" t="s">
        <v>172</v>
      </c>
      <c r="C48" t="s">
        <v>216</v>
      </c>
      <c r="D48" s="25" t="s">
        <v>220</v>
      </c>
      <c r="E48" s="25" t="s">
        <v>4</v>
      </c>
      <c r="F48" s="25">
        <v>1</v>
      </c>
      <c r="G48" s="15" t="s">
        <v>130</v>
      </c>
      <c r="H48" s="15">
        <v>2</v>
      </c>
      <c r="I48" s="33">
        <f>INDEX(TableCICAScoresRanking[CICA score], MATCH(Table1[[#This Row],[Façade ID]],TableCICAScoresRanking[Façade ID], 0))</f>
        <v>3.1046169383721902</v>
      </c>
      <c r="J48" s="18">
        <v>1</v>
      </c>
      <c r="K48" s="18">
        <v>2</v>
      </c>
      <c r="L48" s="18">
        <v>3</v>
      </c>
      <c r="M48" s="18">
        <v>4</v>
      </c>
      <c r="N48" s="16">
        <v>7</v>
      </c>
      <c r="O48" s="16">
        <v>5</v>
      </c>
      <c r="P48" s="16">
        <v>6</v>
      </c>
      <c r="Q48" s="16">
        <v>9</v>
      </c>
      <c r="R48" s="16">
        <v>10</v>
      </c>
      <c r="S48" s="16">
        <v>8</v>
      </c>
      <c r="T48" s="31">
        <f>AVERAGE(Table1[CICA Score])</f>
        <v>4.0542604535788609</v>
      </c>
      <c r="U48" s="31">
        <f>_xlfn.STDEV.P(Table1[CICA Score])</f>
        <v>1.2004566896970117</v>
      </c>
      <c r="V48" s="27">
        <f>(Table1[[#This Row],[CICA Score]]-Table1[[#This Row],[Mean]])/Table1[[#This Row],[Standard Deviation]]</f>
        <v>-0.79106853529747512</v>
      </c>
      <c r="W48" s="29">
        <f>_xlfn.NORM.DIST(Table1[[#This Row],[Z-score]],0,1,FALSE)</f>
        <v>0.29175722406507626</v>
      </c>
      <c r="X48" s="27">
        <f>_xlfn.STDEV.P(Table1[Probability CICA])</f>
        <v>0.11814401626051778</v>
      </c>
      <c r="Y48" s="1" t="s">
        <v>239</v>
      </c>
      <c r="Z48" t="s">
        <v>10</v>
      </c>
      <c r="AA48" t="s">
        <v>223</v>
      </c>
      <c r="AB48" t="s">
        <v>91</v>
      </c>
      <c r="AC48" t="s">
        <v>234</v>
      </c>
      <c r="AD48">
        <v>4</v>
      </c>
      <c r="AE48">
        <v>5</v>
      </c>
      <c r="AF48">
        <v>6</v>
      </c>
      <c r="AG48">
        <v>3</v>
      </c>
      <c r="AH48">
        <v>7</v>
      </c>
      <c r="AI48">
        <v>2</v>
      </c>
      <c r="AJ48">
        <v>5</v>
      </c>
      <c r="AK48">
        <v>6</v>
      </c>
      <c r="AL48">
        <v>6</v>
      </c>
      <c r="AM48">
        <v>3</v>
      </c>
      <c r="AN48" s="11" cm="1">
        <f t="array" ref="AN48">AVERAGE(IF(Table1[Q6]&lt;&gt;"", Table1[Q6]))</f>
        <v>4.76</v>
      </c>
      <c r="AO48" s="13">
        <f>_xlfn.STDEV.P(Table1[Q6])</f>
        <v>1.4221111067704943</v>
      </c>
    </row>
    <row r="49" spans="1:41" x14ac:dyDescent="0.25">
      <c r="A49">
        <v>47</v>
      </c>
      <c r="B49" t="s">
        <v>173</v>
      </c>
      <c r="C49" t="s">
        <v>216</v>
      </c>
      <c r="D49" s="25" t="s">
        <v>220</v>
      </c>
      <c r="E49" s="25" t="s">
        <v>4</v>
      </c>
      <c r="F49" s="25">
        <v>2</v>
      </c>
      <c r="G49" s="15" t="s">
        <v>139</v>
      </c>
      <c r="H49" s="15">
        <v>1</v>
      </c>
      <c r="I49" s="33">
        <f>INDEX(TableCICAScoresRanking[CICA score], MATCH(Table1[[#This Row],[Façade ID]],TableCICAScoresRanking[Façade ID], 0))</f>
        <v>2.1269954637560202</v>
      </c>
      <c r="J49" s="18">
        <v>1</v>
      </c>
      <c r="K49" s="18">
        <v>2</v>
      </c>
      <c r="L49" s="18">
        <v>3</v>
      </c>
      <c r="M49" s="18">
        <v>4</v>
      </c>
      <c r="N49" s="16">
        <v>6</v>
      </c>
      <c r="O49" s="16">
        <v>5</v>
      </c>
      <c r="P49" s="16">
        <v>7</v>
      </c>
      <c r="Q49" s="16">
        <v>8</v>
      </c>
      <c r="R49" s="16">
        <v>9</v>
      </c>
      <c r="S49" s="16">
        <v>10</v>
      </c>
      <c r="T49" s="31">
        <f>AVERAGE(Table1[CICA Score])</f>
        <v>4.0542604535788609</v>
      </c>
      <c r="U49" s="31">
        <f>_xlfn.STDEV.P(Table1[CICA Score])</f>
        <v>1.2004566896970117</v>
      </c>
      <c r="V49" s="27">
        <f>(Table1[[#This Row],[CICA Score]]-Table1[[#This Row],[Mean]])/Table1[[#This Row],[Standard Deviation]]</f>
        <v>-1.6054431670577562</v>
      </c>
      <c r="W49" s="29">
        <f>_xlfn.NORM.DIST(Table1[[#This Row],[Z-score]],0,1,FALSE)</f>
        <v>0.10995738311005543</v>
      </c>
      <c r="X49" s="27">
        <f>_xlfn.STDEV.P(Table1[Probability CICA])</f>
        <v>0.11814401626051778</v>
      </c>
      <c r="Y49" s="1"/>
      <c r="AN49" s="11" cm="1">
        <f t="array" ref="AN49">AVERAGE(IF(Table1[Q6]&lt;&gt;"", Table1[Q6]))</f>
        <v>4.76</v>
      </c>
      <c r="AO49" s="13">
        <f>_xlfn.STDEV.P(Table1[Q6])</f>
        <v>1.4221111067704943</v>
      </c>
    </row>
    <row r="50" spans="1:41" x14ac:dyDescent="0.25">
      <c r="A50">
        <v>48</v>
      </c>
      <c r="B50" t="s">
        <v>174</v>
      </c>
      <c r="C50" t="s">
        <v>216</v>
      </c>
      <c r="D50" s="25" t="s">
        <v>220</v>
      </c>
      <c r="E50" s="25" t="s">
        <v>4</v>
      </c>
      <c r="F50" s="25">
        <v>3</v>
      </c>
      <c r="G50" s="15" t="s">
        <v>148</v>
      </c>
      <c r="H50" s="15">
        <v>2</v>
      </c>
      <c r="I50" s="33">
        <f>INDEX(TableCICAScoresRanking[CICA score], MATCH(Table1[[#This Row],[Façade ID]],TableCICAScoresRanking[Façade ID], 0))</f>
        <v>2.44814100940693</v>
      </c>
      <c r="J50" s="18">
        <v>1</v>
      </c>
      <c r="K50" s="18">
        <v>2</v>
      </c>
      <c r="L50" s="18">
        <v>4</v>
      </c>
      <c r="M50" s="18">
        <v>5</v>
      </c>
      <c r="N50" s="16">
        <v>6</v>
      </c>
      <c r="O50" s="16">
        <v>3</v>
      </c>
      <c r="P50" s="16">
        <v>7</v>
      </c>
      <c r="Q50" s="16">
        <v>9</v>
      </c>
      <c r="R50" s="16">
        <v>8</v>
      </c>
      <c r="S50" s="16">
        <v>10</v>
      </c>
      <c r="T50" s="31">
        <f>AVERAGE(Table1[CICA Score])</f>
        <v>4.0542604535788609</v>
      </c>
      <c r="U50" s="31">
        <f>_xlfn.STDEV.P(Table1[CICA Score])</f>
        <v>1.2004566896970117</v>
      </c>
      <c r="V50" s="27">
        <f>(Table1[[#This Row],[CICA Score]]-Table1[[#This Row],[Mean]])/Table1[[#This Row],[Standard Deviation]]</f>
        <v>-1.337923690172701</v>
      </c>
      <c r="W50" s="29">
        <f>_xlfn.NORM.DIST(Table1[[#This Row],[Z-score]],0,1,FALSE)</f>
        <v>0.16300760324843333</v>
      </c>
      <c r="X50" s="27">
        <f>_xlfn.STDEV.P(Table1[Probability CICA])</f>
        <v>0.11814401626051778</v>
      </c>
      <c r="Y50" s="1"/>
      <c r="AN50" s="11" cm="1">
        <f t="array" ref="AN50">AVERAGE(IF(Table1[Q6]&lt;&gt;"", Table1[Q6]))</f>
        <v>4.76</v>
      </c>
      <c r="AO50" s="13">
        <f>_xlfn.STDEV.P(Table1[Q6])</f>
        <v>1.4221111067704943</v>
      </c>
    </row>
    <row r="51" spans="1:41" x14ac:dyDescent="0.25">
      <c r="A51">
        <v>49</v>
      </c>
      <c r="B51" t="s">
        <v>9</v>
      </c>
      <c r="C51" s="41" t="s">
        <v>218</v>
      </c>
      <c r="D51" s="25" t="s">
        <v>221</v>
      </c>
      <c r="E51" s="25" t="s">
        <v>3</v>
      </c>
      <c r="F51" s="25">
        <v>1</v>
      </c>
      <c r="G51" s="15" t="s">
        <v>138</v>
      </c>
      <c r="H51" s="15">
        <v>10</v>
      </c>
      <c r="I51" s="33">
        <f>INDEX(TableCICAScoresRanking[CICA score], MATCH(Table1[[#This Row],[Façade ID]],TableCICAScoresRanking[Façade ID], 0))</f>
        <v>4.2098927989796504</v>
      </c>
      <c r="J51" s="18">
        <v>3</v>
      </c>
      <c r="K51" s="18">
        <v>6</v>
      </c>
      <c r="L51" s="18">
        <v>7</v>
      </c>
      <c r="M51" s="18">
        <v>2</v>
      </c>
      <c r="N51" s="16">
        <v>1</v>
      </c>
      <c r="O51" s="16">
        <v>5</v>
      </c>
      <c r="P51" s="16">
        <v>4</v>
      </c>
      <c r="Q51" s="16">
        <v>8</v>
      </c>
      <c r="R51" s="16">
        <v>9</v>
      </c>
      <c r="S51" s="16">
        <v>10</v>
      </c>
      <c r="T51" s="31">
        <f>AVERAGE(Table1[CICA Score])</f>
        <v>4.0542604535788609</v>
      </c>
      <c r="U51" s="31">
        <f>_xlfn.STDEV.P(Table1[CICA Score])</f>
        <v>1.2004566896970117</v>
      </c>
      <c r="V51" s="27">
        <f>(Table1[[#This Row],[CICA Score]]-Table1[[#This Row],[Mean]])/Table1[[#This Row],[Standard Deviation]]</f>
        <v>0.12964428182750201</v>
      </c>
      <c r="W51" s="29">
        <f>_xlfn.NORM.DIST(Table1[[#This Row],[Z-score]],0,1,FALSE)</f>
        <v>0.39560368943170926</v>
      </c>
      <c r="X51" s="27">
        <f>_xlfn.STDEV.P(Table1[Probability CICA])</f>
        <v>0.11814401626051778</v>
      </c>
      <c r="Y51" s="1" t="s">
        <v>239</v>
      </c>
      <c r="Z51" t="s">
        <v>10</v>
      </c>
      <c r="AA51" t="s">
        <v>223</v>
      </c>
      <c r="AB51" t="s">
        <v>235</v>
      </c>
      <c r="AC51" t="s">
        <v>236</v>
      </c>
      <c r="AD51">
        <v>6</v>
      </c>
      <c r="AE51">
        <v>6</v>
      </c>
      <c r="AF51">
        <v>6</v>
      </c>
      <c r="AG51">
        <v>5</v>
      </c>
      <c r="AH51">
        <v>6</v>
      </c>
      <c r="AI51">
        <v>6</v>
      </c>
      <c r="AJ51">
        <v>6</v>
      </c>
      <c r="AK51">
        <v>6</v>
      </c>
      <c r="AL51">
        <v>7</v>
      </c>
      <c r="AM51">
        <v>4</v>
      </c>
      <c r="AN51" s="11" cm="1">
        <f t="array" ref="AN51">AVERAGE(IF(Table1[Q6]&lt;&gt;"", Table1[Q6]))</f>
        <v>4.76</v>
      </c>
      <c r="AO51" s="13">
        <f>_xlfn.STDEV.P(Table1[Q6])</f>
        <v>1.4221111067704943</v>
      </c>
    </row>
    <row r="52" spans="1:41" x14ac:dyDescent="0.25">
      <c r="A52">
        <v>50</v>
      </c>
      <c r="B52" t="s">
        <v>13</v>
      </c>
      <c r="C52" s="41" t="s">
        <v>218</v>
      </c>
      <c r="D52" s="25" t="s">
        <v>221</v>
      </c>
      <c r="E52" s="25" t="s">
        <v>3</v>
      </c>
      <c r="F52" s="25">
        <v>2</v>
      </c>
      <c r="G52" s="15" t="s">
        <v>140</v>
      </c>
      <c r="H52" s="15">
        <v>3</v>
      </c>
      <c r="I52" s="33">
        <f>INDEX(TableCICAScoresRanking[CICA score], MATCH(Table1[[#This Row],[Façade ID]],TableCICAScoresRanking[Façade ID], 0))</f>
        <v>3.3810580167354498</v>
      </c>
      <c r="J52" s="18">
        <v>1</v>
      </c>
      <c r="K52" s="18">
        <v>6</v>
      </c>
      <c r="L52" s="18">
        <v>7</v>
      </c>
      <c r="M52" s="18">
        <v>5</v>
      </c>
      <c r="N52" s="16">
        <v>2</v>
      </c>
      <c r="O52" s="16">
        <v>3</v>
      </c>
      <c r="P52" s="16">
        <v>4</v>
      </c>
      <c r="Q52" s="16">
        <v>10</v>
      </c>
      <c r="R52" s="16">
        <v>9</v>
      </c>
      <c r="S52" s="16">
        <v>8</v>
      </c>
      <c r="T52" s="31">
        <f>AVERAGE(Table1[CICA Score])</f>
        <v>4.0542604535788609</v>
      </c>
      <c r="U52" s="31">
        <f>_xlfn.STDEV.P(Table1[CICA Score])</f>
        <v>1.2004566896970117</v>
      </c>
      <c r="V52" s="27">
        <f>(Table1[[#This Row],[CICA Score]]-Table1[[#This Row],[Mean]])/Table1[[#This Row],[Standard Deviation]]</f>
        <v>-0.56078860871967273</v>
      </c>
      <c r="W52" s="29">
        <f>_xlfn.NORM.DIST(Table1[[#This Row],[Z-score]],0,1,FALSE)</f>
        <v>0.34089510293806208</v>
      </c>
      <c r="X52" s="27">
        <f>_xlfn.STDEV.P(Table1[Probability CICA])</f>
        <v>0.11814401626051778</v>
      </c>
      <c r="Y52" s="1"/>
      <c r="AN52" s="11" cm="1">
        <f t="array" ref="AN52">AVERAGE(IF(Table1[Q6]&lt;&gt;"", Table1[Q6]))</f>
        <v>4.76</v>
      </c>
      <c r="AO52" s="13">
        <f>_xlfn.STDEV.P(Table1[Q6])</f>
        <v>1.4221111067704943</v>
      </c>
    </row>
    <row r="53" spans="1:41" x14ac:dyDescent="0.25">
      <c r="A53">
        <v>51</v>
      </c>
      <c r="B53" t="s">
        <v>14</v>
      </c>
      <c r="C53" s="41" t="s">
        <v>218</v>
      </c>
      <c r="D53" s="25" t="s">
        <v>221</v>
      </c>
      <c r="E53" s="25" t="s">
        <v>3</v>
      </c>
      <c r="F53" s="25">
        <v>3</v>
      </c>
      <c r="G53" s="15" t="s">
        <v>198</v>
      </c>
      <c r="H53" s="15">
        <v>10</v>
      </c>
      <c r="I53" s="33">
        <f>INDEX(TableCICAScoresRanking[CICA score], MATCH(Table1[[#This Row],[Façade ID]],TableCICAScoresRanking[Façade ID], 0))</f>
        <v>4.1463703057165198</v>
      </c>
      <c r="J53" s="18">
        <v>2</v>
      </c>
      <c r="K53" s="18">
        <v>7</v>
      </c>
      <c r="L53" s="18">
        <v>3</v>
      </c>
      <c r="M53" s="18">
        <v>4</v>
      </c>
      <c r="N53" s="16">
        <v>1</v>
      </c>
      <c r="O53" s="16">
        <v>6</v>
      </c>
      <c r="P53" s="16">
        <v>5</v>
      </c>
      <c r="Q53" s="16">
        <v>8</v>
      </c>
      <c r="R53" s="16">
        <v>9</v>
      </c>
      <c r="S53" s="16">
        <v>10</v>
      </c>
      <c r="T53" s="31">
        <f>AVERAGE(Table1[CICA Score])</f>
        <v>4.0542604535788609</v>
      </c>
      <c r="U53" s="31">
        <f>_xlfn.STDEV.P(Table1[CICA Score])</f>
        <v>1.2004566896970117</v>
      </c>
      <c r="V53" s="27">
        <f>(Table1[[#This Row],[CICA Score]]-Table1[[#This Row],[Mean]])/Table1[[#This Row],[Standard Deviation]]</f>
        <v>7.6729008991492126E-2</v>
      </c>
      <c r="W53" s="29">
        <f>_xlfn.NORM.DIST(Table1[[#This Row],[Z-score]],0,1,FALSE)</f>
        <v>0.39776965257682306</v>
      </c>
      <c r="X53" s="27">
        <f>_xlfn.STDEV.P(Table1[Probability CICA])</f>
        <v>0.11814401626051778</v>
      </c>
      <c r="Y53" s="1"/>
      <c r="AN53" s="11" cm="1">
        <f t="array" ref="AN53">AVERAGE(IF(Table1[Q6]&lt;&gt;"", Table1[Q6]))</f>
        <v>4.76</v>
      </c>
      <c r="AO53" s="13">
        <f>_xlfn.STDEV.P(Table1[Q6])</f>
        <v>1.4221111067704943</v>
      </c>
    </row>
    <row r="54" spans="1:41" x14ac:dyDescent="0.25">
      <c r="A54">
        <v>52</v>
      </c>
      <c r="B54" t="s">
        <v>376</v>
      </c>
      <c r="C54" s="41" t="s">
        <v>219</v>
      </c>
      <c r="D54" s="25" t="s">
        <v>222</v>
      </c>
      <c r="E54" s="25" t="s">
        <v>3</v>
      </c>
      <c r="F54" s="25">
        <v>1</v>
      </c>
      <c r="G54" s="15" t="s">
        <v>131</v>
      </c>
      <c r="H54" s="15">
        <v>5</v>
      </c>
      <c r="I54" s="33">
        <f>INDEX(TableCICAScoresRanking[CICA score], MATCH(Table1[[#This Row],[Façade ID]],TableCICAScoresRanking[Façade ID], 0))</f>
        <v>4.8155578021165404</v>
      </c>
      <c r="J54" s="18">
        <v>1</v>
      </c>
      <c r="K54" s="18">
        <v>2</v>
      </c>
      <c r="L54" s="18">
        <v>4</v>
      </c>
      <c r="M54" s="18">
        <v>3</v>
      </c>
      <c r="N54" s="16">
        <v>6</v>
      </c>
      <c r="O54" s="16">
        <v>7</v>
      </c>
      <c r="P54" s="16">
        <v>5</v>
      </c>
      <c r="Q54" s="16">
        <v>9</v>
      </c>
      <c r="R54" s="16">
        <v>8</v>
      </c>
      <c r="S54" s="16">
        <v>10</v>
      </c>
      <c r="T54" s="31">
        <f>AVERAGE(Table1[CICA Score])</f>
        <v>4.0542604535788609</v>
      </c>
      <c r="U54" s="31">
        <f>_xlfn.STDEV.P(Table1[CICA Score])</f>
        <v>1.2004566896970117</v>
      </c>
      <c r="V54" s="27">
        <f>(Table1[[#This Row],[CICA Score]]-Table1[[#This Row],[Mean]])/Table1[[#This Row],[Standard Deviation]]</f>
        <v>0.63417310684471806</v>
      </c>
      <c r="W54" s="29">
        <f>_xlfn.NORM.DIST(Table1[[#This Row],[Z-score]],0,1,FALSE)</f>
        <v>0.32627121425357264</v>
      </c>
      <c r="X54" s="27">
        <f>_xlfn.STDEV.P(Table1[Probability CICA])</f>
        <v>0.11814401626051778</v>
      </c>
      <c r="Y54" s="1" t="s">
        <v>237</v>
      </c>
      <c r="Z54" t="s">
        <v>10</v>
      </c>
      <c r="AA54" t="s">
        <v>232</v>
      </c>
      <c r="AB54" t="s">
        <v>228</v>
      </c>
      <c r="AC54" t="s">
        <v>238</v>
      </c>
      <c r="AD54">
        <v>6</v>
      </c>
      <c r="AE54">
        <v>5</v>
      </c>
      <c r="AF54">
        <v>6</v>
      </c>
      <c r="AG54">
        <v>6</v>
      </c>
      <c r="AH54">
        <v>5</v>
      </c>
      <c r="AI54">
        <v>6</v>
      </c>
      <c r="AJ54">
        <v>5</v>
      </c>
      <c r="AK54">
        <v>6</v>
      </c>
      <c r="AL54">
        <v>5</v>
      </c>
      <c r="AM54">
        <v>5</v>
      </c>
      <c r="AN54" s="11" cm="1">
        <f t="array" ref="AN54">AVERAGE(IF(Table1[Q6]&lt;&gt;"", Table1[Q6]))</f>
        <v>4.76</v>
      </c>
      <c r="AO54" s="13">
        <f>_xlfn.STDEV.P(Table1[Q6])</f>
        <v>1.4221111067704943</v>
      </c>
    </row>
    <row r="55" spans="1:41" x14ac:dyDescent="0.25">
      <c r="A55">
        <v>53</v>
      </c>
      <c r="B55" t="s">
        <v>377</v>
      </c>
      <c r="C55" s="41" t="s">
        <v>219</v>
      </c>
      <c r="D55" s="25" t="s">
        <v>222</v>
      </c>
      <c r="E55" s="25" t="s">
        <v>3</v>
      </c>
      <c r="F55" s="25">
        <v>2</v>
      </c>
      <c r="G55" s="15" t="s">
        <v>143</v>
      </c>
      <c r="H55" s="15">
        <v>6</v>
      </c>
      <c r="I55" s="33">
        <f>INDEX(TableCICAScoresRanking[CICA score], MATCH(Table1[[#This Row],[Façade ID]],TableCICAScoresRanking[Façade ID], 0))</f>
        <v>3.6741751246223799</v>
      </c>
      <c r="J55" s="18">
        <v>1</v>
      </c>
      <c r="K55" s="18">
        <v>3</v>
      </c>
      <c r="L55" s="18">
        <v>2</v>
      </c>
      <c r="M55" s="18">
        <v>4</v>
      </c>
      <c r="N55" s="16">
        <v>7</v>
      </c>
      <c r="O55" s="16">
        <v>5</v>
      </c>
      <c r="P55" s="16">
        <v>6</v>
      </c>
      <c r="Q55" s="16">
        <v>9</v>
      </c>
      <c r="R55" s="16">
        <v>8</v>
      </c>
      <c r="S55" s="16">
        <v>10</v>
      </c>
      <c r="T55" s="31">
        <f>AVERAGE(Table1[CICA Score])</f>
        <v>4.0542604535788609</v>
      </c>
      <c r="U55" s="31">
        <f>_xlfn.STDEV.P(Table1[CICA Score])</f>
        <v>1.2004566896970117</v>
      </c>
      <c r="V55" s="27">
        <f>(Table1[[#This Row],[CICA Score]]-Table1[[#This Row],[Mean]])/Table1[[#This Row],[Standard Deviation]]</f>
        <v>-0.31661727758992481</v>
      </c>
      <c r="W55" s="29">
        <f>_xlfn.NORM.DIST(Table1[[#This Row],[Z-score]],0,1,FALSE)</f>
        <v>0.37943886698395213</v>
      </c>
      <c r="X55" s="27">
        <f>_xlfn.STDEV.P(Table1[Probability CICA])</f>
        <v>0.11814401626051778</v>
      </c>
      <c r="Y55" s="1"/>
      <c r="AN55" s="11" cm="1">
        <f t="array" ref="AN55">AVERAGE(IF(Table1[Q6]&lt;&gt;"", Table1[Q6]))</f>
        <v>4.76</v>
      </c>
      <c r="AO55" s="13">
        <f>_xlfn.STDEV.P(Table1[Q6])</f>
        <v>1.4221111067704943</v>
      </c>
    </row>
    <row r="56" spans="1:41" x14ac:dyDescent="0.25">
      <c r="A56">
        <v>54</v>
      </c>
      <c r="B56" t="s">
        <v>378</v>
      </c>
      <c r="C56" s="41" t="s">
        <v>219</v>
      </c>
      <c r="D56" s="25" t="s">
        <v>222</v>
      </c>
      <c r="E56" s="25" t="s">
        <v>3</v>
      </c>
      <c r="F56" s="25">
        <v>3</v>
      </c>
      <c r="G56" s="15" t="s">
        <v>150</v>
      </c>
      <c r="H56" s="15">
        <v>5</v>
      </c>
      <c r="I56" s="33">
        <f>INDEX(TableCICAScoresRanking[CICA score], MATCH(Table1[[#This Row],[Façade ID]],TableCICAScoresRanking[Façade ID], 0))</f>
        <v>6.1141652622381102</v>
      </c>
      <c r="J56" s="18">
        <v>1</v>
      </c>
      <c r="K56" s="18">
        <v>3</v>
      </c>
      <c r="L56" s="18">
        <v>2</v>
      </c>
      <c r="M56" s="18">
        <v>5</v>
      </c>
      <c r="N56" s="16">
        <v>6</v>
      </c>
      <c r="O56" s="16">
        <v>4</v>
      </c>
      <c r="P56" s="16">
        <v>7</v>
      </c>
      <c r="Q56" s="16">
        <v>8</v>
      </c>
      <c r="R56" s="16">
        <v>10</v>
      </c>
      <c r="S56" s="16">
        <v>9</v>
      </c>
      <c r="T56" s="31">
        <f>AVERAGE(Table1[CICA Score])</f>
        <v>4.0542604535788609</v>
      </c>
      <c r="U56" s="31">
        <f>_xlfn.STDEV.P(Table1[CICA Score])</f>
        <v>1.2004566896970117</v>
      </c>
      <c r="V56" s="27">
        <f>(Table1[[#This Row],[CICA Score]]-Table1[[#This Row],[Mean]])/Table1[[#This Row],[Standard Deviation]]</f>
        <v>1.7159342992866802</v>
      </c>
      <c r="W56" s="29">
        <f>_xlfn.NORM.DIST(Table1[[#This Row],[Z-score]],0,1,FALSE)</f>
        <v>9.1524023162267848E-2</v>
      </c>
      <c r="X56" s="27">
        <f>_xlfn.STDEV.P(Table1[Probability CICA])</f>
        <v>0.11814401626051778</v>
      </c>
      <c r="Y56" s="1"/>
      <c r="AN56" s="11" cm="1">
        <f t="array" ref="AN56">AVERAGE(IF(Table1[Q6]&lt;&gt;"", Table1[Q6]))</f>
        <v>4.76</v>
      </c>
      <c r="AO56" s="13">
        <f>_xlfn.STDEV.P(Table1[Q6])</f>
        <v>1.4221111067704943</v>
      </c>
    </row>
    <row r="57" spans="1:41" x14ac:dyDescent="0.25">
      <c r="A57">
        <v>55</v>
      </c>
      <c r="B57" t="s">
        <v>379</v>
      </c>
      <c r="C57" t="s">
        <v>273</v>
      </c>
      <c r="D57" s="25" t="s">
        <v>275</v>
      </c>
      <c r="E57" s="25" t="s">
        <v>3</v>
      </c>
      <c r="F57" s="25">
        <v>1</v>
      </c>
      <c r="G57" s="15" t="s">
        <v>133</v>
      </c>
      <c r="H57" s="43">
        <v>3</v>
      </c>
      <c r="I57" s="33">
        <f>INDEX(TableCICAScoresRanking[CICA score], MATCH(Table1[[#This Row],[Façade ID]],TableCICAScoresRanking[Façade ID], 0))</f>
        <v>4.0709468205657604</v>
      </c>
      <c r="J57" s="18">
        <v>1</v>
      </c>
      <c r="K57" s="18">
        <v>2</v>
      </c>
      <c r="L57" s="18">
        <v>3</v>
      </c>
      <c r="M57" s="18">
        <v>4</v>
      </c>
      <c r="N57" s="16">
        <v>6</v>
      </c>
      <c r="O57" s="16">
        <v>5</v>
      </c>
      <c r="P57" s="16">
        <v>7</v>
      </c>
      <c r="Q57" s="16">
        <v>10</v>
      </c>
      <c r="R57" s="16">
        <v>9</v>
      </c>
      <c r="S57" s="16">
        <v>8</v>
      </c>
      <c r="T57" s="31">
        <f>AVERAGE(Table1[CICA Score])</f>
        <v>4.0542604535788609</v>
      </c>
      <c r="U57" s="31">
        <f>_xlfn.STDEV.P(Table1[CICA Score])</f>
        <v>1.2004566896970117</v>
      </c>
      <c r="V57" s="27">
        <f>(Table1[[#This Row],[CICA Score]]-Table1[[#This Row],[Mean]])/Table1[[#This Row],[Standard Deviation]]</f>
        <v>1.3900015827402367E-2</v>
      </c>
      <c r="W57" s="29">
        <f>_xlfn.NORM.DIST(Table1[[#This Row],[Z-score]],0,1,FALSE)</f>
        <v>0.39890374235618492</v>
      </c>
      <c r="X57" s="27">
        <f>_xlfn.STDEV.P(Table1[Probability CICA])</f>
        <v>0.11814401626051778</v>
      </c>
      <c r="Y57" s="1" t="s">
        <v>105</v>
      </c>
      <c r="Z57" t="s">
        <v>10</v>
      </c>
      <c r="AA57" t="s">
        <v>276</v>
      </c>
      <c r="AB57" t="s">
        <v>91</v>
      </c>
      <c r="AC57" t="s">
        <v>91</v>
      </c>
      <c r="AD57">
        <v>5</v>
      </c>
      <c r="AE57">
        <v>6</v>
      </c>
      <c r="AF57">
        <v>7</v>
      </c>
      <c r="AG57">
        <v>3</v>
      </c>
      <c r="AH57">
        <v>6</v>
      </c>
      <c r="AI57">
        <v>6</v>
      </c>
      <c r="AJ57">
        <v>6</v>
      </c>
      <c r="AK57">
        <v>7</v>
      </c>
      <c r="AL57">
        <v>4</v>
      </c>
      <c r="AM57">
        <v>6</v>
      </c>
      <c r="AN57" s="11" cm="1">
        <f t="array" ref="AN57">AVERAGE(IF(Table1[Q6]&lt;&gt;"", Table1[Q6]))</f>
        <v>4.76</v>
      </c>
      <c r="AO57" s="13">
        <f>_xlfn.STDEV.P(Table1[Q6])</f>
        <v>1.4221111067704943</v>
      </c>
    </row>
    <row r="58" spans="1:41" x14ac:dyDescent="0.25">
      <c r="A58">
        <v>56</v>
      </c>
      <c r="B58" t="s">
        <v>380</v>
      </c>
      <c r="C58" t="s">
        <v>273</v>
      </c>
      <c r="D58" s="25" t="s">
        <v>275</v>
      </c>
      <c r="E58" s="25" t="s">
        <v>3</v>
      </c>
      <c r="F58" s="25">
        <v>2</v>
      </c>
      <c r="G58" s="15" t="s">
        <v>128</v>
      </c>
      <c r="H58" s="43">
        <v>2</v>
      </c>
      <c r="I58" s="33">
        <f>INDEX(TableCICAScoresRanking[CICA score], MATCH(Table1[[#This Row],[Façade ID]],TableCICAScoresRanking[Façade ID], 0))</f>
        <v>2.7596209841446999</v>
      </c>
      <c r="J58" s="18">
        <v>1</v>
      </c>
      <c r="K58" s="18">
        <v>2</v>
      </c>
      <c r="L58" s="18">
        <v>3</v>
      </c>
      <c r="M58" s="18">
        <v>4</v>
      </c>
      <c r="N58" s="16">
        <v>6</v>
      </c>
      <c r="O58" s="16">
        <v>5</v>
      </c>
      <c r="P58" s="16">
        <v>7</v>
      </c>
      <c r="Q58" s="16">
        <v>9</v>
      </c>
      <c r="R58" s="16">
        <v>10</v>
      </c>
      <c r="S58" s="16">
        <v>8</v>
      </c>
      <c r="T58" s="31">
        <f>AVERAGE(Table1[CICA Score])</f>
        <v>4.0542604535788609</v>
      </c>
      <c r="U58" s="31">
        <f>_xlfn.STDEV.P(Table1[CICA Score])</f>
        <v>1.2004566896970117</v>
      </c>
      <c r="V58" s="27">
        <f>(Table1[[#This Row],[CICA Score]]-Table1[[#This Row],[Mean]])/Table1[[#This Row],[Standard Deviation]]</f>
        <v>-1.0784557914879216</v>
      </c>
      <c r="W58" s="29">
        <f>_xlfn.NORM.DIST(Table1[[#This Row],[Z-score]],0,1,FALSE)</f>
        <v>0.22302487195707932</v>
      </c>
      <c r="X58" s="27">
        <f>_xlfn.STDEV.P(Table1[Probability CICA])</f>
        <v>0.11814401626051778</v>
      </c>
      <c r="Y58" s="1"/>
      <c r="AN58" s="11" cm="1">
        <f t="array" ref="AN58">AVERAGE(IF(Table1[Q6]&lt;&gt;"", Table1[Q6]))</f>
        <v>4.76</v>
      </c>
      <c r="AO58" s="13">
        <f>_xlfn.STDEV.P(Table1[Q6])</f>
        <v>1.4221111067704943</v>
      </c>
    </row>
    <row r="59" spans="1:41" x14ac:dyDescent="0.25">
      <c r="A59">
        <v>57</v>
      </c>
      <c r="B59" t="s">
        <v>381</v>
      </c>
      <c r="C59" t="s">
        <v>273</v>
      </c>
      <c r="D59" s="25" t="s">
        <v>275</v>
      </c>
      <c r="E59" s="25" t="s">
        <v>3</v>
      </c>
      <c r="F59" s="25">
        <v>3</v>
      </c>
      <c r="G59" s="15" t="s">
        <v>129</v>
      </c>
      <c r="H59" s="43">
        <v>3</v>
      </c>
      <c r="I59" s="33">
        <f>INDEX(TableCICAScoresRanking[CICA score], MATCH(Table1[[#This Row],[Façade ID]],TableCICAScoresRanking[Façade ID], 0))</f>
        <v>3.8040117432535898</v>
      </c>
      <c r="J59" s="18">
        <v>1</v>
      </c>
      <c r="K59" s="18">
        <v>2</v>
      </c>
      <c r="L59" s="18">
        <v>3</v>
      </c>
      <c r="M59" s="18">
        <v>4</v>
      </c>
      <c r="N59" s="16">
        <v>5</v>
      </c>
      <c r="O59" s="16">
        <v>6</v>
      </c>
      <c r="P59" s="16">
        <v>7</v>
      </c>
      <c r="Q59" s="16">
        <v>9</v>
      </c>
      <c r="R59" s="16">
        <v>10</v>
      </c>
      <c r="S59" s="16">
        <v>8</v>
      </c>
      <c r="T59" s="31">
        <f>AVERAGE(Table1[CICA Score])</f>
        <v>4.0542604535788609</v>
      </c>
      <c r="U59" s="31">
        <f>_xlfn.STDEV.P(Table1[CICA Score])</f>
        <v>1.2004566896970117</v>
      </c>
      <c r="V59" s="27">
        <f>(Table1[[#This Row],[CICA Score]]-Table1[[#This Row],[Mean]])/Table1[[#This Row],[Standard Deviation]]</f>
        <v>-0.20846125684753558</v>
      </c>
      <c r="W59" s="29">
        <f>_xlfn.NORM.DIST(Table1[[#This Row],[Z-score]],0,1,FALSE)</f>
        <v>0.3903675370269144</v>
      </c>
      <c r="X59" s="27">
        <f>_xlfn.STDEV.P(Table1[Probability CICA])</f>
        <v>0.11814401626051778</v>
      </c>
      <c r="Y59" s="1"/>
      <c r="AN59" s="11" cm="1">
        <f t="array" ref="AN59">AVERAGE(IF(Table1[Q6]&lt;&gt;"", Table1[Q6]))</f>
        <v>4.76</v>
      </c>
      <c r="AO59" s="13">
        <f>_xlfn.STDEV.P(Table1[Q6])</f>
        <v>1.4221111067704943</v>
      </c>
    </row>
    <row r="60" spans="1:41" x14ac:dyDescent="0.25">
      <c r="A60">
        <v>58</v>
      </c>
      <c r="B60" t="s">
        <v>382</v>
      </c>
      <c r="C60" t="s">
        <v>247</v>
      </c>
      <c r="D60" s="25" t="s">
        <v>274</v>
      </c>
      <c r="E60" s="25" t="s">
        <v>4</v>
      </c>
      <c r="F60" s="25">
        <v>1</v>
      </c>
      <c r="G60" s="15" t="s">
        <v>135</v>
      </c>
      <c r="H60" s="43">
        <v>6</v>
      </c>
      <c r="I60" s="33">
        <f>INDEX(TableCICAScoresRanking[CICA score], MATCH(Table1[[#This Row],[Façade ID]],TableCICAScoresRanking[Façade ID], 0))</f>
        <v>4.6414756526268901</v>
      </c>
      <c r="J60" s="18">
        <v>3</v>
      </c>
      <c r="K60" s="18">
        <v>2</v>
      </c>
      <c r="L60" s="18">
        <v>1</v>
      </c>
      <c r="M60" s="18">
        <v>5</v>
      </c>
      <c r="N60" s="16">
        <v>6</v>
      </c>
      <c r="O60" s="16">
        <v>4</v>
      </c>
      <c r="P60" s="16">
        <v>7</v>
      </c>
      <c r="Q60" s="16">
        <v>8</v>
      </c>
      <c r="R60" s="16">
        <v>9</v>
      </c>
      <c r="S60" s="16">
        <v>10</v>
      </c>
      <c r="T60" s="31">
        <f>AVERAGE(Table1[CICA Score])</f>
        <v>4.0542604535788609</v>
      </c>
      <c r="U60" s="31">
        <f>_xlfn.STDEV.P(Table1[CICA Score])</f>
        <v>1.2004566896970117</v>
      </c>
      <c r="V60" s="27">
        <f>(Table1[[#This Row],[CICA Score]]-Table1[[#This Row],[Mean]])/Table1[[#This Row],[Standard Deviation]]</f>
        <v>0.48915983732510909</v>
      </c>
      <c r="W60" s="29">
        <f>_xlfn.NORM.DIST(Table1[[#This Row],[Z-score]],0,1,FALSE)</f>
        <v>0.35395793293356198</v>
      </c>
      <c r="X60" s="27">
        <f>_xlfn.STDEV.P(Table1[Probability CICA])</f>
        <v>0.11814401626051778</v>
      </c>
      <c r="Y60" s="1" t="s">
        <v>239</v>
      </c>
      <c r="Z60" t="s">
        <v>10</v>
      </c>
      <c r="AA60" t="s">
        <v>223</v>
      </c>
      <c r="AB60" t="s">
        <v>114</v>
      </c>
      <c r="AC60" t="s">
        <v>238</v>
      </c>
      <c r="AD60">
        <v>5</v>
      </c>
      <c r="AE60">
        <v>6</v>
      </c>
      <c r="AF60">
        <v>6</v>
      </c>
      <c r="AG60">
        <v>6</v>
      </c>
      <c r="AH60">
        <v>5</v>
      </c>
      <c r="AI60">
        <v>7</v>
      </c>
      <c r="AJ60">
        <v>6</v>
      </c>
      <c r="AK60">
        <v>7</v>
      </c>
      <c r="AL60">
        <v>7</v>
      </c>
      <c r="AM60">
        <v>4</v>
      </c>
      <c r="AN60" s="11" cm="1">
        <f t="array" ref="AN60">AVERAGE(IF(Table1[Q6]&lt;&gt;"", Table1[Q6]))</f>
        <v>4.76</v>
      </c>
      <c r="AO60" s="13">
        <f>_xlfn.STDEV.P(Table1[Q6])</f>
        <v>1.4221111067704943</v>
      </c>
    </row>
    <row r="61" spans="1:41" x14ac:dyDescent="0.25">
      <c r="A61">
        <v>59</v>
      </c>
      <c r="B61" t="s">
        <v>383</v>
      </c>
      <c r="C61" t="s">
        <v>247</v>
      </c>
      <c r="D61" s="25" t="s">
        <v>274</v>
      </c>
      <c r="E61" s="25" t="s">
        <v>4</v>
      </c>
      <c r="F61" s="25">
        <v>2</v>
      </c>
      <c r="G61" s="15" t="s">
        <v>141</v>
      </c>
      <c r="H61" s="43">
        <v>4</v>
      </c>
      <c r="I61" s="33">
        <f>INDEX(TableCICAScoresRanking[CICA score], MATCH(Table1[[#This Row],[Façade ID]],TableCICAScoresRanking[Façade ID], 0))</f>
        <v>3.7220473925356599</v>
      </c>
      <c r="J61" s="18">
        <v>5</v>
      </c>
      <c r="K61" s="18">
        <v>4</v>
      </c>
      <c r="L61" s="18">
        <v>2</v>
      </c>
      <c r="M61" s="18">
        <v>1</v>
      </c>
      <c r="N61" s="16">
        <v>6</v>
      </c>
      <c r="O61" s="16">
        <v>3</v>
      </c>
      <c r="P61" s="16">
        <v>7</v>
      </c>
      <c r="Q61" s="16">
        <v>8</v>
      </c>
      <c r="R61" s="16">
        <v>9</v>
      </c>
      <c r="S61" s="16">
        <v>10</v>
      </c>
      <c r="T61" s="31">
        <f>AVERAGE(Table1[CICA Score])</f>
        <v>4.0542604535788609</v>
      </c>
      <c r="U61" s="31">
        <f>_xlfn.STDEV.P(Table1[CICA Score])</f>
        <v>1.2004566896970117</v>
      </c>
      <c r="V61" s="27">
        <f>(Table1[[#This Row],[CICA Score]]-Table1[[#This Row],[Mean]])/Table1[[#This Row],[Standard Deviation]]</f>
        <v>-0.27673889769988258</v>
      </c>
      <c r="W61" s="29">
        <f>_xlfn.NORM.DIST(Table1[[#This Row],[Z-score]],0,1,FALSE)</f>
        <v>0.38395468469883909</v>
      </c>
      <c r="X61" s="27">
        <f>_xlfn.STDEV.P(Table1[Probability CICA])</f>
        <v>0.11814401626051778</v>
      </c>
      <c r="Y61" s="1"/>
      <c r="AN61" s="11" cm="1">
        <f t="array" ref="AN61">AVERAGE(IF(Table1[Q6]&lt;&gt;"", Table1[Q6]))</f>
        <v>4.76</v>
      </c>
      <c r="AO61" s="13">
        <f>_xlfn.STDEV.P(Table1[Q6])</f>
        <v>1.4221111067704943</v>
      </c>
    </row>
    <row r="62" spans="1:41" x14ac:dyDescent="0.25">
      <c r="A62">
        <v>60</v>
      </c>
      <c r="B62" t="s">
        <v>384</v>
      </c>
      <c r="C62" t="s">
        <v>247</v>
      </c>
      <c r="D62" s="25" t="s">
        <v>274</v>
      </c>
      <c r="E62" s="25" t="s">
        <v>4</v>
      </c>
      <c r="F62" s="25">
        <v>3</v>
      </c>
      <c r="G62" s="15" t="s">
        <v>151</v>
      </c>
      <c r="H62" s="43">
        <v>6</v>
      </c>
      <c r="I62" s="33">
        <f>INDEX(TableCICAScoresRanking[CICA score], MATCH(Table1[[#This Row],[Façade ID]],TableCICAScoresRanking[Façade ID], 0))</f>
        <v>6.0535753783445401</v>
      </c>
      <c r="J62" s="18">
        <v>5</v>
      </c>
      <c r="K62" s="18">
        <v>4</v>
      </c>
      <c r="L62" s="18">
        <v>2</v>
      </c>
      <c r="M62" s="18">
        <v>1</v>
      </c>
      <c r="N62" s="16">
        <v>6</v>
      </c>
      <c r="O62" s="16">
        <v>3</v>
      </c>
      <c r="P62" s="16">
        <v>7</v>
      </c>
      <c r="Q62" s="16">
        <v>8</v>
      </c>
      <c r="R62" s="16">
        <v>9</v>
      </c>
      <c r="S62" s="16">
        <v>10</v>
      </c>
      <c r="T62" s="31">
        <f>AVERAGE(Table1[CICA Score])</f>
        <v>4.0542604535788609</v>
      </c>
      <c r="U62" s="31">
        <f>_xlfn.STDEV.P(Table1[CICA Score])</f>
        <v>1.2004566896970117</v>
      </c>
      <c r="V62" s="27">
        <f>(Table1[[#This Row],[CICA Score]]-Table1[[#This Row],[Mean]])/Table1[[#This Row],[Standard Deviation]]</f>
        <v>1.6654619378815696</v>
      </c>
      <c r="W62" s="29">
        <f>_xlfn.NORM.DIST(Table1[[#This Row],[Z-score]],0,1,FALSE)</f>
        <v>9.9677005405812188E-2</v>
      </c>
      <c r="X62" s="27">
        <f>_xlfn.STDEV.P(Table1[Probability CICA])</f>
        <v>0.11814401626051778</v>
      </c>
      <c r="Y62" s="1"/>
      <c r="AN62" s="11" cm="1">
        <f t="array" ref="AN62">AVERAGE(IF(Table1[Q6]&lt;&gt;"", Table1[Q6]))</f>
        <v>4.76</v>
      </c>
      <c r="AO62" s="13">
        <f>_xlfn.STDEV.P(Table1[Q6])</f>
        <v>1.4221111067704943</v>
      </c>
    </row>
    <row r="63" spans="1:41" x14ac:dyDescent="0.25">
      <c r="A63" s="42">
        <v>61</v>
      </c>
      <c r="B63" t="s">
        <v>385</v>
      </c>
      <c r="C63" t="s">
        <v>248</v>
      </c>
      <c r="D63" s="25" t="s">
        <v>294</v>
      </c>
      <c r="E63" s="25" t="s">
        <v>3</v>
      </c>
      <c r="F63" s="25">
        <v>1</v>
      </c>
      <c r="G63" s="15" t="s">
        <v>134</v>
      </c>
      <c r="H63" s="43">
        <v>4</v>
      </c>
      <c r="I63" s="33">
        <f>INDEX(TableCICAScoresRanking[CICA score], MATCH(Table1[[#This Row],[Façade ID]],TableCICAScoresRanking[Façade ID], 0))</f>
        <v>5.00963449499221</v>
      </c>
      <c r="J63" s="18">
        <v>1</v>
      </c>
      <c r="K63" s="18">
        <v>2</v>
      </c>
      <c r="L63" s="18">
        <v>3</v>
      </c>
      <c r="M63" s="18">
        <v>5</v>
      </c>
      <c r="N63" s="16">
        <v>6</v>
      </c>
      <c r="O63" s="16">
        <v>4</v>
      </c>
      <c r="P63" s="16">
        <v>7</v>
      </c>
      <c r="Q63" s="16">
        <v>10</v>
      </c>
      <c r="R63" s="16">
        <v>9</v>
      </c>
      <c r="S63" s="16">
        <v>8</v>
      </c>
      <c r="T63" s="31">
        <f>AVERAGE(Table1[CICA Score])</f>
        <v>4.0542604535788609</v>
      </c>
      <c r="U63" s="31">
        <f>_xlfn.STDEV.P(Table1[CICA Score])</f>
        <v>1.2004566896970117</v>
      </c>
      <c r="V63" s="27">
        <f>(Table1[[#This Row],[CICA Score]]-Table1[[#This Row],[Mean]])/Table1[[#This Row],[Standard Deviation]]</f>
        <v>0.79584215708313477</v>
      </c>
      <c r="W63" s="29">
        <f>_xlfn.NORM.DIST(Table1[[#This Row],[Z-score]],0,1,FALSE)</f>
        <v>0.29065423832836296</v>
      </c>
      <c r="X63" s="27">
        <f>_xlfn.STDEV.P(Table1[Probability CICA])</f>
        <v>0.11814401626051778</v>
      </c>
      <c r="Y63" s="1" t="s">
        <v>30</v>
      </c>
      <c r="Z63" t="s">
        <v>10</v>
      </c>
      <c r="AA63" t="s">
        <v>276</v>
      </c>
      <c r="AB63" t="s">
        <v>284</v>
      </c>
      <c r="AC63" t="s">
        <v>233</v>
      </c>
      <c r="AD63">
        <v>5</v>
      </c>
      <c r="AE63">
        <v>6</v>
      </c>
      <c r="AF63">
        <v>7</v>
      </c>
      <c r="AG63">
        <v>6</v>
      </c>
      <c r="AH63">
        <v>6</v>
      </c>
      <c r="AI63">
        <v>7</v>
      </c>
      <c r="AJ63">
        <v>5</v>
      </c>
      <c r="AK63">
        <v>6</v>
      </c>
      <c r="AL63">
        <v>6</v>
      </c>
      <c r="AM63">
        <v>5</v>
      </c>
      <c r="AN63" s="11" cm="1">
        <f t="array" ref="AN63">AVERAGE(IF(Table1[Q6]&lt;&gt;"", Table1[Q6]))</f>
        <v>4.76</v>
      </c>
      <c r="AO63" s="13">
        <f>_xlfn.STDEV.P(Table1[Q6])</f>
        <v>1.4221111067704943</v>
      </c>
    </row>
    <row r="64" spans="1:41" x14ac:dyDescent="0.25">
      <c r="A64">
        <v>62</v>
      </c>
      <c r="B64" t="s">
        <v>386</v>
      </c>
      <c r="C64" t="s">
        <v>248</v>
      </c>
      <c r="D64" s="25" t="s">
        <v>294</v>
      </c>
      <c r="E64" s="25" t="s">
        <v>3</v>
      </c>
      <c r="F64" s="25">
        <v>2</v>
      </c>
      <c r="G64" s="15" t="s">
        <v>140</v>
      </c>
      <c r="H64" s="43">
        <v>3</v>
      </c>
      <c r="I64" s="33">
        <f>INDEX(TableCICAScoresRanking[CICA score], MATCH(Table1[[#This Row],[Façade ID]],TableCICAScoresRanking[Façade ID], 0))</f>
        <v>3.3810580167354498</v>
      </c>
      <c r="J64" s="18">
        <v>1</v>
      </c>
      <c r="K64" s="18">
        <v>2</v>
      </c>
      <c r="L64" s="18">
        <v>3</v>
      </c>
      <c r="M64" s="18">
        <v>4</v>
      </c>
      <c r="N64" s="16">
        <v>7</v>
      </c>
      <c r="O64" s="16">
        <v>5</v>
      </c>
      <c r="P64" s="16">
        <v>6</v>
      </c>
      <c r="Q64" s="16">
        <v>10</v>
      </c>
      <c r="R64" s="16">
        <v>9</v>
      </c>
      <c r="S64" s="16">
        <v>8</v>
      </c>
      <c r="T64" s="31">
        <f>AVERAGE(Table1[CICA Score])</f>
        <v>4.0542604535788609</v>
      </c>
      <c r="U64" s="31">
        <f>_xlfn.STDEV.P(Table1[CICA Score])</f>
        <v>1.2004566896970117</v>
      </c>
      <c r="V64" s="27">
        <f>(Table1[[#This Row],[CICA Score]]-Table1[[#This Row],[Mean]])/Table1[[#This Row],[Standard Deviation]]</f>
        <v>-0.56078860871967273</v>
      </c>
      <c r="W64" s="29">
        <f>_xlfn.NORM.DIST(Table1[[#This Row],[Z-score]],0,1,FALSE)</f>
        <v>0.34089510293806208</v>
      </c>
      <c r="X64" s="27">
        <f>_xlfn.STDEV.P(Table1[Probability CICA])</f>
        <v>0.11814401626051778</v>
      </c>
      <c r="Y64" s="1"/>
      <c r="AN64" s="11" cm="1">
        <f t="array" ref="AN64">AVERAGE(IF(Table1[Q6]&lt;&gt;"", Table1[Q6]))</f>
        <v>4.76</v>
      </c>
      <c r="AO64" s="13">
        <f>_xlfn.STDEV.P(Table1[Q6])</f>
        <v>1.4221111067704943</v>
      </c>
    </row>
    <row r="65" spans="1:41" x14ac:dyDescent="0.25">
      <c r="A65" s="42">
        <v>63</v>
      </c>
      <c r="B65" t="s">
        <v>387</v>
      </c>
      <c r="C65" t="s">
        <v>248</v>
      </c>
      <c r="D65" s="25" t="s">
        <v>294</v>
      </c>
      <c r="E65" s="25" t="s">
        <v>3</v>
      </c>
      <c r="F65" s="25">
        <v>3</v>
      </c>
      <c r="G65" s="15" t="s">
        <v>151</v>
      </c>
      <c r="H65" s="43">
        <v>6</v>
      </c>
      <c r="I65" s="33">
        <f>INDEX(TableCICAScoresRanking[CICA score], MATCH(Table1[[#This Row],[Façade ID]],TableCICAScoresRanking[Façade ID], 0))</f>
        <v>6.0535753783445401</v>
      </c>
      <c r="J65" s="18">
        <v>1</v>
      </c>
      <c r="K65" s="18">
        <v>2</v>
      </c>
      <c r="L65" s="18">
        <v>3</v>
      </c>
      <c r="M65" s="18">
        <v>4</v>
      </c>
      <c r="N65" s="16">
        <v>7</v>
      </c>
      <c r="O65" s="16">
        <v>5</v>
      </c>
      <c r="P65" s="16">
        <v>6</v>
      </c>
      <c r="Q65" s="16">
        <v>9</v>
      </c>
      <c r="R65" s="16">
        <v>8</v>
      </c>
      <c r="S65" s="16">
        <v>10</v>
      </c>
      <c r="T65" s="31">
        <f>AVERAGE(Table1[CICA Score])</f>
        <v>4.0542604535788609</v>
      </c>
      <c r="U65" s="31">
        <f>_xlfn.STDEV.P(Table1[CICA Score])</f>
        <v>1.2004566896970117</v>
      </c>
      <c r="V65" s="27">
        <f>(Table1[[#This Row],[CICA Score]]-Table1[[#This Row],[Mean]])/Table1[[#This Row],[Standard Deviation]]</f>
        <v>1.6654619378815696</v>
      </c>
      <c r="W65" s="29">
        <f>_xlfn.NORM.DIST(Table1[[#This Row],[Z-score]],0,1,FALSE)</f>
        <v>9.9677005405812188E-2</v>
      </c>
      <c r="X65" s="27">
        <f>_xlfn.STDEV.P(Table1[Probability CICA])</f>
        <v>0.11814401626051778</v>
      </c>
      <c r="Y65" s="1"/>
      <c r="AN65" s="11" cm="1">
        <f t="array" ref="AN65">AVERAGE(IF(Table1[Q6]&lt;&gt;"", Table1[Q6]))</f>
        <v>4.76</v>
      </c>
      <c r="AO65" s="13">
        <f>_xlfn.STDEV.P(Table1[Q6])</f>
        <v>1.4221111067704943</v>
      </c>
    </row>
    <row r="66" spans="1:41" x14ac:dyDescent="0.25">
      <c r="A66">
        <v>64</v>
      </c>
      <c r="B66" t="s">
        <v>388</v>
      </c>
      <c r="C66" t="s">
        <v>281</v>
      </c>
      <c r="D66" s="25" t="s">
        <v>293</v>
      </c>
      <c r="E66" s="25" t="s">
        <v>3</v>
      </c>
      <c r="F66" s="25">
        <v>1</v>
      </c>
      <c r="G66" s="15" t="s">
        <v>134</v>
      </c>
      <c r="H66" s="43">
        <v>4</v>
      </c>
      <c r="I66" s="33">
        <f>INDEX(TableCICAScoresRanking[CICA score], MATCH(Table1[[#This Row],[Façade ID]],TableCICAScoresRanking[Façade ID], 0))</f>
        <v>5.00963449499221</v>
      </c>
      <c r="J66" s="18">
        <v>1</v>
      </c>
      <c r="K66" s="18">
        <v>2</v>
      </c>
      <c r="L66" s="18">
        <v>3</v>
      </c>
      <c r="M66" s="18">
        <v>4</v>
      </c>
      <c r="N66" s="16">
        <v>6</v>
      </c>
      <c r="O66" s="16">
        <v>5</v>
      </c>
      <c r="P66" s="16">
        <v>7</v>
      </c>
      <c r="Q66" s="16">
        <v>8</v>
      </c>
      <c r="R66" s="16">
        <v>9</v>
      </c>
      <c r="S66" s="16">
        <v>10</v>
      </c>
      <c r="T66" s="31">
        <f>AVERAGE(Table1[CICA Score])</f>
        <v>4.0542604535788609</v>
      </c>
      <c r="U66" s="31">
        <f>_xlfn.STDEV.P(Table1[CICA Score])</f>
        <v>1.2004566896970117</v>
      </c>
      <c r="V66" s="27">
        <f>(Table1[[#This Row],[CICA Score]]-Table1[[#This Row],[Mean]])/Table1[[#This Row],[Standard Deviation]]</f>
        <v>0.79584215708313477</v>
      </c>
      <c r="W66" s="29">
        <f>_xlfn.NORM.DIST(Table1[[#This Row],[Z-score]],0,1,FALSE)</f>
        <v>0.29065423832836296</v>
      </c>
      <c r="X66" s="27">
        <f>_xlfn.STDEV.P(Table1[Probability CICA])</f>
        <v>0.11814401626051778</v>
      </c>
      <c r="Y66" s="1" t="s">
        <v>30</v>
      </c>
      <c r="Z66" t="s">
        <v>109</v>
      </c>
      <c r="AA66" t="s">
        <v>276</v>
      </c>
      <c r="AB66" t="s">
        <v>282</v>
      </c>
      <c r="AC66" t="s">
        <v>283</v>
      </c>
      <c r="AD66">
        <v>5</v>
      </c>
      <c r="AE66">
        <v>7</v>
      </c>
      <c r="AF66">
        <v>7</v>
      </c>
      <c r="AG66">
        <v>7</v>
      </c>
      <c r="AH66">
        <v>5</v>
      </c>
      <c r="AI66">
        <v>7</v>
      </c>
      <c r="AJ66">
        <v>6</v>
      </c>
      <c r="AK66">
        <v>7</v>
      </c>
      <c r="AL66">
        <v>3</v>
      </c>
      <c r="AM66">
        <v>7</v>
      </c>
      <c r="AN66" s="11" cm="1">
        <f t="array" ref="AN66">AVERAGE(IF(Table1[Q6]&lt;&gt;"", Table1[Q6]))</f>
        <v>4.76</v>
      </c>
      <c r="AO66" s="13">
        <f>_xlfn.STDEV.P(Table1[Q6])</f>
        <v>1.4221111067704943</v>
      </c>
    </row>
    <row r="67" spans="1:41" x14ac:dyDescent="0.25">
      <c r="A67" s="42">
        <v>65</v>
      </c>
      <c r="B67" t="s">
        <v>389</v>
      </c>
      <c r="C67" t="s">
        <v>281</v>
      </c>
      <c r="D67" s="25" t="s">
        <v>293</v>
      </c>
      <c r="E67" s="25" t="s">
        <v>3</v>
      </c>
      <c r="F67" s="25">
        <v>2</v>
      </c>
      <c r="G67" s="15" t="s">
        <v>141</v>
      </c>
      <c r="H67" s="43">
        <v>4</v>
      </c>
      <c r="I67" s="33">
        <f>INDEX(TableCICAScoresRanking[CICA score], MATCH(Table1[[#This Row],[Façade ID]],TableCICAScoresRanking[Façade ID], 0))</f>
        <v>3.7220473925356599</v>
      </c>
      <c r="J67" s="18">
        <v>1</v>
      </c>
      <c r="K67" s="18">
        <v>2</v>
      </c>
      <c r="L67" s="18">
        <v>3</v>
      </c>
      <c r="M67" s="18">
        <v>4</v>
      </c>
      <c r="N67" s="16">
        <v>6</v>
      </c>
      <c r="O67" s="16">
        <v>5</v>
      </c>
      <c r="P67" s="16">
        <v>7</v>
      </c>
      <c r="Q67" s="16">
        <v>8</v>
      </c>
      <c r="R67" s="16">
        <v>9</v>
      </c>
      <c r="S67" s="16">
        <v>10</v>
      </c>
      <c r="T67" s="31">
        <f>AVERAGE(Table1[CICA Score])</f>
        <v>4.0542604535788609</v>
      </c>
      <c r="U67" s="31">
        <f>_xlfn.STDEV.P(Table1[CICA Score])</f>
        <v>1.2004566896970117</v>
      </c>
      <c r="V67" s="27">
        <f>(Table1[[#This Row],[CICA Score]]-Table1[[#This Row],[Mean]])/Table1[[#This Row],[Standard Deviation]]</f>
        <v>-0.27673889769988258</v>
      </c>
      <c r="W67" s="29">
        <f>_xlfn.NORM.DIST(Table1[[#This Row],[Z-score]],0,1,FALSE)</f>
        <v>0.38395468469883909</v>
      </c>
      <c r="X67" s="27">
        <f>_xlfn.STDEV.P(Table1[Probability CICA])</f>
        <v>0.11814401626051778</v>
      </c>
      <c r="Y67" s="1"/>
      <c r="AN67" s="11" cm="1">
        <f t="array" ref="AN67">AVERAGE(IF(Table1[Q6]&lt;&gt;"", Table1[Q6]))</f>
        <v>4.76</v>
      </c>
      <c r="AO67" s="13">
        <f>_xlfn.STDEV.P(Table1[Q6])</f>
        <v>1.4221111067704943</v>
      </c>
    </row>
    <row r="68" spans="1:41" x14ac:dyDescent="0.25">
      <c r="A68">
        <v>66</v>
      </c>
      <c r="B68" t="s">
        <v>390</v>
      </c>
      <c r="C68" t="s">
        <v>281</v>
      </c>
      <c r="D68" s="25" t="s">
        <v>293</v>
      </c>
      <c r="E68" s="25" t="s">
        <v>3</v>
      </c>
      <c r="F68" s="25">
        <v>3</v>
      </c>
      <c r="G68" s="15" t="s">
        <v>151</v>
      </c>
      <c r="H68" s="43">
        <v>6</v>
      </c>
      <c r="I68" s="33">
        <f>INDEX(TableCICAScoresRanking[CICA score], MATCH(Table1[[#This Row],[Façade ID]],TableCICAScoresRanking[Façade ID], 0))</f>
        <v>6.0535753783445401</v>
      </c>
      <c r="J68" s="18">
        <v>1</v>
      </c>
      <c r="K68" s="18">
        <v>2</v>
      </c>
      <c r="L68" s="18">
        <v>3</v>
      </c>
      <c r="M68" s="18">
        <v>5</v>
      </c>
      <c r="N68" s="16">
        <v>6</v>
      </c>
      <c r="O68" s="16">
        <v>4</v>
      </c>
      <c r="P68" s="16">
        <v>7</v>
      </c>
      <c r="Q68" s="16">
        <v>8</v>
      </c>
      <c r="R68" s="16">
        <v>9</v>
      </c>
      <c r="S68" s="16">
        <v>10</v>
      </c>
      <c r="T68" s="31">
        <f>AVERAGE(Table1[CICA Score])</f>
        <v>4.0542604535788609</v>
      </c>
      <c r="U68" s="31">
        <f>_xlfn.STDEV.P(Table1[CICA Score])</f>
        <v>1.2004566896970117</v>
      </c>
      <c r="V68" s="27">
        <f>(Table1[[#This Row],[CICA Score]]-Table1[[#This Row],[Mean]])/Table1[[#This Row],[Standard Deviation]]</f>
        <v>1.6654619378815696</v>
      </c>
      <c r="W68" s="29">
        <f>_xlfn.NORM.DIST(Table1[[#This Row],[Z-score]],0,1,FALSE)</f>
        <v>9.9677005405812188E-2</v>
      </c>
      <c r="X68" s="27">
        <f>_xlfn.STDEV.P(Table1[Probability CICA])</f>
        <v>0.11814401626051778</v>
      </c>
      <c r="Y68" s="1"/>
      <c r="AN68" s="11" cm="1">
        <f t="array" ref="AN68">AVERAGE(IF(Table1[Q6]&lt;&gt;"", Table1[Q6]))</f>
        <v>4.76</v>
      </c>
      <c r="AO68" s="13">
        <f>_xlfn.STDEV.P(Table1[Q6])</f>
        <v>1.4221111067704943</v>
      </c>
    </row>
    <row r="69" spans="1:41" x14ac:dyDescent="0.25">
      <c r="A69" s="42">
        <v>67</v>
      </c>
      <c r="B69" t="s">
        <v>391</v>
      </c>
      <c r="C69" t="s">
        <v>249</v>
      </c>
      <c r="D69" s="25" t="s">
        <v>292</v>
      </c>
      <c r="E69" s="25" t="s">
        <v>4</v>
      </c>
      <c r="F69" s="25">
        <v>1</v>
      </c>
      <c r="G69" s="15" t="s">
        <v>127</v>
      </c>
      <c r="H69" s="43">
        <v>1</v>
      </c>
      <c r="I69" s="33">
        <f>INDEX(TableCICAScoresRanking[CICA score], MATCH(Table1[[#This Row],[Façade ID]],TableCICAScoresRanking[Façade ID], 0))</f>
        <v>2.16753707666108</v>
      </c>
      <c r="J69" s="18">
        <v>1</v>
      </c>
      <c r="K69" s="18">
        <v>2</v>
      </c>
      <c r="L69" s="18">
        <v>3</v>
      </c>
      <c r="M69" s="18">
        <v>4</v>
      </c>
      <c r="N69" s="16">
        <v>5</v>
      </c>
      <c r="O69" s="16">
        <v>6</v>
      </c>
      <c r="P69" s="16">
        <v>7</v>
      </c>
      <c r="Q69" s="16">
        <v>9</v>
      </c>
      <c r="R69" s="16">
        <v>10</v>
      </c>
      <c r="S69" s="16">
        <v>8</v>
      </c>
      <c r="T69" s="31">
        <f>AVERAGE(Table1[CICA Score])</f>
        <v>4.0542604535788609</v>
      </c>
      <c r="U69" s="31">
        <f>_xlfn.STDEV.P(Table1[CICA Score])</f>
        <v>1.2004566896970117</v>
      </c>
      <c r="V69" s="27">
        <f>(Table1[[#This Row],[CICA Score]]-Table1[[#This Row],[Mean]])/Table1[[#This Row],[Standard Deviation]]</f>
        <v>-1.571671342340538</v>
      </c>
      <c r="W69" s="29">
        <f>_xlfn.NORM.DIST(Table1[[#This Row],[Z-score]],0,1,FALSE)</f>
        <v>0.11601753478360838</v>
      </c>
      <c r="X69" s="27">
        <f>_xlfn.STDEV.P(Table1[Probability CICA])</f>
        <v>0.11814401626051778</v>
      </c>
      <c r="Y69" s="1" t="s">
        <v>285</v>
      </c>
      <c r="Z69" t="s">
        <v>10</v>
      </c>
      <c r="AA69" t="s">
        <v>223</v>
      </c>
      <c r="AB69" t="s">
        <v>286</v>
      </c>
      <c r="AC69" t="s">
        <v>287</v>
      </c>
      <c r="AD69">
        <v>2</v>
      </c>
      <c r="AE69">
        <v>6</v>
      </c>
      <c r="AF69">
        <v>7</v>
      </c>
      <c r="AG69">
        <v>6</v>
      </c>
      <c r="AH69">
        <v>7</v>
      </c>
      <c r="AI69">
        <v>6</v>
      </c>
      <c r="AJ69">
        <v>5</v>
      </c>
      <c r="AK69">
        <v>7</v>
      </c>
      <c r="AL69">
        <v>5</v>
      </c>
      <c r="AM69">
        <v>6</v>
      </c>
      <c r="AN69" s="11" cm="1">
        <f t="array" ref="AN69">AVERAGE(IF(Table1[Q6]&lt;&gt;"", Table1[Q6]))</f>
        <v>4.76</v>
      </c>
      <c r="AO69" s="13">
        <f>_xlfn.STDEV.P(Table1[Q6])</f>
        <v>1.4221111067704943</v>
      </c>
    </row>
    <row r="70" spans="1:41" x14ac:dyDescent="0.25">
      <c r="A70">
        <v>68</v>
      </c>
      <c r="B70" t="s">
        <v>392</v>
      </c>
      <c r="C70" t="s">
        <v>249</v>
      </c>
      <c r="D70" s="25" t="s">
        <v>292</v>
      </c>
      <c r="E70" s="25" t="s">
        <v>4</v>
      </c>
      <c r="F70" s="25">
        <v>2</v>
      </c>
      <c r="G70" s="15" t="s">
        <v>128</v>
      </c>
      <c r="H70" s="43">
        <v>2</v>
      </c>
      <c r="I70" s="33">
        <f>INDEX(TableCICAScoresRanking[CICA score], MATCH(Table1[[#This Row],[Façade ID]],TableCICAScoresRanking[Façade ID], 0))</f>
        <v>2.7596209841446999</v>
      </c>
      <c r="J70" s="18">
        <v>1</v>
      </c>
      <c r="K70" s="18">
        <v>2</v>
      </c>
      <c r="L70" s="18">
        <v>3</v>
      </c>
      <c r="M70" s="18">
        <v>4</v>
      </c>
      <c r="N70" s="16">
        <v>5</v>
      </c>
      <c r="O70" s="16">
        <v>6</v>
      </c>
      <c r="P70" s="16">
        <v>7</v>
      </c>
      <c r="Q70" s="16">
        <v>9</v>
      </c>
      <c r="R70" s="16">
        <v>10</v>
      </c>
      <c r="S70" s="16">
        <v>8</v>
      </c>
      <c r="T70" s="31">
        <f>AVERAGE(Table1[CICA Score])</f>
        <v>4.0542604535788609</v>
      </c>
      <c r="U70" s="31">
        <f>_xlfn.STDEV.P(Table1[CICA Score])</f>
        <v>1.2004566896970117</v>
      </c>
      <c r="V70" s="27">
        <f>(Table1[[#This Row],[CICA Score]]-Table1[[#This Row],[Mean]])/Table1[[#This Row],[Standard Deviation]]</f>
        <v>-1.0784557914879216</v>
      </c>
      <c r="W70" s="29">
        <f>_xlfn.NORM.DIST(Table1[[#This Row],[Z-score]],0,1,FALSE)</f>
        <v>0.22302487195707932</v>
      </c>
      <c r="X70" s="27">
        <f>_xlfn.STDEV.P(Table1[Probability CICA])</f>
        <v>0.11814401626051778</v>
      </c>
      <c r="Y70" s="1"/>
      <c r="AN70" s="11" cm="1">
        <f t="array" ref="AN70">AVERAGE(IF(Table1[Q6]&lt;&gt;"", Table1[Q6]))</f>
        <v>4.76</v>
      </c>
      <c r="AO70" s="13">
        <f>_xlfn.STDEV.P(Table1[Q6])</f>
        <v>1.4221111067704943</v>
      </c>
    </row>
    <row r="71" spans="1:41" x14ac:dyDescent="0.25">
      <c r="A71" s="42">
        <v>69</v>
      </c>
      <c r="B71" t="s">
        <v>393</v>
      </c>
      <c r="C71" t="s">
        <v>249</v>
      </c>
      <c r="D71" s="25" t="s">
        <v>292</v>
      </c>
      <c r="E71" s="25" t="s">
        <v>4</v>
      </c>
      <c r="F71" s="25">
        <v>3</v>
      </c>
      <c r="G71" s="15" t="s">
        <v>153</v>
      </c>
      <c r="H71" s="43">
        <v>8</v>
      </c>
      <c r="I71" s="33">
        <f>INDEX(TableCICAScoresRanking[CICA score], MATCH(Table1[[#This Row],[Façade ID]],TableCICAScoresRanking[Façade ID], 0))</f>
        <v>5.8160472654821902</v>
      </c>
      <c r="J71" s="18">
        <v>1</v>
      </c>
      <c r="K71" s="18">
        <v>2</v>
      </c>
      <c r="L71" s="18">
        <v>3</v>
      </c>
      <c r="M71" s="18">
        <v>4</v>
      </c>
      <c r="N71" s="16">
        <v>5</v>
      </c>
      <c r="O71" s="16">
        <v>6</v>
      </c>
      <c r="P71" s="16">
        <v>7</v>
      </c>
      <c r="Q71" s="16">
        <v>9</v>
      </c>
      <c r="R71" s="16">
        <v>10</v>
      </c>
      <c r="S71" s="16">
        <v>8</v>
      </c>
      <c r="T71" s="31">
        <f>AVERAGE(Table1[CICA Score])</f>
        <v>4.0542604535788609</v>
      </c>
      <c r="U71" s="31">
        <f>_xlfn.STDEV.P(Table1[CICA Score])</f>
        <v>1.2004566896970117</v>
      </c>
      <c r="V71" s="27">
        <f>(Table1[[#This Row],[CICA Score]]-Table1[[#This Row],[Mean]])/Table1[[#This Row],[Standard Deviation]]</f>
        <v>1.467597146172757</v>
      </c>
      <c r="W71" s="29">
        <f>_xlfn.NORM.DIST(Table1[[#This Row],[Z-score]],0,1,FALSE)</f>
        <v>0.1358968380369649</v>
      </c>
      <c r="X71" s="27">
        <f>_xlfn.STDEV.P(Table1[Probability CICA])</f>
        <v>0.11814401626051778</v>
      </c>
      <c r="Y71" s="1"/>
      <c r="AN71" s="11" cm="1">
        <f t="array" ref="AN71">AVERAGE(IF(Table1[Q6]&lt;&gt;"", Table1[Q6]))</f>
        <v>4.76</v>
      </c>
      <c r="AO71" s="13">
        <f>_xlfn.STDEV.P(Table1[Q6])</f>
        <v>1.4221111067704943</v>
      </c>
    </row>
    <row r="72" spans="1:41" x14ac:dyDescent="0.25">
      <c r="A72">
        <v>70</v>
      </c>
      <c r="B72" t="s">
        <v>394</v>
      </c>
      <c r="C72" t="s">
        <v>277</v>
      </c>
      <c r="D72" s="25" t="s">
        <v>291</v>
      </c>
      <c r="E72" s="25" t="s">
        <v>4</v>
      </c>
      <c r="F72" s="25">
        <v>1</v>
      </c>
      <c r="G72" s="15" t="s">
        <v>133</v>
      </c>
      <c r="H72" s="43">
        <v>3</v>
      </c>
      <c r="I72" s="33">
        <f>INDEX(TableCICAScoresRanking[CICA score], MATCH(Table1[[#This Row],[Façade ID]],TableCICAScoresRanking[Façade ID], 0))</f>
        <v>4.0709468205657604</v>
      </c>
      <c r="J72" s="18">
        <v>1</v>
      </c>
      <c r="K72" s="18">
        <v>2</v>
      </c>
      <c r="L72" s="18">
        <v>3</v>
      </c>
      <c r="M72" s="18">
        <v>4</v>
      </c>
      <c r="N72" s="16">
        <v>5</v>
      </c>
      <c r="O72" s="16">
        <v>6</v>
      </c>
      <c r="P72" s="16">
        <v>7</v>
      </c>
      <c r="Q72" s="16">
        <v>9</v>
      </c>
      <c r="R72" s="16">
        <v>8</v>
      </c>
      <c r="S72" s="16">
        <v>10</v>
      </c>
      <c r="T72" s="31">
        <f>AVERAGE(Table1[CICA Score])</f>
        <v>4.0542604535788609</v>
      </c>
      <c r="U72" s="31">
        <f>_xlfn.STDEV.P(Table1[CICA Score])</f>
        <v>1.2004566896970117</v>
      </c>
      <c r="V72" s="27">
        <f>(Table1[[#This Row],[CICA Score]]-Table1[[#This Row],[Mean]])/Table1[[#This Row],[Standard Deviation]]</f>
        <v>1.3900015827402367E-2</v>
      </c>
      <c r="W72" s="29">
        <f>_xlfn.NORM.DIST(Table1[[#This Row],[Z-score]],0,1,FALSE)</f>
        <v>0.39890374235618492</v>
      </c>
      <c r="X72" s="27">
        <f>_xlfn.STDEV.P(Table1[Probability CICA])</f>
        <v>0.11814401626051778</v>
      </c>
      <c r="Y72" s="1" t="s">
        <v>239</v>
      </c>
      <c r="Z72" t="s">
        <v>10</v>
      </c>
      <c r="AA72" t="s">
        <v>223</v>
      </c>
      <c r="AB72" t="s">
        <v>288</v>
      </c>
      <c r="AC72" t="s">
        <v>289</v>
      </c>
      <c r="AD72">
        <v>7</v>
      </c>
      <c r="AE72">
        <v>5</v>
      </c>
      <c r="AF72">
        <v>6</v>
      </c>
      <c r="AG72">
        <v>5</v>
      </c>
      <c r="AH72">
        <v>6</v>
      </c>
      <c r="AI72">
        <v>6</v>
      </c>
      <c r="AJ72">
        <v>6</v>
      </c>
      <c r="AK72">
        <v>7</v>
      </c>
      <c r="AL72">
        <v>7</v>
      </c>
      <c r="AM72">
        <v>5</v>
      </c>
      <c r="AN72" s="11" cm="1">
        <f t="array" ref="AN72">AVERAGE(IF(Table1[Q6]&lt;&gt;"", Table1[Q6]))</f>
        <v>4.76</v>
      </c>
      <c r="AO72" s="13">
        <f>_xlfn.STDEV.P(Table1[Q6])</f>
        <v>1.4221111067704943</v>
      </c>
    </row>
    <row r="73" spans="1:41" x14ac:dyDescent="0.25">
      <c r="A73" s="42">
        <v>71</v>
      </c>
      <c r="B73" t="s">
        <v>395</v>
      </c>
      <c r="C73" t="s">
        <v>277</v>
      </c>
      <c r="D73" s="25" t="s">
        <v>291</v>
      </c>
      <c r="E73" s="25" t="s">
        <v>4</v>
      </c>
      <c r="F73" s="25">
        <v>2</v>
      </c>
      <c r="G73" s="15" t="s">
        <v>128</v>
      </c>
      <c r="H73" s="43">
        <v>2</v>
      </c>
      <c r="I73" s="33">
        <f>INDEX(TableCICAScoresRanking[CICA score], MATCH(Table1[[#This Row],[Façade ID]],TableCICAScoresRanking[Façade ID], 0))</f>
        <v>2.7596209841446999</v>
      </c>
      <c r="J73" s="18">
        <v>1</v>
      </c>
      <c r="K73" s="18">
        <v>2</v>
      </c>
      <c r="L73" s="18">
        <v>3</v>
      </c>
      <c r="M73" s="18">
        <v>4</v>
      </c>
      <c r="N73" s="16">
        <v>5</v>
      </c>
      <c r="O73" s="16">
        <v>6</v>
      </c>
      <c r="P73" s="16">
        <v>7</v>
      </c>
      <c r="Q73" s="16">
        <v>8</v>
      </c>
      <c r="R73" s="16">
        <v>9</v>
      </c>
      <c r="S73" s="16">
        <v>10</v>
      </c>
      <c r="T73" s="31">
        <f>AVERAGE(Table1[CICA Score])</f>
        <v>4.0542604535788609</v>
      </c>
      <c r="U73" s="31">
        <f>_xlfn.STDEV.P(Table1[CICA Score])</f>
        <v>1.2004566896970117</v>
      </c>
      <c r="V73" s="27">
        <f>(Table1[[#This Row],[CICA Score]]-Table1[[#This Row],[Mean]])/Table1[[#This Row],[Standard Deviation]]</f>
        <v>-1.0784557914879216</v>
      </c>
      <c r="W73" s="29">
        <f>_xlfn.NORM.DIST(Table1[[#This Row],[Z-score]],0,1,FALSE)</f>
        <v>0.22302487195707932</v>
      </c>
      <c r="X73" s="27">
        <f>_xlfn.STDEV.P(Table1[Probability CICA])</f>
        <v>0.11814401626051778</v>
      </c>
      <c r="Y73" s="1"/>
      <c r="AN73" s="11" cm="1">
        <f t="array" ref="AN73">AVERAGE(IF(Table1[Q6]&lt;&gt;"", Table1[Q6]))</f>
        <v>4.76</v>
      </c>
      <c r="AO73" s="13">
        <f>_xlfn.STDEV.P(Table1[Q6])</f>
        <v>1.4221111067704943</v>
      </c>
    </row>
    <row r="74" spans="1:41" x14ac:dyDescent="0.25">
      <c r="A74">
        <v>72</v>
      </c>
      <c r="B74" t="s">
        <v>396</v>
      </c>
      <c r="C74" t="s">
        <v>277</v>
      </c>
      <c r="D74" s="25" t="s">
        <v>291</v>
      </c>
      <c r="E74" s="25" t="s">
        <v>4</v>
      </c>
      <c r="F74" s="25">
        <v>3</v>
      </c>
      <c r="G74" s="15" t="s">
        <v>148</v>
      </c>
      <c r="H74" s="43">
        <v>2</v>
      </c>
      <c r="I74" s="33">
        <f>INDEX(TableCICAScoresRanking[CICA score], MATCH(Table1[[#This Row],[Façade ID]],TableCICAScoresRanking[Façade ID], 0))</f>
        <v>2.44814100940693</v>
      </c>
      <c r="J74" s="18">
        <v>1</v>
      </c>
      <c r="K74" s="18">
        <v>2</v>
      </c>
      <c r="L74" s="18">
        <v>3</v>
      </c>
      <c r="M74" s="18">
        <v>4</v>
      </c>
      <c r="N74" s="16">
        <v>5</v>
      </c>
      <c r="O74" s="16">
        <v>6</v>
      </c>
      <c r="P74" s="16">
        <v>7</v>
      </c>
      <c r="Q74" s="16">
        <v>9</v>
      </c>
      <c r="R74" s="16">
        <v>10</v>
      </c>
      <c r="S74" s="16">
        <v>8</v>
      </c>
      <c r="T74" s="31">
        <f>AVERAGE(Table1[CICA Score])</f>
        <v>4.0542604535788609</v>
      </c>
      <c r="U74" s="31">
        <f>_xlfn.STDEV.P(Table1[CICA Score])</f>
        <v>1.2004566896970117</v>
      </c>
      <c r="V74" s="27">
        <f>(Table1[[#This Row],[CICA Score]]-Table1[[#This Row],[Mean]])/Table1[[#This Row],[Standard Deviation]]</f>
        <v>-1.337923690172701</v>
      </c>
      <c r="W74" s="29">
        <f>_xlfn.NORM.DIST(Table1[[#This Row],[Z-score]],0,1,FALSE)</f>
        <v>0.16300760324843333</v>
      </c>
      <c r="X74" s="27">
        <f>_xlfn.STDEV.P(Table1[Probability CICA])</f>
        <v>0.11814401626051778</v>
      </c>
      <c r="Y74" s="1"/>
      <c r="AN74" s="11" cm="1">
        <f t="array" ref="AN74">AVERAGE(IF(Table1[Q6]&lt;&gt;"", Table1[Q6]))</f>
        <v>4.76</v>
      </c>
      <c r="AO74" s="13">
        <f>_xlfn.STDEV.P(Table1[Q6])</f>
        <v>1.4221111067704943</v>
      </c>
    </row>
    <row r="75" spans="1:41" x14ac:dyDescent="0.25">
      <c r="A75" s="42">
        <v>73</v>
      </c>
      <c r="B75" t="s">
        <v>397</v>
      </c>
      <c r="C75" t="s">
        <v>250</v>
      </c>
      <c r="D75" s="25" t="s">
        <v>290</v>
      </c>
      <c r="E75" s="25" t="s">
        <v>3</v>
      </c>
      <c r="F75" s="25">
        <v>1</v>
      </c>
      <c r="G75" s="15" t="s">
        <v>134</v>
      </c>
      <c r="H75" s="43">
        <v>4</v>
      </c>
      <c r="I75" s="33">
        <f>INDEX(TableCICAScoresRanking[CICA score], MATCH(Table1[[#This Row],[Façade ID]],TableCICAScoresRanking[Façade ID], 0))</f>
        <v>5.00963449499221</v>
      </c>
      <c r="J75" s="18">
        <v>1</v>
      </c>
      <c r="K75" s="18">
        <v>2</v>
      </c>
      <c r="L75" s="18">
        <v>3</v>
      </c>
      <c r="M75" s="18">
        <v>5</v>
      </c>
      <c r="N75" s="16">
        <v>6</v>
      </c>
      <c r="O75" s="16">
        <v>4</v>
      </c>
      <c r="P75" s="16">
        <v>7</v>
      </c>
      <c r="Q75" s="16">
        <v>10</v>
      </c>
      <c r="R75" s="16">
        <v>9</v>
      </c>
      <c r="S75" s="16">
        <v>8</v>
      </c>
      <c r="T75" s="31">
        <f>AVERAGE(Table1[CICA Score])</f>
        <v>4.0542604535788609</v>
      </c>
      <c r="U75" s="31">
        <f>_xlfn.STDEV.P(Table1[CICA Score])</f>
        <v>1.2004566896970117</v>
      </c>
      <c r="V75" s="27">
        <f>(Table1[[#This Row],[CICA Score]]-Table1[[#This Row],[Mean]])/Table1[[#This Row],[Standard Deviation]]</f>
        <v>0.79584215708313477</v>
      </c>
      <c r="W75" s="29">
        <f>_xlfn.NORM.DIST(Table1[[#This Row],[Z-score]],0,1,FALSE)</f>
        <v>0.29065423832836296</v>
      </c>
      <c r="X75" s="27">
        <f>_xlfn.STDEV.P(Table1[Probability CICA])</f>
        <v>0.11814401626051778</v>
      </c>
      <c r="Y75" s="1" t="s">
        <v>285</v>
      </c>
      <c r="Z75" t="s">
        <v>10</v>
      </c>
      <c r="AA75" t="s">
        <v>223</v>
      </c>
      <c r="AB75" t="s">
        <v>91</v>
      </c>
      <c r="AC75" t="s">
        <v>91</v>
      </c>
      <c r="AD75">
        <v>6</v>
      </c>
      <c r="AE75">
        <v>5</v>
      </c>
      <c r="AF75">
        <v>7</v>
      </c>
      <c r="AG75">
        <v>4</v>
      </c>
      <c r="AH75">
        <v>4</v>
      </c>
      <c r="AI75">
        <v>6</v>
      </c>
      <c r="AJ75">
        <v>6</v>
      </c>
      <c r="AK75">
        <v>6</v>
      </c>
      <c r="AL75">
        <v>6</v>
      </c>
      <c r="AM75">
        <v>6</v>
      </c>
      <c r="AN75" s="11" cm="1">
        <f t="array" ref="AN75">AVERAGE(IF(Table1[Q6]&lt;&gt;"", Table1[Q6]))</f>
        <v>4.76</v>
      </c>
      <c r="AO75" s="13">
        <f>_xlfn.STDEV.P(Table1[Q6])</f>
        <v>1.4221111067704943</v>
      </c>
    </row>
    <row r="76" spans="1:41" x14ac:dyDescent="0.25">
      <c r="A76">
        <v>74</v>
      </c>
      <c r="B76" t="s">
        <v>398</v>
      </c>
      <c r="C76" t="s">
        <v>250</v>
      </c>
      <c r="D76" s="25" t="s">
        <v>290</v>
      </c>
      <c r="E76" s="25" t="s">
        <v>3</v>
      </c>
      <c r="F76" s="25">
        <v>2</v>
      </c>
      <c r="G76" s="15" t="s">
        <v>143</v>
      </c>
      <c r="H76" s="43">
        <v>6</v>
      </c>
      <c r="I76" s="33">
        <f>INDEX(TableCICAScoresRanking[CICA score], MATCH(Table1[[#This Row],[Façade ID]],TableCICAScoresRanking[Façade ID], 0))</f>
        <v>3.6741751246223799</v>
      </c>
      <c r="J76" s="18">
        <v>1</v>
      </c>
      <c r="K76" s="18">
        <v>2</v>
      </c>
      <c r="L76" s="18">
        <v>3</v>
      </c>
      <c r="M76" s="18">
        <v>4</v>
      </c>
      <c r="N76" s="16">
        <v>6</v>
      </c>
      <c r="O76" s="16">
        <v>5</v>
      </c>
      <c r="P76" s="16">
        <v>7</v>
      </c>
      <c r="Q76" s="16">
        <v>9</v>
      </c>
      <c r="R76" s="16">
        <v>10</v>
      </c>
      <c r="S76" s="16">
        <v>8</v>
      </c>
      <c r="T76" s="31">
        <f>AVERAGE(Table1[CICA Score])</f>
        <v>4.0542604535788609</v>
      </c>
      <c r="U76" s="31">
        <f>_xlfn.STDEV.P(Table1[CICA Score])</f>
        <v>1.2004566896970117</v>
      </c>
      <c r="V76" s="27">
        <f>(Table1[[#This Row],[CICA Score]]-Table1[[#This Row],[Mean]])/Table1[[#This Row],[Standard Deviation]]</f>
        <v>-0.31661727758992481</v>
      </c>
      <c r="W76" s="29">
        <f>_xlfn.NORM.DIST(Table1[[#This Row],[Z-score]],0,1,FALSE)</f>
        <v>0.37943886698395213</v>
      </c>
      <c r="X76" s="27">
        <f>_xlfn.STDEV.P(Table1[Probability CICA])</f>
        <v>0.11814401626051778</v>
      </c>
      <c r="Y76" s="1"/>
      <c r="AN76" s="11" cm="1">
        <f t="array" ref="AN76">AVERAGE(IF(Table1[Q6]&lt;&gt;"", Table1[Q6]))</f>
        <v>4.76</v>
      </c>
      <c r="AO76" s="13">
        <f>_xlfn.STDEV.P(Table1[Q6])</f>
        <v>1.4221111067704943</v>
      </c>
    </row>
    <row r="77" spans="1:41" x14ac:dyDescent="0.25">
      <c r="A77" s="42">
        <v>75</v>
      </c>
      <c r="B77" t="s">
        <v>399</v>
      </c>
      <c r="C77" t="s">
        <v>250</v>
      </c>
      <c r="D77" s="25" t="s">
        <v>290</v>
      </c>
      <c r="E77" s="25" t="s">
        <v>3</v>
      </c>
      <c r="F77" s="25">
        <v>3</v>
      </c>
      <c r="G77" s="15" t="s">
        <v>152</v>
      </c>
      <c r="H77" s="43">
        <v>7</v>
      </c>
      <c r="I77" s="33">
        <f>INDEX(TableCICAScoresRanking[CICA score], MATCH(Table1[[#This Row],[Façade ID]],TableCICAScoresRanking[Façade ID], 0))</f>
        <v>6.1751236847401296</v>
      </c>
      <c r="J77" s="18">
        <v>1</v>
      </c>
      <c r="K77" s="18">
        <v>2</v>
      </c>
      <c r="L77" s="18">
        <v>3</v>
      </c>
      <c r="M77" s="18">
        <v>4</v>
      </c>
      <c r="N77" s="16">
        <v>6</v>
      </c>
      <c r="O77" s="16">
        <v>5</v>
      </c>
      <c r="P77" s="16">
        <v>7</v>
      </c>
      <c r="Q77" s="16">
        <v>9</v>
      </c>
      <c r="R77" s="16">
        <v>10</v>
      </c>
      <c r="S77" s="16">
        <v>8</v>
      </c>
      <c r="T77" s="31">
        <f>AVERAGE(Table1[CICA Score])</f>
        <v>4.0542604535788609</v>
      </c>
      <c r="U77" s="31">
        <f>_xlfn.STDEV.P(Table1[CICA Score])</f>
        <v>1.2004566896970117</v>
      </c>
      <c r="V77" s="27">
        <f>(Table1[[#This Row],[CICA Score]]-Table1[[#This Row],[Mean]])/Table1[[#This Row],[Standard Deviation]]</f>
        <v>1.7667136593628898</v>
      </c>
      <c r="W77" s="44">
        <f>_xlfn.NORM.DIST(Table1[[#This Row],[Z-score]],0,1,FALSE)</f>
        <v>8.3778647229409364E-2</v>
      </c>
      <c r="X77" s="27">
        <f>_xlfn.STDEV.P(Table1[Probability CICA])</f>
        <v>0.11814401626051778</v>
      </c>
      <c r="Y77" s="1"/>
      <c r="AN77" s="11" cm="1">
        <f t="array" ref="AN77">AVERAGE(IF(Table1[Q6]&lt;&gt;"", Table1[Q6]))</f>
        <v>4.76</v>
      </c>
      <c r="AO77" s="13">
        <f>_xlfn.STDEV.P(Table1[Q6])</f>
        <v>1.4221111067704943</v>
      </c>
    </row>
    <row r="78" spans="1:41" x14ac:dyDescent="0.25">
      <c r="A78">
        <v>76</v>
      </c>
      <c r="B78" t="s">
        <v>400</v>
      </c>
      <c r="C78" t="s">
        <v>251</v>
      </c>
      <c r="D78" s="25" t="s">
        <v>295</v>
      </c>
      <c r="E78" s="25" t="s">
        <v>4</v>
      </c>
      <c r="F78" s="25">
        <v>1</v>
      </c>
      <c r="G78" s="15" t="s">
        <v>134</v>
      </c>
      <c r="H78" s="43">
        <v>4</v>
      </c>
      <c r="I78" s="33">
        <f>INDEX(TableCICAScoresRanking[CICA score], MATCH(Table1[[#This Row],[Façade ID]],TableCICAScoresRanking[Façade ID], 0))</f>
        <v>5.00963449499221</v>
      </c>
      <c r="J78" s="18">
        <v>1</v>
      </c>
      <c r="K78" s="18">
        <v>2</v>
      </c>
      <c r="L78" s="18">
        <v>4</v>
      </c>
      <c r="M78" s="18">
        <v>3</v>
      </c>
      <c r="N78" s="16">
        <v>5</v>
      </c>
      <c r="O78" s="16">
        <v>6</v>
      </c>
      <c r="P78" s="16">
        <v>9</v>
      </c>
      <c r="Q78" s="16">
        <v>10</v>
      </c>
      <c r="R78" s="16">
        <v>8</v>
      </c>
      <c r="S78" s="16">
        <v>7</v>
      </c>
      <c r="T78" s="31">
        <f>AVERAGE(Table1[CICA Score])</f>
        <v>4.0542604535788609</v>
      </c>
      <c r="U78" s="31">
        <f>_xlfn.STDEV.P(Table1[CICA Score])</f>
        <v>1.2004566896970117</v>
      </c>
      <c r="V78" s="27">
        <f>(Table1[[#This Row],[CICA Score]]-Table1[[#This Row],[Mean]])/Table1[[#This Row],[Standard Deviation]]</f>
        <v>0.79584215708313477</v>
      </c>
      <c r="W78" s="29">
        <f>_xlfn.NORM.DIST(Table1[[#This Row],[Z-score]],0,1,FALSE)</f>
        <v>0.29065423832836296</v>
      </c>
      <c r="X78" s="27">
        <f>_xlfn.STDEV.P(Table1[Probability CICA])</f>
        <v>0.11814401626051778</v>
      </c>
      <c r="Y78" s="1" t="s">
        <v>296</v>
      </c>
      <c r="Z78" t="s">
        <v>10</v>
      </c>
      <c r="AA78" t="s">
        <v>223</v>
      </c>
      <c r="AB78" t="s">
        <v>226</v>
      </c>
      <c r="AC78" t="s">
        <v>289</v>
      </c>
      <c r="AD78">
        <v>6</v>
      </c>
      <c r="AE78">
        <v>6</v>
      </c>
      <c r="AF78">
        <v>7</v>
      </c>
      <c r="AG78">
        <v>4</v>
      </c>
      <c r="AH78">
        <v>4</v>
      </c>
      <c r="AI78">
        <v>5</v>
      </c>
      <c r="AJ78">
        <v>7</v>
      </c>
      <c r="AK78">
        <v>6</v>
      </c>
      <c r="AL78">
        <v>5</v>
      </c>
      <c r="AM78">
        <v>4</v>
      </c>
      <c r="AN78" s="11" cm="1">
        <f t="array" ref="AN78">AVERAGE(IF(Table1[Q6]&lt;&gt;"", Table1[Q6]))</f>
        <v>4.76</v>
      </c>
      <c r="AO78" s="13">
        <f>_xlfn.STDEV.P(Table1[Q6])</f>
        <v>1.4221111067704943</v>
      </c>
    </row>
    <row r="79" spans="1:41" x14ac:dyDescent="0.25">
      <c r="A79">
        <v>77</v>
      </c>
      <c r="B79" t="s">
        <v>401</v>
      </c>
      <c r="C79" t="s">
        <v>251</v>
      </c>
      <c r="D79" s="25" t="s">
        <v>295</v>
      </c>
      <c r="E79" s="25" t="s">
        <v>4</v>
      </c>
      <c r="F79" s="25">
        <v>2</v>
      </c>
      <c r="G79" s="15" t="s">
        <v>155</v>
      </c>
      <c r="H79" s="43">
        <v>10</v>
      </c>
      <c r="I79" s="33">
        <f>INDEX(TableCICAScoresRanking[CICA score], MATCH(Table1[[#This Row],[Façade ID]],TableCICAScoresRanking[Façade ID], 0))</f>
        <v>3.65898607536396</v>
      </c>
      <c r="J79" s="18">
        <v>1</v>
      </c>
      <c r="K79" s="18">
        <v>2</v>
      </c>
      <c r="L79" s="18">
        <v>3</v>
      </c>
      <c r="M79" s="18">
        <v>5</v>
      </c>
      <c r="N79" s="16">
        <v>8</v>
      </c>
      <c r="O79" s="16">
        <v>4</v>
      </c>
      <c r="P79" s="16">
        <v>7</v>
      </c>
      <c r="Q79" s="16">
        <v>9</v>
      </c>
      <c r="R79" s="16">
        <v>10</v>
      </c>
      <c r="S79" s="16">
        <v>6</v>
      </c>
      <c r="T79" s="31">
        <f>AVERAGE(Table1[CICA Score])</f>
        <v>4.0542604535788609</v>
      </c>
      <c r="U79" s="31">
        <f>_xlfn.STDEV.P(Table1[CICA Score])</f>
        <v>1.2004566896970117</v>
      </c>
      <c r="V79" s="27">
        <f>(Table1[[#This Row],[CICA Score]]-Table1[[#This Row],[Mean]])/Table1[[#This Row],[Standard Deviation]]</f>
        <v>-0.32927000333070394</v>
      </c>
      <c r="W79" s="29">
        <f>_xlfn.NORM.DIST(Table1[[#This Row],[Z-score]],0,1,FALSE)</f>
        <v>0.37789159857347465</v>
      </c>
      <c r="X79" s="27">
        <f>_xlfn.STDEV.P(Table1[Probability CICA])</f>
        <v>0.11814401626051778</v>
      </c>
      <c r="Y79" s="1"/>
      <c r="AN79" s="11" cm="1">
        <f t="array" ref="AN79">AVERAGE(IF(Table1[Q6]&lt;&gt;"", Table1[Q6]))</f>
        <v>4.76</v>
      </c>
      <c r="AO79" s="13">
        <f>_xlfn.STDEV.P(Table1[Q6])</f>
        <v>1.4221111067704943</v>
      </c>
    </row>
    <row r="80" spans="1:41" x14ac:dyDescent="0.25">
      <c r="A80">
        <v>78</v>
      </c>
      <c r="B80" t="s">
        <v>402</v>
      </c>
      <c r="C80" t="s">
        <v>251</v>
      </c>
      <c r="D80" s="25" t="s">
        <v>295</v>
      </c>
      <c r="E80" s="25" t="s">
        <v>4</v>
      </c>
      <c r="F80" s="25">
        <v>3</v>
      </c>
      <c r="G80" s="15" t="s">
        <v>151</v>
      </c>
      <c r="H80" s="43">
        <v>6</v>
      </c>
      <c r="I80" s="33">
        <f>INDEX(TableCICAScoresRanking[CICA score], MATCH(Table1[[#This Row],[Façade ID]],TableCICAScoresRanking[Façade ID], 0))</f>
        <v>6.0535753783445401</v>
      </c>
      <c r="J80" s="18">
        <v>1</v>
      </c>
      <c r="K80" s="18">
        <v>3</v>
      </c>
      <c r="L80" s="18">
        <v>2</v>
      </c>
      <c r="M80" s="18">
        <v>5</v>
      </c>
      <c r="N80" s="16">
        <v>8</v>
      </c>
      <c r="O80" s="16">
        <v>4</v>
      </c>
      <c r="P80" s="16">
        <v>7</v>
      </c>
      <c r="Q80" s="16">
        <v>9</v>
      </c>
      <c r="R80" s="16">
        <v>10</v>
      </c>
      <c r="S80" s="16">
        <v>6</v>
      </c>
      <c r="T80" s="31">
        <f>AVERAGE(Table1[CICA Score])</f>
        <v>4.0542604535788609</v>
      </c>
      <c r="U80" s="31">
        <f>_xlfn.STDEV.P(Table1[CICA Score])</f>
        <v>1.2004566896970117</v>
      </c>
      <c r="V80" s="27">
        <f>(Table1[[#This Row],[CICA Score]]-Table1[[#This Row],[Mean]])/Table1[[#This Row],[Standard Deviation]]</f>
        <v>1.6654619378815696</v>
      </c>
      <c r="W80" s="29">
        <f>_xlfn.NORM.DIST(Table1[[#This Row],[Z-score]],0,1,FALSE)</f>
        <v>9.9677005405812188E-2</v>
      </c>
      <c r="X80" s="27">
        <f>_xlfn.STDEV.P(Table1[Probability CICA])</f>
        <v>0.11814401626051778</v>
      </c>
      <c r="Y80" s="1"/>
      <c r="AN80" s="11" cm="1">
        <f t="array" ref="AN80">AVERAGE(IF(Table1[Q6]&lt;&gt;"", Table1[Q6]))</f>
        <v>4.76</v>
      </c>
      <c r="AO80" s="13">
        <f>_xlfn.STDEV.P(Table1[Q6])</f>
        <v>1.4221111067704943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zoomScale="85" zoomScaleNormal="85" workbookViewId="0">
      <selection activeCell="G7" sqref="G7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5.42578125" bestFit="1" customWidth="1"/>
    <col min="4" max="4" width="11.85546875" bestFit="1" customWidth="1"/>
    <col min="5" max="5" width="17.7109375" bestFit="1" customWidth="1"/>
    <col min="6" max="6" width="10.5703125" bestFit="1" customWidth="1"/>
    <col min="7" max="7" width="11.85546875" bestFit="1" customWidth="1"/>
    <col min="8" max="8" width="8.85546875" bestFit="1" customWidth="1"/>
    <col min="10" max="10" width="11.140625" customWidth="1"/>
  </cols>
  <sheetData>
    <row r="1" spans="1:8" x14ac:dyDescent="0.25">
      <c r="A1" s="4" t="s">
        <v>121</v>
      </c>
      <c r="B1" t="s">
        <v>86</v>
      </c>
    </row>
    <row r="3" spans="1:8" x14ac:dyDescent="0.25">
      <c r="A3" s="4" t="s">
        <v>27</v>
      </c>
      <c r="B3" t="s">
        <v>241</v>
      </c>
      <c r="C3" t="s">
        <v>240</v>
      </c>
      <c r="D3" t="s">
        <v>242</v>
      </c>
      <c r="E3" t="s">
        <v>243</v>
      </c>
      <c r="F3" t="s">
        <v>244</v>
      </c>
      <c r="G3" t="s">
        <v>245</v>
      </c>
      <c r="H3" t="s">
        <v>246</v>
      </c>
    </row>
    <row r="4" spans="1:8" x14ac:dyDescent="0.25">
      <c r="A4" s="5" t="s">
        <v>127</v>
      </c>
      <c r="B4">
        <v>2.16753707666108</v>
      </c>
      <c r="C4">
        <v>1.5769230769230769</v>
      </c>
      <c r="D4">
        <v>1</v>
      </c>
      <c r="E4">
        <v>1</v>
      </c>
      <c r="F4">
        <v>0</v>
      </c>
      <c r="G4">
        <v>0.88473646962790853</v>
      </c>
      <c r="H4">
        <v>1</v>
      </c>
    </row>
    <row r="5" spans="1:8" x14ac:dyDescent="0.25">
      <c r="A5" s="5" t="s">
        <v>130</v>
      </c>
      <c r="B5">
        <v>3.1046169383721902</v>
      </c>
      <c r="C5">
        <v>2.4615384615384617</v>
      </c>
      <c r="D5">
        <v>2</v>
      </c>
      <c r="E5">
        <v>2</v>
      </c>
      <c r="F5">
        <v>0</v>
      </c>
      <c r="G5">
        <v>0.88473646962790853</v>
      </c>
      <c r="H5">
        <v>2</v>
      </c>
    </row>
    <row r="6" spans="1:8" x14ac:dyDescent="0.25">
      <c r="A6" s="5" t="s">
        <v>133</v>
      </c>
      <c r="B6">
        <v>4.0709468205657604</v>
      </c>
      <c r="C6">
        <v>3.3846153846153846</v>
      </c>
      <c r="D6">
        <v>3</v>
      </c>
      <c r="E6">
        <v>3</v>
      </c>
      <c r="F6">
        <v>0</v>
      </c>
      <c r="G6">
        <v>0.88473646962790853</v>
      </c>
      <c r="H6">
        <v>3</v>
      </c>
    </row>
    <row r="7" spans="1:8" x14ac:dyDescent="0.25">
      <c r="A7" s="5" t="s">
        <v>134</v>
      </c>
      <c r="B7">
        <v>5.00963449499221</v>
      </c>
      <c r="C7">
        <v>3.8846153846153846</v>
      </c>
      <c r="D7">
        <v>10</v>
      </c>
      <c r="E7">
        <v>4</v>
      </c>
      <c r="F7">
        <v>3</v>
      </c>
      <c r="G7">
        <v>0.88473646962790853</v>
      </c>
      <c r="H7">
        <v>4</v>
      </c>
    </row>
    <row r="8" spans="1:8" x14ac:dyDescent="0.25">
      <c r="A8" s="5" t="s">
        <v>131</v>
      </c>
      <c r="B8">
        <v>4.8155578021165404</v>
      </c>
      <c r="C8">
        <v>5.4230769230769234</v>
      </c>
      <c r="D8">
        <v>8</v>
      </c>
      <c r="E8">
        <v>6</v>
      </c>
      <c r="F8">
        <v>1</v>
      </c>
      <c r="G8">
        <v>0.88473646962790853</v>
      </c>
      <c r="H8">
        <v>5</v>
      </c>
    </row>
    <row r="9" spans="1:8" x14ac:dyDescent="0.25">
      <c r="A9" s="5" t="s">
        <v>135</v>
      </c>
      <c r="B9">
        <v>4.6414756526268901</v>
      </c>
      <c r="C9">
        <v>5.384615384615385</v>
      </c>
      <c r="D9">
        <v>5</v>
      </c>
      <c r="E9">
        <v>5</v>
      </c>
      <c r="F9">
        <v>0</v>
      </c>
      <c r="G9">
        <v>0.88473646962790853</v>
      </c>
      <c r="H9">
        <v>6</v>
      </c>
    </row>
    <row r="10" spans="1:8" x14ac:dyDescent="0.25">
      <c r="A10" s="5" t="s">
        <v>132</v>
      </c>
      <c r="B10">
        <v>4.8169373660429304</v>
      </c>
      <c r="C10">
        <v>6.8461538461538458</v>
      </c>
      <c r="D10">
        <v>9</v>
      </c>
      <c r="E10">
        <v>7</v>
      </c>
      <c r="F10">
        <v>1</v>
      </c>
      <c r="G10">
        <v>0.88473646962790853</v>
      </c>
      <c r="H10">
        <v>7</v>
      </c>
    </row>
    <row r="11" spans="1:8" x14ac:dyDescent="0.25">
      <c r="A11" s="5" t="s">
        <v>136</v>
      </c>
      <c r="B11">
        <v>4.7471604313498101</v>
      </c>
      <c r="C11">
        <v>8.8076923076923084</v>
      </c>
      <c r="D11">
        <v>6</v>
      </c>
      <c r="E11">
        <v>10</v>
      </c>
      <c r="F11">
        <v>2</v>
      </c>
      <c r="G11">
        <v>0.88473646962790853</v>
      </c>
      <c r="H11">
        <v>8</v>
      </c>
    </row>
    <row r="12" spans="1:8" x14ac:dyDescent="0.25">
      <c r="A12" s="5" t="s">
        <v>137</v>
      </c>
      <c r="B12">
        <v>4.7637043183719596</v>
      </c>
      <c r="C12">
        <v>8.7307692307692299</v>
      </c>
      <c r="D12">
        <v>7</v>
      </c>
      <c r="E12">
        <v>9</v>
      </c>
      <c r="F12">
        <v>1</v>
      </c>
      <c r="G12">
        <v>0.88473646962790853</v>
      </c>
      <c r="H12">
        <v>9</v>
      </c>
    </row>
    <row r="13" spans="1:8" x14ac:dyDescent="0.25">
      <c r="A13" s="5" t="s">
        <v>138</v>
      </c>
      <c r="B13">
        <v>4.2098927989796504</v>
      </c>
      <c r="C13">
        <v>8.5</v>
      </c>
      <c r="D13">
        <v>4</v>
      </c>
      <c r="E13">
        <v>8</v>
      </c>
      <c r="F13">
        <v>2</v>
      </c>
      <c r="G13">
        <v>0.88473646962790853</v>
      </c>
      <c r="H13">
        <v>10</v>
      </c>
    </row>
    <row r="14" spans="1:8" x14ac:dyDescent="0.25">
      <c r="A14" s="5" t="s">
        <v>139</v>
      </c>
      <c r="B14">
        <v>2.1269954637560202</v>
      </c>
      <c r="C14">
        <v>1.5769230769230769</v>
      </c>
      <c r="D14">
        <v>1</v>
      </c>
      <c r="E14">
        <v>1</v>
      </c>
      <c r="F14">
        <v>0</v>
      </c>
      <c r="G14">
        <v>0.88473646962790853</v>
      </c>
      <c r="H14">
        <v>1</v>
      </c>
    </row>
    <row r="15" spans="1:8" x14ac:dyDescent="0.25">
      <c r="A15" s="5" t="s">
        <v>128</v>
      </c>
      <c r="B15">
        <v>2.7596209841446999</v>
      </c>
      <c r="C15">
        <v>2.6923076923076925</v>
      </c>
      <c r="D15">
        <v>2</v>
      </c>
      <c r="E15">
        <v>2</v>
      </c>
      <c r="F15">
        <v>0</v>
      </c>
      <c r="G15">
        <v>0.88473646962790853</v>
      </c>
      <c r="H15">
        <v>2</v>
      </c>
    </row>
    <row r="16" spans="1:8" x14ac:dyDescent="0.25">
      <c r="A16" s="5" t="s">
        <v>140</v>
      </c>
      <c r="B16">
        <v>3.3810580167354498</v>
      </c>
      <c r="C16">
        <v>3.4230769230769229</v>
      </c>
      <c r="D16">
        <v>3</v>
      </c>
      <c r="E16">
        <v>3</v>
      </c>
      <c r="F16">
        <v>0</v>
      </c>
      <c r="G16">
        <v>0.88473646962790853</v>
      </c>
      <c r="H16">
        <v>3</v>
      </c>
    </row>
    <row r="17" spans="1:8" x14ac:dyDescent="0.25">
      <c r="A17" s="5" t="s">
        <v>141</v>
      </c>
      <c r="B17">
        <v>3.7220473925356599</v>
      </c>
      <c r="C17">
        <v>4.0769230769230766</v>
      </c>
      <c r="D17">
        <v>7</v>
      </c>
      <c r="E17">
        <v>4</v>
      </c>
      <c r="F17">
        <v>1.5</v>
      </c>
      <c r="G17">
        <v>0.88473646962790853</v>
      </c>
      <c r="H17">
        <v>4</v>
      </c>
    </row>
    <row r="18" spans="1:8" x14ac:dyDescent="0.25">
      <c r="A18" s="5" t="s">
        <v>142</v>
      </c>
      <c r="B18">
        <v>3.4953594781301298</v>
      </c>
      <c r="C18">
        <v>5.3076923076923075</v>
      </c>
      <c r="D18">
        <v>4</v>
      </c>
      <c r="E18">
        <v>6</v>
      </c>
      <c r="F18">
        <v>1</v>
      </c>
      <c r="G18">
        <v>0.88473646962790853</v>
      </c>
      <c r="H18">
        <v>5</v>
      </c>
    </row>
    <row r="19" spans="1:8" x14ac:dyDescent="0.25">
      <c r="A19" s="5" t="s">
        <v>143</v>
      </c>
      <c r="B19">
        <v>3.6741751246223799</v>
      </c>
      <c r="C19">
        <v>5</v>
      </c>
      <c r="D19">
        <v>6</v>
      </c>
      <c r="E19">
        <v>5</v>
      </c>
      <c r="F19">
        <v>0.5</v>
      </c>
      <c r="G19">
        <v>0.88473646962790853</v>
      </c>
      <c r="H19">
        <v>6</v>
      </c>
    </row>
    <row r="20" spans="1:8" x14ac:dyDescent="0.25">
      <c r="A20" s="5" t="s">
        <v>144</v>
      </c>
      <c r="B20">
        <v>3.7748858102618001</v>
      </c>
      <c r="C20">
        <v>6.7307692307692308</v>
      </c>
      <c r="D20">
        <v>8</v>
      </c>
      <c r="E20">
        <v>7</v>
      </c>
      <c r="F20">
        <v>0.5</v>
      </c>
      <c r="G20">
        <v>0.88473646962790853</v>
      </c>
      <c r="H20">
        <v>7</v>
      </c>
    </row>
    <row r="21" spans="1:8" x14ac:dyDescent="0.25">
      <c r="A21" s="5" t="s">
        <v>145</v>
      </c>
      <c r="B21">
        <v>3.9143774986565898</v>
      </c>
      <c r="C21">
        <v>8.4615384615384617</v>
      </c>
      <c r="D21">
        <v>9</v>
      </c>
      <c r="E21">
        <v>8</v>
      </c>
      <c r="F21">
        <v>0.5</v>
      </c>
      <c r="G21">
        <v>0.88473646962790853</v>
      </c>
      <c r="H21">
        <v>8</v>
      </c>
    </row>
    <row r="22" spans="1:8" x14ac:dyDescent="0.25">
      <c r="A22" s="5" t="s">
        <v>146</v>
      </c>
      <c r="B22">
        <v>3.9802524145988101</v>
      </c>
      <c r="C22">
        <v>8.9615384615384617</v>
      </c>
      <c r="D22">
        <v>10</v>
      </c>
      <c r="E22">
        <v>10</v>
      </c>
      <c r="F22">
        <v>0</v>
      </c>
      <c r="G22">
        <v>0.88473646962790853</v>
      </c>
      <c r="H22">
        <v>9</v>
      </c>
    </row>
    <row r="23" spans="1:8" x14ac:dyDescent="0.25">
      <c r="A23" s="5" t="s">
        <v>155</v>
      </c>
      <c r="B23">
        <v>3.65898607536396</v>
      </c>
      <c r="C23">
        <v>8.7307692307692299</v>
      </c>
      <c r="D23">
        <v>5</v>
      </c>
      <c r="E23">
        <v>9</v>
      </c>
      <c r="F23">
        <v>2</v>
      </c>
      <c r="G23">
        <v>0.88473646962790853</v>
      </c>
      <c r="H23">
        <v>10</v>
      </c>
    </row>
    <row r="24" spans="1:8" x14ac:dyDescent="0.25">
      <c r="A24" s="5" t="s">
        <v>147</v>
      </c>
      <c r="B24">
        <v>1.63708643446392</v>
      </c>
      <c r="C24">
        <v>1.6923076923076923</v>
      </c>
      <c r="D24">
        <v>1</v>
      </c>
      <c r="E24">
        <v>1</v>
      </c>
      <c r="F24">
        <v>0</v>
      </c>
      <c r="G24">
        <v>0.88473646962790853</v>
      </c>
      <c r="H24">
        <v>1</v>
      </c>
    </row>
    <row r="25" spans="1:8" x14ac:dyDescent="0.25">
      <c r="A25" s="5" t="s">
        <v>148</v>
      </c>
      <c r="B25">
        <v>2.44814100940693</v>
      </c>
      <c r="C25">
        <v>2.8076923076923075</v>
      </c>
      <c r="D25">
        <v>2</v>
      </c>
      <c r="E25">
        <v>2</v>
      </c>
      <c r="F25">
        <v>0</v>
      </c>
      <c r="G25">
        <v>0.88473646962790853</v>
      </c>
      <c r="H25">
        <v>2</v>
      </c>
    </row>
    <row r="26" spans="1:8" x14ac:dyDescent="0.25">
      <c r="A26" s="5" t="s">
        <v>129</v>
      </c>
      <c r="B26">
        <v>3.8040117432535898</v>
      </c>
      <c r="C26">
        <v>3.1153846153846154</v>
      </c>
      <c r="D26">
        <v>3</v>
      </c>
      <c r="E26">
        <v>3</v>
      </c>
      <c r="F26">
        <v>0</v>
      </c>
      <c r="G26">
        <v>0.88473646962790853</v>
      </c>
      <c r="H26">
        <v>3</v>
      </c>
    </row>
    <row r="27" spans="1:8" x14ac:dyDescent="0.25">
      <c r="A27" s="5" t="s">
        <v>149</v>
      </c>
      <c r="B27">
        <v>5.6098050139362297</v>
      </c>
      <c r="C27">
        <v>4.2692307692307692</v>
      </c>
      <c r="D27">
        <v>6</v>
      </c>
      <c r="E27">
        <v>4</v>
      </c>
      <c r="F27">
        <v>1</v>
      </c>
      <c r="G27">
        <v>0.88473646962790853</v>
      </c>
      <c r="H27">
        <v>4</v>
      </c>
    </row>
    <row r="28" spans="1:8" x14ac:dyDescent="0.25">
      <c r="A28" s="5" t="s">
        <v>150</v>
      </c>
      <c r="B28">
        <v>6.1141652622381102</v>
      </c>
      <c r="C28">
        <v>5.2692307692307692</v>
      </c>
      <c r="D28">
        <v>9</v>
      </c>
      <c r="E28">
        <v>6</v>
      </c>
      <c r="F28">
        <v>1.5</v>
      </c>
      <c r="G28">
        <v>0.88473646962790853</v>
      </c>
      <c r="H28">
        <v>5</v>
      </c>
    </row>
    <row r="29" spans="1:8" x14ac:dyDescent="0.25">
      <c r="A29" s="5" t="s">
        <v>151</v>
      </c>
      <c r="B29">
        <v>6.0535753783445401</v>
      </c>
      <c r="C29">
        <v>5.1538461538461542</v>
      </c>
      <c r="D29">
        <v>8</v>
      </c>
      <c r="E29">
        <v>5</v>
      </c>
      <c r="F29">
        <v>1.5</v>
      </c>
      <c r="G29">
        <v>0.88473646962790853</v>
      </c>
      <c r="H29">
        <v>6</v>
      </c>
    </row>
    <row r="30" spans="1:8" x14ac:dyDescent="0.25">
      <c r="A30" s="5" t="s">
        <v>152</v>
      </c>
      <c r="B30">
        <v>6.1751236847401296</v>
      </c>
      <c r="C30">
        <v>6.615384615384615</v>
      </c>
      <c r="D30">
        <v>10</v>
      </c>
      <c r="E30">
        <v>7</v>
      </c>
      <c r="F30">
        <v>1.5</v>
      </c>
      <c r="G30">
        <v>0.88473646962790853</v>
      </c>
      <c r="H30">
        <v>7</v>
      </c>
    </row>
    <row r="31" spans="1:8" x14ac:dyDescent="0.25">
      <c r="A31" s="5" t="s">
        <v>153</v>
      </c>
      <c r="B31">
        <v>5.8160472654821902</v>
      </c>
      <c r="C31">
        <v>8.6923076923076916</v>
      </c>
      <c r="D31">
        <v>7</v>
      </c>
      <c r="E31">
        <v>9</v>
      </c>
      <c r="F31">
        <v>1</v>
      </c>
      <c r="G31">
        <v>0.88473646962790853</v>
      </c>
      <c r="H31">
        <v>8</v>
      </c>
    </row>
    <row r="32" spans="1:8" x14ac:dyDescent="0.25">
      <c r="A32" s="5" t="s">
        <v>154</v>
      </c>
      <c r="B32">
        <v>5.5513785927583097</v>
      </c>
      <c r="C32">
        <v>9.1538461538461533</v>
      </c>
      <c r="D32">
        <v>5</v>
      </c>
      <c r="E32">
        <v>10</v>
      </c>
      <c r="F32">
        <v>2.5</v>
      </c>
      <c r="G32">
        <v>0.88473646962790853</v>
      </c>
      <c r="H32">
        <v>9</v>
      </c>
    </row>
    <row r="33" spans="1:8" x14ac:dyDescent="0.25">
      <c r="A33" s="5" t="s">
        <v>198</v>
      </c>
      <c r="B33">
        <v>4.1463703057165198</v>
      </c>
      <c r="C33">
        <v>8.2307692307692299</v>
      </c>
      <c r="D33">
        <v>4</v>
      </c>
      <c r="E33">
        <v>8</v>
      </c>
      <c r="F33">
        <v>2</v>
      </c>
      <c r="G33">
        <v>0.88473646962790853</v>
      </c>
      <c r="H33">
        <v>10</v>
      </c>
    </row>
    <row r="34" spans="1:8" x14ac:dyDescent="0.25">
      <c r="A34" s="5" t="s">
        <v>28</v>
      </c>
      <c r="B34">
        <v>124.19092664922496</v>
      </c>
      <c r="C34">
        <v>164.96153846153845</v>
      </c>
      <c r="D34">
        <v>165</v>
      </c>
      <c r="E34">
        <v>165</v>
      </c>
      <c r="F34">
        <v>27</v>
      </c>
      <c r="G34">
        <v>26.542094088837271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opLeftCell="AK1" zoomScale="40" zoomScaleNormal="40" workbookViewId="0">
      <selection activeCell="AU11" sqref="AU11"/>
    </sheetView>
  </sheetViews>
  <sheetFormatPr defaultRowHeight="15" x14ac:dyDescent="0.25"/>
  <cols>
    <col min="1" max="1" width="15" bestFit="1" customWidth="1"/>
    <col min="2" max="2" width="6.42578125" bestFit="1" customWidth="1"/>
    <col min="3" max="10" width="6.85546875" bestFit="1" customWidth="1"/>
    <col min="11" max="11" width="7.85546875" bestFit="1" customWidth="1"/>
    <col min="1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164</v>
      </c>
    </row>
    <row r="3" spans="1:12" ht="35.25" customHeight="1" x14ac:dyDescent="0.25">
      <c r="A3" s="4" t="s">
        <v>121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</row>
    <row r="4" spans="1:12" x14ac:dyDescent="0.25">
      <c r="A4" s="5">
        <v>1</v>
      </c>
      <c r="B4" s="3">
        <v>1.5769230769230769</v>
      </c>
      <c r="C4" s="3">
        <v>2.4615384615384617</v>
      </c>
      <c r="D4" s="3">
        <v>3.3846153846153846</v>
      </c>
      <c r="E4" s="3">
        <v>3.8846153846153846</v>
      </c>
      <c r="F4" s="3">
        <v>5.4230769230769234</v>
      </c>
      <c r="G4" s="3">
        <v>5.384615384615385</v>
      </c>
      <c r="H4" s="3">
        <v>6.8461538461538458</v>
      </c>
      <c r="I4" s="3">
        <v>8.8076923076923084</v>
      </c>
      <c r="J4" s="3">
        <v>8.7307692307692299</v>
      </c>
      <c r="K4" s="3">
        <v>8.5</v>
      </c>
      <c r="L4" s="13"/>
    </row>
    <row r="5" spans="1:12" x14ac:dyDescent="0.25">
      <c r="A5" s="5">
        <v>2</v>
      </c>
      <c r="B5" s="3">
        <v>1.5769230769230769</v>
      </c>
      <c r="C5" s="3">
        <v>2.6923076923076925</v>
      </c>
      <c r="D5" s="3">
        <v>3.4230769230769229</v>
      </c>
      <c r="E5" s="3">
        <v>4.0769230769230766</v>
      </c>
      <c r="F5" s="3">
        <v>5.3076923076923075</v>
      </c>
      <c r="G5" s="3">
        <v>5</v>
      </c>
      <c r="H5" s="3">
        <v>6.7307692307692308</v>
      </c>
      <c r="I5" s="3">
        <v>8.4615384615384617</v>
      </c>
      <c r="J5" s="3">
        <v>8.9615384615384617</v>
      </c>
      <c r="K5" s="3">
        <v>8.7307692307692299</v>
      </c>
      <c r="L5" s="13"/>
    </row>
    <row r="6" spans="1:12" x14ac:dyDescent="0.25">
      <c r="A6" s="5">
        <v>3</v>
      </c>
      <c r="B6" s="3">
        <v>1.6923076923076923</v>
      </c>
      <c r="C6" s="3">
        <v>2.8076923076923075</v>
      </c>
      <c r="D6" s="3">
        <v>3.1153846153846154</v>
      </c>
      <c r="E6" s="3">
        <v>4.2692307692307692</v>
      </c>
      <c r="F6" s="3">
        <v>5.2692307692307692</v>
      </c>
      <c r="G6" s="3">
        <v>5.1538461538461542</v>
      </c>
      <c r="H6" s="3">
        <v>6.615384615384615</v>
      </c>
      <c r="I6" s="3">
        <v>8.6923076923076916</v>
      </c>
      <c r="J6" s="3">
        <v>9.1538461538461533</v>
      </c>
      <c r="K6" s="3">
        <v>8.2307692307692299</v>
      </c>
      <c r="L6" s="13"/>
    </row>
    <row r="7" spans="1:12" x14ac:dyDescent="0.25">
      <c r="A7" s="5" t="s">
        <v>28</v>
      </c>
      <c r="B7" s="3">
        <v>1.6153846153846154</v>
      </c>
      <c r="C7" s="3">
        <v>2.6538461538461537</v>
      </c>
      <c r="D7" s="3">
        <v>3.3076923076923075</v>
      </c>
      <c r="E7" s="3">
        <v>4.0769230769230766</v>
      </c>
      <c r="F7" s="3">
        <v>5.333333333333333</v>
      </c>
      <c r="G7" s="3">
        <v>5.1794871794871797</v>
      </c>
      <c r="H7" s="3">
        <v>6.7307692307692308</v>
      </c>
      <c r="I7" s="3">
        <v>8.6538461538461533</v>
      </c>
      <c r="J7" s="3">
        <v>8.9487179487179489</v>
      </c>
      <c r="K7" s="3">
        <v>8.4871794871794872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176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117</v>
      </c>
      <c r="C11" s="27"/>
      <c r="D11" s="27"/>
    </row>
    <row r="12" spans="1:12" x14ac:dyDescent="0.25">
      <c r="A12" t="s">
        <v>172</v>
      </c>
      <c r="B12">
        <f>AVERAGE(H20:H29)</f>
        <v>1</v>
      </c>
      <c r="C12" s="27"/>
      <c r="D12" s="27"/>
    </row>
    <row r="13" spans="1:12" x14ac:dyDescent="0.25">
      <c r="A13" t="s">
        <v>173</v>
      </c>
      <c r="B13">
        <f>AVERAGE(H30:H39)</f>
        <v>0.6</v>
      </c>
      <c r="C13" s="27"/>
      <c r="D13" s="27"/>
    </row>
    <row r="14" spans="1:12" x14ac:dyDescent="0.25">
      <c r="A14" t="s">
        <v>174</v>
      </c>
      <c r="B14">
        <f>AVERAGE(H40:H49)</f>
        <v>1.1000000000000001</v>
      </c>
      <c r="C14" s="27"/>
      <c r="D14" s="27"/>
    </row>
    <row r="15" spans="1:12" x14ac:dyDescent="0.25">
      <c r="A15" t="s">
        <v>175</v>
      </c>
      <c r="B15" s="3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165</v>
      </c>
      <c r="N17" s="35" t="s">
        <v>169</v>
      </c>
    </row>
    <row r="19" spans="1:28" ht="39" customHeight="1" x14ac:dyDescent="0.25">
      <c r="A19" s="2" t="s">
        <v>160</v>
      </c>
      <c r="B19" s="36" t="s">
        <v>121</v>
      </c>
      <c r="C19" s="36" t="s">
        <v>161</v>
      </c>
      <c r="D19" s="37" t="s">
        <v>126</v>
      </c>
      <c r="E19" s="2" t="s">
        <v>158</v>
      </c>
      <c r="F19" s="2" t="s">
        <v>125</v>
      </c>
      <c r="G19" s="2" t="s">
        <v>159</v>
      </c>
      <c r="H19" s="2" t="s">
        <v>162</v>
      </c>
      <c r="I19" s="2" t="s">
        <v>117</v>
      </c>
    </row>
    <row r="20" spans="1:28" x14ac:dyDescent="0.25">
      <c r="A20" t="s">
        <v>127</v>
      </c>
      <c r="B20" t="s">
        <v>118</v>
      </c>
      <c r="C20">
        <v>1</v>
      </c>
      <c r="D20" s="34">
        <v>2.16753707666108</v>
      </c>
      <c r="E20" s="3">
        <v>1.5769230769230769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0.88473646962790853</v>
      </c>
    </row>
    <row r="21" spans="1:28" ht="17.25" x14ac:dyDescent="0.3">
      <c r="A21" t="s">
        <v>130</v>
      </c>
      <c r="B21" t="s">
        <v>118</v>
      </c>
      <c r="C21">
        <v>2</v>
      </c>
      <c r="D21" s="34">
        <v>3.1046169383721902</v>
      </c>
      <c r="E21" s="3">
        <v>2.4615384615384617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0.88473646962790853</v>
      </c>
      <c r="AB21" s="38"/>
    </row>
    <row r="22" spans="1:28" x14ac:dyDescent="0.25">
      <c r="A22" t="s">
        <v>133</v>
      </c>
      <c r="B22" t="s">
        <v>118</v>
      </c>
      <c r="C22">
        <v>3</v>
      </c>
      <c r="D22" s="34">
        <v>4.0709468205657604</v>
      </c>
      <c r="E22" s="3">
        <v>3.3846153846153846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0.88473646962790853</v>
      </c>
    </row>
    <row r="23" spans="1:28" x14ac:dyDescent="0.25">
      <c r="A23" t="s">
        <v>134</v>
      </c>
      <c r="B23" t="s">
        <v>118</v>
      </c>
      <c r="C23">
        <v>4</v>
      </c>
      <c r="D23" s="34">
        <v>5.00963449499221</v>
      </c>
      <c r="E23" s="3">
        <v>3.8846153846153846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0.88473646962790853</v>
      </c>
    </row>
    <row r="24" spans="1:28" x14ac:dyDescent="0.25">
      <c r="A24" t="s">
        <v>131</v>
      </c>
      <c r="B24" t="s">
        <v>118</v>
      </c>
      <c r="C24">
        <v>5</v>
      </c>
      <c r="D24" s="34">
        <v>4.8155578021165404</v>
      </c>
      <c r="E24" s="3">
        <v>5.4230769230769234</v>
      </c>
      <c r="F24" s="25">
        <f t="shared" si="0"/>
        <v>8</v>
      </c>
      <c r="G24" s="25">
        <f t="shared" si="1"/>
        <v>6</v>
      </c>
      <c r="H24">
        <f>_xlfn.STDEV.P(TableCICAScoresRanking[[#This Row],[CICA ranking]],TableCICAScoresRanking[[#This Row],[Participant Ranking]])</f>
        <v>1</v>
      </c>
      <c r="I24" s="3">
        <f>STDEVA(TableCICAScoresRanking[Ranking SD])</f>
        <v>0.88473646962790853</v>
      </c>
    </row>
    <row r="25" spans="1:28" x14ac:dyDescent="0.25">
      <c r="A25" t="s">
        <v>135</v>
      </c>
      <c r="B25" t="s">
        <v>118</v>
      </c>
      <c r="C25">
        <v>6</v>
      </c>
      <c r="D25" s="34">
        <v>4.6414756526268901</v>
      </c>
      <c r="E25" s="3">
        <v>5.384615384615385</v>
      </c>
      <c r="F25" s="25">
        <f t="shared" si="0"/>
        <v>5</v>
      </c>
      <c r="G25" s="25">
        <f t="shared" si="1"/>
        <v>5</v>
      </c>
      <c r="H25">
        <f>_xlfn.STDEV.P(TableCICAScoresRanking[[#This Row],[CICA ranking]],TableCICAScoresRanking[[#This Row],[Participant Ranking]])</f>
        <v>0</v>
      </c>
      <c r="I25" s="3">
        <f>STDEVA(TableCICAScoresRanking[Ranking SD])</f>
        <v>0.88473646962790853</v>
      </c>
    </row>
    <row r="26" spans="1:28" x14ac:dyDescent="0.25">
      <c r="A26" t="s">
        <v>132</v>
      </c>
      <c r="B26" t="s">
        <v>118</v>
      </c>
      <c r="C26">
        <v>7</v>
      </c>
      <c r="D26" s="34">
        <v>4.8169373660429304</v>
      </c>
      <c r="E26" s="3">
        <v>6.8461538461538458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0.88473646962790853</v>
      </c>
    </row>
    <row r="27" spans="1:28" x14ac:dyDescent="0.25">
      <c r="A27" t="s">
        <v>136</v>
      </c>
      <c r="B27" t="s">
        <v>118</v>
      </c>
      <c r="C27">
        <v>8</v>
      </c>
      <c r="D27" s="34">
        <v>4.7471604313498101</v>
      </c>
      <c r="E27" s="3">
        <v>8.8076923076923084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0.88473646962790853</v>
      </c>
    </row>
    <row r="28" spans="1:28" x14ac:dyDescent="0.25">
      <c r="A28" t="s">
        <v>137</v>
      </c>
      <c r="B28" t="s">
        <v>118</v>
      </c>
      <c r="C28">
        <v>9</v>
      </c>
      <c r="D28" s="34">
        <v>4.7637043183719596</v>
      </c>
      <c r="E28" s="3">
        <v>8.7307692307692299</v>
      </c>
      <c r="F28" s="25">
        <f t="shared" si="0"/>
        <v>7</v>
      </c>
      <c r="G28" s="25">
        <f t="shared" si="1"/>
        <v>9</v>
      </c>
      <c r="H28">
        <f>_xlfn.STDEV.P(TableCICAScoresRanking[[#This Row],[CICA ranking]],TableCICAScoresRanking[[#This Row],[Participant Ranking]])</f>
        <v>1</v>
      </c>
      <c r="I28" s="3">
        <f>STDEVA(TableCICAScoresRanking[Ranking SD])</f>
        <v>0.88473646962790853</v>
      </c>
    </row>
    <row r="29" spans="1:28" x14ac:dyDescent="0.25">
      <c r="A29" t="s">
        <v>138</v>
      </c>
      <c r="B29" t="s">
        <v>118</v>
      </c>
      <c r="C29">
        <v>10</v>
      </c>
      <c r="D29" s="34">
        <v>4.2098927989796504</v>
      </c>
      <c r="E29" s="3">
        <v>8.5</v>
      </c>
      <c r="F29" s="25">
        <f t="shared" si="0"/>
        <v>4</v>
      </c>
      <c r="G29" s="25">
        <f t="shared" si="1"/>
        <v>8</v>
      </c>
      <c r="H29">
        <f>_xlfn.STDEV.P(TableCICAScoresRanking[[#This Row],[CICA ranking]],TableCICAScoresRanking[[#This Row],[Participant Ranking]])</f>
        <v>2</v>
      </c>
      <c r="I29" s="3">
        <f>STDEVA(TableCICAScoresRanking[Ranking SD])</f>
        <v>0.88473646962790853</v>
      </c>
    </row>
    <row r="30" spans="1:28" x14ac:dyDescent="0.25">
      <c r="A30" t="s">
        <v>139</v>
      </c>
      <c r="B30" t="s">
        <v>119</v>
      </c>
      <c r="C30">
        <v>1</v>
      </c>
      <c r="D30" s="34">
        <v>2.1269954637560202</v>
      </c>
      <c r="E30" s="3">
        <v>1.5769230769230769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0.88473646962790853</v>
      </c>
    </row>
    <row r="31" spans="1:28" x14ac:dyDescent="0.25">
      <c r="A31" t="s">
        <v>128</v>
      </c>
      <c r="B31" t="s">
        <v>119</v>
      </c>
      <c r="C31">
        <v>2</v>
      </c>
      <c r="D31" s="34">
        <v>2.7596209841446999</v>
      </c>
      <c r="E31" s="3">
        <v>2.6923076923076925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0.88473646962790853</v>
      </c>
    </row>
    <row r="32" spans="1:28" x14ac:dyDescent="0.25">
      <c r="A32" t="s">
        <v>140</v>
      </c>
      <c r="B32" t="s">
        <v>119</v>
      </c>
      <c r="C32">
        <v>3</v>
      </c>
      <c r="D32" s="34">
        <v>3.3810580167354498</v>
      </c>
      <c r="E32" s="3">
        <v>3.4230769230769229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0.88473646962790853</v>
      </c>
    </row>
    <row r="33" spans="1:12" x14ac:dyDescent="0.25">
      <c r="A33" t="s">
        <v>141</v>
      </c>
      <c r="B33" t="s">
        <v>119</v>
      </c>
      <c r="C33">
        <v>4</v>
      </c>
      <c r="D33" s="34">
        <v>3.7220473925356599</v>
      </c>
      <c r="E33" s="3">
        <v>4.0769230769230766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0.88473646962790853</v>
      </c>
    </row>
    <row r="34" spans="1:12" x14ac:dyDescent="0.25">
      <c r="A34" t="s">
        <v>142</v>
      </c>
      <c r="B34" t="s">
        <v>119</v>
      </c>
      <c r="C34">
        <v>5</v>
      </c>
      <c r="D34" s="34">
        <v>3.4953594781301298</v>
      </c>
      <c r="E34" s="3">
        <v>5.3076923076923075</v>
      </c>
      <c r="F34" s="25">
        <f t="shared" si="2"/>
        <v>4</v>
      </c>
      <c r="G34" s="25">
        <f t="shared" si="3"/>
        <v>6</v>
      </c>
      <c r="H34">
        <f>_xlfn.STDEV.P(TableCICAScoresRanking[[#This Row],[CICA ranking]],TableCICAScoresRanking[[#This Row],[Participant Ranking]])</f>
        <v>1</v>
      </c>
      <c r="I34" s="3">
        <f>STDEVA(TableCICAScoresRanking[Ranking SD])</f>
        <v>0.88473646962790853</v>
      </c>
    </row>
    <row r="35" spans="1:12" x14ac:dyDescent="0.25">
      <c r="A35" t="s">
        <v>143</v>
      </c>
      <c r="B35" t="s">
        <v>119</v>
      </c>
      <c r="C35">
        <v>6</v>
      </c>
      <c r="D35" s="34">
        <v>3.6741751246223799</v>
      </c>
      <c r="E35" s="3">
        <v>5</v>
      </c>
      <c r="F35" s="25">
        <f t="shared" si="2"/>
        <v>6</v>
      </c>
      <c r="G35" s="25">
        <f t="shared" si="3"/>
        <v>5</v>
      </c>
      <c r="H35">
        <f>_xlfn.STDEV.P(TableCICAScoresRanking[[#This Row],[CICA ranking]],TableCICAScoresRanking[[#This Row],[Participant Ranking]])</f>
        <v>0.5</v>
      </c>
      <c r="I35" s="3">
        <f>STDEVA(TableCICAScoresRanking[Ranking SD])</f>
        <v>0.88473646962790853</v>
      </c>
    </row>
    <row r="36" spans="1:12" x14ac:dyDescent="0.25">
      <c r="A36" t="s">
        <v>144</v>
      </c>
      <c r="B36" t="s">
        <v>119</v>
      </c>
      <c r="C36">
        <v>7</v>
      </c>
      <c r="D36" s="34">
        <v>3.7748858102618001</v>
      </c>
      <c r="E36" s="3">
        <v>6.7307692307692308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0.88473646962790853</v>
      </c>
    </row>
    <row r="37" spans="1:12" x14ac:dyDescent="0.25">
      <c r="A37" t="s">
        <v>145</v>
      </c>
      <c r="B37" t="s">
        <v>119</v>
      </c>
      <c r="C37">
        <v>8</v>
      </c>
      <c r="D37" s="34">
        <v>3.9143774986565898</v>
      </c>
      <c r="E37" s="3">
        <v>8.4615384615384617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0.88473646962790853</v>
      </c>
    </row>
    <row r="38" spans="1:12" x14ac:dyDescent="0.25">
      <c r="A38" t="s">
        <v>146</v>
      </c>
      <c r="B38" t="s">
        <v>119</v>
      </c>
      <c r="C38">
        <v>9</v>
      </c>
      <c r="D38" s="34">
        <v>3.9802524145988101</v>
      </c>
      <c r="E38" s="3">
        <v>8.9615384615384617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0.88473646962790853</v>
      </c>
      <c r="J38" s="3"/>
      <c r="K38" s="3"/>
      <c r="L38" s="3"/>
    </row>
    <row r="39" spans="1:12" x14ac:dyDescent="0.25">
      <c r="A39" t="s">
        <v>155</v>
      </c>
      <c r="B39" t="s">
        <v>119</v>
      </c>
      <c r="C39">
        <v>10</v>
      </c>
      <c r="D39" s="34">
        <v>3.65898607536396</v>
      </c>
      <c r="E39" s="3">
        <v>8.7307692307692299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0.88473646962790853</v>
      </c>
      <c r="J39" s="3"/>
      <c r="K39" s="3"/>
      <c r="L39" s="3"/>
    </row>
    <row r="40" spans="1:12" x14ac:dyDescent="0.25">
      <c r="A40" t="s">
        <v>147</v>
      </c>
      <c r="B40" t="s">
        <v>120</v>
      </c>
      <c r="C40">
        <v>1</v>
      </c>
      <c r="D40" s="34">
        <v>1.63708643446392</v>
      </c>
      <c r="E40" s="3">
        <v>1.6923076923076923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0.88473646962790853</v>
      </c>
      <c r="J40" s="3"/>
      <c r="K40" s="13"/>
      <c r="L40" s="13"/>
    </row>
    <row r="41" spans="1:12" x14ac:dyDescent="0.25">
      <c r="A41" t="s">
        <v>148</v>
      </c>
      <c r="B41" t="s">
        <v>120</v>
      </c>
      <c r="C41">
        <v>2</v>
      </c>
      <c r="D41" s="34">
        <v>2.44814100940693</v>
      </c>
      <c r="E41" s="3">
        <v>2.8076923076923075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0.88473646962790853</v>
      </c>
      <c r="J41" s="3"/>
      <c r="K41" s="3"/>
      <c r="L41" s="3"/>
    </row>
    <row r="42" spans="1:12" x14ac:dyDescent="0.25">
      <c r="A42" t="s">
        <v>129</v>
      </c>
      <c r="B42" t="s">
        <v>120</v>
      </c>
      <c r="C42">
        <v>3</v>
      </c>
      <c r="D42" s="34">
        <v>3.8040117432535898</v>
      </c>
      <c r="E42" s="3">
        <v>3.1153846153846154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0.88473646962790853</v>
      </c>
    </row>
    <row r="43" spans="1:12" x14ac:dyDescent="0.25">
      <c r="A43" t="s">
        <v>149</v>
      </c>
      <c r="B43" t="s">
        <v>120</v>
      </c>
      <c r="C43">
        <v>4</v>
      </c>
      <c r="D43" s="34">
        <v>5.6098050139362297</v>
      </c>
      <c r="E43" s="3">
        <v>4.2692307692307692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0.88473646962790853</v>
      </c>
    </row>
    <row r="44" spans="1:12" x14ac:dyDescent="0.25">
      <c r="A44" t="s">
        <v>150</v>
      </c>
      <c r="B44" t="s">
        <v>120</v>
      </c>
      <c r="C44">
        <v>5</v>
      </c>
      <c r="D44" s="34">
        <v>6.1141652622381102</v>
      </c>
      <c r="E44" s="3">
        <v>5.2692307692307692</v>
      </c>
      <c r="F44" s="25">
        <f t="shared" si="4"/>
        <v>9</v>
      </c>
      <c r="G44" s="25">
        <f t="shared" si="5"/>
        <v>6</v>
      </c>
      <c r="H44">
        <f>_xlfn.STDEV.P(TableCICAScoresRanking[[#This Row],[CICA ranking]],TableCICAScoresRanking[[#This Row],[Participant Ranking]])</f>
        <v>1.5</v>
      </c>
      <c r="I44" s="3">
        <f>STDEVA(TableCICAScoresRanking[Ranking SD])</f>
        <v>0.88473646962790853</v>
      </c>
    </row>
    <row r="45" spans="1:12" x14ac:dyDescent="0.25">
      <c r="A45" t="s">
        <v>151</v>
      </c>
      <c r="B45" t="s">
        <v>120</v>
      </c>
      <c r="C45">
        <v>6</v>
      </c>
      <c r="D45" s="34">
        <v>6.0535753783445401</v>
      </c>
      <c r="E45" s="3">
        <v>5.1538461538461542</v>
      </c>
      <c r="F45" s="25">
        <f t="shared" si="4"/>
        <v>8</v>
      </c>
      <c r="G45" s="25">
        <f t="shared" si="5"/>
        <v>5</v>
      </c>
      <c r="H45">
        <f>_xlfn.STDEV.P(TableCICAScoresRanking[[#This Row],[CICA ranking]],TableCICAScoresRanking[[#This Row],[Participant Ranking]])</f>
        <v>1.5</v>
      </c>
      <c r="I45" s="3">
        <f>STDEVA(TableCICAScoresRanking[Ranking SD])</f>
        <v>0.88473646962790853</v>
      </c>
    </row>
    <row r="46" spans="1:12" x14ac:dyDescent="0.25">
      <c r="A46" t="s">
        <v>152</v>
      </c>
      <c r="B46" t="s">
        <v>120</v>
      </c>
      <c r="C46">
        <v>7</v>
      </c>
      <c r="D46" s="34">
        <v>6.1751236847401296</v>
      </c>
      <c r="E46" s="3">
        <v>6.615384615384615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0.88473646962790853</v>
      </c>
    </row>
    <row r="47" spans="1:12" x14ac:dyDescent="0.25">
      <c r="A47" t="s">
        <v>153</v>
      </c>
      <c r="B47" t="s">
        <v>120</v>
      </c>
      <c r="C47">
        <v>8</v>
      </c>
      <c r="D47" s="34">
        <v>5.8160472654821902</v>
      </c>
      <c r="E47" s="3">
        <v>8.6923076923076916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0.88473646962790853</v>
      </c>
    </row>
    <row r="48" spans="1:12" x14ac:dyDescent="0.25">
      <c r="A48" t="s">
        <v>154</v>
      </c>
      <c r="B48" t="s">
        <v>120</v>
      </c>
      <c r="C48">
        <v>9</v>
      </c>
      <c r="D48" s="34">
        <v>5.5513785927583097</v>
      </c>
      <c r="E48" s="3">
        <v>9.1538461538461533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0.88473646962790853</v>
      </c>
    </row>
    <row r="49" spans="1:9" x14ac:dyDescent="0.25">
      <c r="A49" t="s">
        <v>198</v>
      </c>
      <c r="B49" t="s">
        <v>120</v>
      </c>
      <c r="C49">
        <v>10</v>
      </c>
      <c r="D49" s="34">
        <v>4.1463703057165198</v>
      </c>
      <c r="E49" s="3">
        <v>8.2307692307692299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0.88473646962790853</v>
      </c>
    </row>
  </sheetData>
  <phoneticPr fontId="1" type="noConversion"/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41"/>
  <sheetViews>
    <sheetView topLeftCell="B9" zoomScale="55" zoomScaleNormal="55" workbookViewId="0">
      <selection activeCell="D64" sqref="D64:D83"/>
    </sheetView>
  </sheetViews>
  <sheetFormatPr defaultRowHeight="15" x14ac:dyDescent="0.25"/>
  <cols>
    <col min="1" max="1" width="16.28515625" bestFit="1" customWidth="1"/>
    <col min="2" max="2" width="26.42578125" bestFit="1" customWidth="1"/>
    <col min="3" max="3" width="22.4257812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163</v>
      </c>
      <c r="B4" t="s">
        <v>168</v>
      </c>
      <c r="C4" t="s">
        <v>167</v>
      </c>
      <c r="D4" t="s">
        <v>156</v>
      </c>
    </row>
    <row r="5" spans="1:4" x14ac:dyDescent="0.25">
      <c r="A5" s="5">
        <v>1</v>
      </c>
      <c r="B5" s="13">
        <v>4.2307692307692308</v>
      </c>
      <c r="C5" s="3">
        <v>4.2719135213497372</v>
      </c>
      <c r="D5" s="13">
        <v>4.0542604535788618</v>
      </c>
    </row>
    <row r="6" spans="1:4" x14ac:dyDescent="0.25">
      <c r="A6" s="5">
        <v>2</v>
      </c>
      <c r="B6" s="13">
        <v>3.9615384615384617</v>
      </c>
      <c r="C6" s="3">
        <v>3.1608685878107403</v>
      </c>
      <c r="D6" s="13">
        <v>4.0542604535788618</v>
      </c>
    </row>
    <row r="7" spans="1:4" x14ac:dyDescent="0.25">
      <c r="A7" s="5">
        <v>3</v>
      </c>
      <c r="B7" s="13">
        <v>5.0384615384615383</v>
      </c>
      <c r="C7" s="3">
        <v>4.7299992515761042</v>
      </c>
      <c r="D7" s="13">
        <v>4.0542604535788618</v>
      </c>
    </row>
    <row r="8" spans="1:4" x14ac:dyDescent="0.25">
      <c r="A8" s="5" t="s">
        <v>28</v>
      </c>
      <c r="B8">
        <v>4.4102564102564106</v>
      </c>
      <c r="C8" s="13">
        <v>4.0542604535788618</v>
      </c>
      <c r="D8" s="3">
        <v>4.0542604535788591</v>
      </c>
    </row>
    <row r="11" spans="1:4" x14ac:dyDescent="0.25">
      <c r="C11" s="46" t="s">
        <v>298</v>
      </c>
      <c r="D11" s="46" t="s">
        <v>299</v>
      </c>
    </row>
    <row r="12" spans="1:4" x14ac:dyDescent="0.25">
      <c r="A12" s="45" t="s">
        <v>297</v>
      </c>
      <c r="C12" s="48" cm="1">
        <f t="array" ref="C12">_xlfn.MODE.MULT(Table1[Façade Variation])</f>
        <v>3</v>
      </c>
      <c r="D12" s="47">
        <f>COUNTIF(Table1[Façade Variation],C12)</f>
        <v>17</v>
      </c>
    </row>
    <row r="13" spans="1:4" x14ac:dyDescent="0.25">
      <c r="C13" s="25">
        <v>1</v>
      </c>
      <c r="D13" s="25">
        <f>COUNTIF(Table1[Façade Variation],C13)</f>
        <v>7</v>
      </c>
    </row>
    <row r="14" spans="1:4" x14ac:dyDescent="0.25">
      <c r="C14" s="25">
        <v>2</v>
      </c>
      <c r="D14" s="25">
        <f>COUNTIF(Table1[Façade Variation],C14)</f>
        <v>11</v>
      </c>
    </row>
    <row r="15" spans="1:4" x14ac:dyDescent="0.25">
      <c r="C15" s="25">
        <v>3</v>
      </c>
      <c r="D15" s="47">
        <f>COUNTIF(Table1[Façade Variation],C15)</f>
        <v>17</v>
      </c>
    </row>
    <row r="16" spans="1:4" x14ac:dyDescent="0.25">
      <c r="C16" s="25">
        <v>4</v>
      </c>
      <c r="D16" s="25">
        <f>COUNTIF(Table1[Façade Variation],C16)</f>
        <v>11</v>
      </c>
    </row>
    <row r="17" spans="1:22" x14ac:dyDescent="0.25">
      <c r="C17" s="25">
        <v>5</v>
      </c>
      <c r="D17" s="25">
        <f>COUNTIF(Table1[Façade Variation],C17)</f>
        <v>6</v>
      </c>
    </row>
    <row r="18" spans="1:22" x14ac:dyDescent="0.25">
      <c r="C18" s="25">
        <v>6</v>
      </c>
      <c r="D18" s="25">
        <f>COUNTIF(Table1[Façade Variation],C18)</f>
        <v>14</v>
      </c>
    </row>
    <row r="19" spans="1:22" ht="18.75" x14ac:dyDescent="0.25">
      <c r="C19" s="25">
        <v>7</v>
      </c>
      <c r="D19" s="25">
        <f>COUNTIF(Table1[Façade Variation],C19)</f>
        <v>3</v>
      </c>
      <c r="V19" s="14"/>
    </row>
    <row r="20" spans="1:22" x14ac:dyDescent="0.25">
      <c r="C20" s="25">
        <v>8</v>
      </c>
      <c r="D20" s="25">
        <f>COUNTIF(Table1[Façade Variation],C20)</f>
        <v>2</v>
      </c>
    </row>
    <row r="21" spans="1:22" x14ac:dyDescent="0.25">
      <c r="C21" s="25">
        <v>9</v>
      </c>
      <c r="D21" s="25">
        <f>COUNTIF(Table1[Façade Variation],C21)</f>
        <v>1</v>
      </c>
    </row>
    <row r="22" spans="1:22" x14ac:dyDescent="0.25">
      <c r="C22" s="25">
        <v>10</v>
      </c>
      <c r="D22" s="25">
        <f>COUNTIF(Table1[Façade Variation],C22)</f>
        <v>6</v>
      </c>
    </row>
    <row r="26" spans="1:22" x14ac:dyDescent="0.25">
      <c r="A26" t="s">
        <v>300</v>
      </c>
      <c r="C26" t="s">
        <v>4</v>
      </c>
      <c r="D26" s="25">
        <f>COUNTIF(Table1[Gender],C26)</f>
        <v>39</v>
      </c>
    </row>
    <row r="27" spans="1:22" x14ac:dyDescent="0.25">
      <c r="C27" t="s">
        <v>3</v>
      </c>
      <c r="D27" s="25">
        <f>COUNTIF(Table1[Gender],C27)</f>
        <v>39</v>
      </c>
    </row>
    <row r="33" spans="2:4" x14ac:dyDescent="0.25">
      <c r="B33" t="s">
        <v>304</v>
      </c>
      <c r="C33" t="s">
        <v>302</v>
      </c>
      <c r="D33" t="s">
        <v>303</v>
      </c>
    </row>
    <row r="34" spans="2:4" x14ac:dyDescent="0.25">
      <c r="B34">
        <v>1999</v>
      </c>
      <c r="C34" t="s">
        <v>4</v>
      </c>
      <c r="D34">
        <f>2023-Table25[[#This Row],[Birth Year]]</f>
        <v>24</v>
      </c>
    </row>
    <row r="35" spans="2:4" x14ac:dyDescent="0.25">
      <c r="B35">
        <v>1992</v>
      </c>
      <c r="C35" t="s">
        <v>3</v>
      </c>
      <c r="D35">
        <f>2023-Table25[[#This Row],[Birth Year]]</f>
        <v>31</v>
      </c>
    </row>
    <row r="36" spans="2:4" x14ac:dyDescent="0.25">
      <c r="B36">
        <v>2001</v>
      </c>
      <c r="C36" t="s">
        <v>4</v>
      </c>
      <c r="D36">
        <f>2023-Table25[[#This Row],[Birth Year]]</f>
        <v>22</v>
      </c>
    </row>
    <row r="37" spans="2:4" x14ac:dyDescent="0.25">
      <c r="B37">
        <v>1998</v>
      </c>
      <c r="C37" t="s">
        <v>3</v>
      </c>
      <c r="D37">
        <f>2023-Table25[[#This Row],[Birth Year]]</f>
        <v>25</v>
      </c>
    </row>
    <row r="38" spans="2:4" x14ac:dyDescent="0.25">
      <c r="B38">
        <v>1992</v>
      </c>
      <c r="C38" t="s">
        <v>4</v>
      </c>
      <c r="D38">
        <f>2023-Table25[[#This Row],[Birth Year]]</f>
        <v>31</v>
      </c>
    </row>
    <row r="39" spans="2:4" x14ac:dyDescent="0.25">
      <c r="B39">
        <v>2001</v>
      </c>
      <c r="C39" t="s">
        <v>4</v>
      </c>
      <c r="D39">
        <f>2023-Table25[[#This Row],[Birth Year]]</f>
        <v>22</v>
      </c>
    </row>
    <row r="40" spans="2:4" x14ac:dyDescent="0.25">
      <c r="B40">
        <v>1997</v>
      </c>
      <c r="C40" t="s">
        <v>4</v>
      </c>
      <c r="D40">
        <f>2023-Table25[[#This Row],[Birth Year]]</f>
        <v>26</v>
      </c>
    </row>
    <row r="41" spans="2:4" x14ac:dyDescent="0.25">
      <c r="B41">
        <v>1999</v>
      </c>
      <c r="C41" t="s">
        <v>3</v>
      </c>
      <c r="D41">
        <f>2023-Table25[[#This Row],[Birth Year]]</f>
        <v>24</v>
      </c>
    </row>
    <row r="42" spans="2:4" x14ac:dyDescent="0.25">
      <c r="B42">
        <v>2000</v>
      </c>
      <c r="C42" t="s">
        <v>3</v>
      </c>
      <c r="D42">
        <f>2023-Table25[[#This Row],[Birth Year]]</f>
        <v>23</v>
      </c>
    </row>
    <row r="43" spans="2:4" x14ac:dyDescent="0.25">
      <c r="B43">
        <v>1999</v>
      </c>
      <c r="C43" t="s">
        <v>3</v>
      </c>
      <c r="D43">
        <f>2023-Table25[[#This Row],[Birth Year]]</f>
        <v>24</v>
      </c>
    </row>
    <row r="44" spans="2:4" x14ac:dyDescent="0.25">
      <c r="B44">
        <v>1998</v>
      </c>
      <c r="C44" t="s">
        <v>3</v>
      </c>
      <c r="D44">
        <f>2023-Table25[[#This Row],[Birth Year]]</f>
        <v>25</v>
      </c>
    </row>
    <row r="45" spans="2:4" x14ac:dyDescent="0.25">
      <c r="B45">
        <v>1998</v>
      </c>
      <c r="C45" t="s">
        <v>4</v>
      </c>
      <c r="D45">
        <f>2023-Table25[[#This Row],[Birth Year]]</f>
        <v>25</v>
      </c>
    </row>
    <row r="46" spans="2:4" x14ac:dyDescent="0.25">
      <c r="B46">
        <v>1993</v>
      </c>
      <c r="C46" t="s">
        <v>4</v>
      </c>
      <c r="D46">
        <f>2023-Table25[[#This Row],[Birth Year]]</f>
        <v>30</v>
      </c>
    </row>
    <row r="47" spans="2:4" x14ac:dyDescent="0.25">
      <c r="B47">
        <v>1995</v>
      </c>
      <c r="C47" t="s">
        <v>301</v>
      </c>
      <c r="D47">
        <f>2023-Table25[[#This Row],[Birth Year]]</f>
        <v>28</v>
      </c>
    </row>
    <row r="48" spans="2:4" x14ac:dyDescent="0.25">
      <c r="B48">
        <v>2001</v>
      </c>
      <c r="C48" t="s">
        <v>4</v>
      </c>
      <c r="D48">
        <f>2023-Table25[[#This Row],[Birth Year]]</f>
        <v>22</v>
      </c>
    </row>
    <row r="49" spans="2:4" x14ac:dyDescent="0.25">
      <c r="B49">
        <v>2001</v>
      </c>
      <c r="C49" t="s">
        <v>3</v>
      </c>
      <c r="D49">
        <f>2023-Table25[[#This Row],[Birth Year]]</f>
        <v>22</v>
      </c>
    </row>
    <row r="50" spans="2:4" x14ac:dyDescent="0.25">
      <c r="B50">
        <v>1999</v>
      </c>
      <c r="C50" t="s">
        <v>3</v>
      </c>
      <c r="D50">
        <f>2023-Table25[[#This Row],[Birth Year]]</f>
        <v>24</v>
      </c>
    </row>
    <row r="51" spans="2:4" x14ac:dyDescent="0.25">
      <c r="B51">
        <v>2005</v>
      </c>
      <c r="C51" t="s">
        <v>3</v>
      </c>
      <c r="D51">
        <f>2023-Table25[[#This Row],[Birth Year]]</f>
        <v>18</v>
      </c>
    </row>
    <row r="52" spans="2:4" x14ac:dyDescent="0.25">
      <c r="B52">
        <v>1999</v>
      </c>
      <c r="C52" t="s">
        <v>4</v>
      </c>
      <c r="D52">
        <f>2023-Table25[[#This Row],[Birth Year]]</f>
        <v>24</v>
      </c>
    </row>
    <row r="53" spans="2:4" x14ac:dyDescent="0.25">
      <c r="B53">
        <v>2002</v>
      </c>
      <c r="C53" t="s">
        <v>3</v>
      </c>
      <c r="D53">
        <f>2023-Table25[[#This Row],[Birth Year]]</f>
        <v>21</v>
      </c>
    </row>
    <row r="54" spans="2:4" x14ac:dyDescent="0.25">
      <c r="B54">
        <v>2002</v>
      </c>
      <c r="C54" t="s">
        <v>3</v>
      </c>
      <c r="D54">
        <f>2023-Table25[[#This Row],[Birth Year]]</f>
        <v>21</v>
      </c>
    </row>
    <row r="55" spans="2:4" x14ac:dyDescent="0.25">
      <c r="B55">
        <v>1999</v>
      </c>
      <c r="C55" t="s">
        <v>4</v>
      </c>
      <c r="D55">
        <f>2023-Table25[[#This Row],[Birth Year]]</f>
        <v>24</v>
      </c>
    </row>
    <row r="56" spans="2:4" x14ac:dyDescent="0.25">
      <c r="B56">
        <v>1992</v>
      </c>
      <c r="C56" t="s">
        <v>4</v>
      </c>
      <c r="D56">
        <f>2023-Table25[[#This Row],[Birth Year]]</f>
        <v>31</v>
      </c>
    </row>
    <row r="57" spans="2:4" x14ac:dyDescent="0.25">
      <c r="B57">
        <v>1999</v>
      </c>
      <c r="C57" t="s">
        <v>3</v>
      </c>
      <c r="D57">
        <f>2023-Table25[[#This Row],[Birth Year]]</f>
        <v>24</v>
      </c>
    </row>
    <row r="58" spans="2:4" x14ac:dyDescent="0.25">
      <c r="B58">
        <v>2001</v>
      </c>
      <c r="C58" t="s">
        <v>4</v>
      </c>
      <c r="D58">
        <f>2023-Table25[[#This Row],[Birth Year]]</f>
        <v>22</v>
      </c>
    </row>
    <row r="64" spans="2:4" x14ac:dyDescent="0.25">
      <c r="B64" s="42" t="s">
        <v>95</v>
      </c>
    </row>
    <row r="65" spans="2:2" x14ac:dyDescent="0.25">
      <c r="B65" t="s">
        <v>181</v>
      </c>
    </row>
    <row r="66" spans="2:2" x14ac:dyDescent="0.25">
      <c r="B66" s="42" t="s">
        <v>183</v>
      </c>
    </row>
    <row r="67" spans="2:2" x14ac:dyDescent="0.25">
      <c r="B67" t="s">
        <v>184</v>
      </c>
    </row>
    <row r="68" spans="2:2" x14ac:dyDescent="0.25">
      <c r="B68" s="42" t="s">
        <v>185</v>
      </c>
    </row>
    <row r="69" spans="2:2" x14ac:dyDescent="0.25">
      <c r="B69" t="s">
        <v>186</v>
      </c>
    </row>
    <row r="70" spans="2:2" x14ac:dyDescent="0.25">
      <c r="B70" s="42" t="s">
        <v>187</v>
      </c>
    </row>
    <row r="71" spans="2:2" x14ac:dyDescent="0.25">
      <c r="B71" t="s">
        <v>190</v>
      </c>
    </row>
    <row r="72" spans="2:2" x14ac:dyDescent="0.25">
      <c r="B72" s="42" t="s">
        <v>191</v>
      </c>
    </row>
    <row r="73" spans="2:2" x14ac:dyDescent="0.25">
      <c r="B73" t="s">
        <v>192</v>
      </c>
    </row>
    <row r="74" spans="2:2" x14ac:dyDescent="0.25">
      <c r="B74" s="42" t="s">
        <v>194</v>
      </c>
    </row>
    <row r="75" spans="2:2" x14ac:dyDescent="0.25">
      <c r="B75" t="s">
        <v>195</v>
      </c>
    </row>
    <row r="76" spans="2:2" x14ac:dyDescent="0.25">
      <c r="B76" s="42" t="s">
        <v>196</v>
      </c>
    </row>
    <row r="77" spans="2:2" x14ac:dyDescent="0.25">
      <c r="B77" t="s">
        <v>200</v>
      </c>
    </row>
    <row r="78" spans="2:2" x14ac:dyDescent="0.25">
      <c r="B78" s="42" t="s">
        <v>201</v>
      </c>
    </row>
    <row r="79" spans="2:2" x14ac:dyDescent="0.25">
      <c r="B79" t="s">
        <v>202</v>
      </c>
    </row>
    <row r="80" spans="2:2" x14ac:dyDescent="0.25">
      <c r="B80" s="42" t="s">
        <v>205</v>
      </c>
    </row>
    <row r="81" spans="2:2" x14ac:dyDescent="0.25">
      <c r="B81" t="s">
        <v>206</v>
      </c>
    </row>
    <row r="82" spans="2:2" x14ac:dyDescent="0.25">
      <c r="B82" s="42" t="s">
        <v>207</v>
      </c>
    </row>
    <row r="83" spans="2:2" x14ac:dyDescent="0.25">
      <c r="B83" t="s">
        <v>208</v>
      </c>
    </row>
    <row r="84" spans="2:2" x14ac:dyDescent="0.25">
      <c r="B84" s="42" t="s">
        <v>209</v>
      </c>
    </row>
    <row r="85" spans="2:2" x14ac:dyDescent="0.25">
      <c r="B85" t="s">
        <v>210</v>
      </c>
    </row>
    <row r="86" spans="2:2" x14ac:dyDescent="0.25">
      <c r="B86" s="42" t="s">
        <v>211</v>
      </c>
    </row>
    <row r="87" spans="2:2" x14ac:dyDescent="0.25">
      <c r="B87" t="s">
        <v>212</v>
      </c>
    </row>
    <row r="88" spans="2:2" x14ac:dyDescent="0.25">
      <c r="B88" s="42" t="s">
        <v>213</v>
      </c>
    </row>
    <row r="89" spans="2:2" x14ac:dyDescent="0.25">
      <c r="B89" t="s">
        <v>214</v>
      </c>
    </row>
    <row r="90" spans="2:2" x14ac:dyDescent="0.25">
      <c r="B90" s="42" t="s">
        <v>215</v>
      </c>
    </row>
    <row r="91" spans="2:2" x14ac:dyDescent="0.25">
      <c r="B91" t="s">
        <v>182</v>
      </c>
    </row>
    <row r="92" spans="2:2" x14ac:dyDescent="0.25">
      <c r="B92" s="42" t="s">
        <v>252</v>
      </c>
    </row>
    <row r="93" spans="2:2" x14ac:dyDescent="0.25">
      <c r="B93" t="s">
        <v>253</v>
      </c>
    </row>
    <row r="94" spans="2:2" x14ac:dyDescent="0.25">
      <c r="B94" s="42" t="s">
        <v>254</v>
      </c>
    </row>
    <row r="95" spans="2:2" x14ac:dyDescent="0.25">
      <c r="B95" t="s">
        <v>255</v>
      </c>
    </row>
    <row r="96" spans="2:2" x14ac:dyDescent="0.25">
      <c r="B96" s="42" t="s">
        <v>256</v>
      </c>
    </row>
    <row r="97" spans="2:2" x14ac:dyDescent="0.25">
      <c r="B97" t="s">
        <v>257</v>
      </c>
    </row>
    <row r="98" spans="2:2" x14ac:dyDescent="0.25">
      <c r="B98" s="42" t="s">
        <v>258</v>
      </c>
    </row>
    <row r="99" spans="2:2" x14ac:dyDescent="0.25">
      <c r="B99" t="s">
        <v>259</v>
      </c>
    </row>
    <row r="100" spans="2:2" x14ac:dyDescent="0.25">
      <c r="B100" s="42" t="s">
        <v>260</v>
      </c>
    </row>
    <row r="101" spans="2:2" x14ac:dyDescent="0.25">
      <c r="B101" t="s">
        <v>261</v>
      </c>
    </row>
    <row r="102" spans="2:2" x14ac:dyDescent="0.25">
      <c r="B102" s="42" t="s">
        <v>262</v>
      </c>
    </row>
    <row r="103" spans="2:2" x14ac:dyDescent="0.25">
      <c r="B103" t="s">
        <v>263</v>
      </c>
    </row>
    <row r="104" spans="2:2" x14ac:dyDescent="0.25">
      <c r="B104" s="42" t="s">
        <v>264</v>
      </c>
    </row>
    <row r="105" spans="2:2" x14ac:dyDescent="0.25">
      <c r="B105" t="s">
        <v>265</v>
      </c>
    </row>
    <row r="106" spans="2:2" x14ac:dyDescent="0.25">
      <c r="B106" s="42" t="s">
        <v>266</v>
      </c>
    </row>
    <row r="107" spans="2:2" x14ac:dyDescent="0.25">
      <c r="B107" t="s">
        <v>267</v>
      </c>
    </row>
    <row r="108" spans="2:2" x14ac:dyDescent="0.25">
      <c r="B108" s="42" t="s">
        <v>268</v>
      </c>
    </row>
    <row r="109" spans="2:2" x14ac:dyDescent="0.25">
      <c r="B109" t="s">
        <v>269</v>
      </c>
    </row>
    <row r="110" spans="2:2" x14ac:dyDescent="0.25">
      <c r="B110" s="42" t="s">
        <v>270</v>
      </c>
    </row>
    <row r="111" spans="2:2" x14ac:dyDescent="0.25">
      <c r="B111" t="s">
        <v>271</v>
      </c>
    </row>
    <row r="112" spans="2:2" x14ac:dyDescent="0.25">
      <c r="B112" s="42" t="s">
        <v>272</v>
      </c>
    </row>
    <row r="113" spans="2:2" x14ac:dyDescent="0.25">
      <c r="B113" t="s">
        <v>278</v>
      </c>
    </row>
    <row r="114" spans="2:2" x14ac:dyDescent="0.25">
      <c r="B114" s="42" t="s">
        <v>279</v>
      </c>
    </row>
    <row r="115" spans="2:2" x14ac:dyDescent="0.25">
      <c r="B115" t="s">
        <v>280</v>
      </c>
    </row>
    <row r="116" spans="2:2" x14ac:dyDescent="0.25">
      <c r="B116" s="42" t="s">
        <v>330</v>
      </c>
    </row>
    <row r="117" spans="2:2" x14ac:dyDescent="0.25">
      <c r="B117" t="s">
        <v>305</v>
      </c>
    </row>
    <row r="118" spans="2:2" x14ac:dyDescent="0.25">
      <c r="B118" s="42" t="s">
        <v>306</v>
      </c>
    </row>
    <row r="119" spans="2:2" x14ac:dyDescent="0.25">
      <c r="B119" t="s">
        <v>307</v>
      </c>
    </row>
    <row r="120" spans="2:2" x14ac:dyDescent="0.25">
      <c r="B120" s="42" t="s">
        <v>308</v>
      </c>
    </row>
    <row r="121" spans="2:2" x14ac:dyDescent="0.25">
      <c r="B121" t="s">
        <v>309</v>
      </c>
    </row>
    <row r="122" spans="2:2" x14ac:dyDescent="0.25">
      <c r="B122" s="42" t="s">
        <v>310</v>
      </c>
    </row>
    <row r="123" spans="2:2" x14ac:dyDescent="0.25">
      <c r="B123" t="s">
        <v>311</v>
      </c>
    </row>
    <row r="124" spans="2:2" x14ac:dyDescent="0.25">
      <c r="B124" s="42" t="s">
        <v>312</v>
      </c>
    </row>
    <row r="125" spans="2:2" x14ac:dyDescent="0.25">
      <c r="B125" t="s">
        <v>313</v>
      </c>
    </row>
    <row r="126" spans="2:2" x14ac:dyDescent="0.25">
      <c r="B126" s="42" t="s">
        <v>314</v>
      </c>
    </row>
    <row r="127" spans="2:2" x14ac:dyDescent="0.25">
      <c r="B127" t="s">
        <v>315</v>
      </c>
    </row>
    <row r="128" spans="2:2" x14ac:dyDescent="0.25">
      <c r="B128" s="42" t="s">
        <v>316</v>
      </c>
    </row>
    <row r="129" spans="2:2" x14ac:dyDescent="0.25">
      <c r="B129" t="s">
        <v>317</v>
      </c>
    </row>
    <row r="130" spans="2:2" x14ac:dyDescent="0.25">
      <c r="B130" s="42" t="s">
        <v>318</v>
      </c>
    </row>
    <row r="131" spans="2:2" x14ac:dyDescent="0.25">
      <c r="B131" t="s">
        <v>319</v>
      </c>
    </row>
    <row r="132" spans="2:2" x14ac:dyDescent="0.25">
      <c r="B132" s="42" t="s">
        <v>320</v>
      </c>
    </row>
    <row r="133" spans="2:2" x14ac:dyDescent="0.25">
      <c r="B133" t="s">
        <v>321</v>
      </c>
    </row>
    <row r="134" spans="2:2" x14ac:dyDescent="0.25">
      <c r="B134" s="42" t="s">
        <v>322</v>
      </c>
    </row>
    <row r="135" spans="2:2" x14ac:dyDescent="0.25">
      <c r="B135" t="s">
        <v>323</v>
      </c>
    </row>
    <row r="136" spans="2:2" x14ac:dyDescent="0.25">
      <c r="B136" s="42" t="s">
        <v>324</v>
      </c>
    </row>
    <row r="137" spans="2:2" x14ac:dyDescent="0.25">
      <c r="B137" t="s">
        <v>325</v>
      </c>
    </row>
    <row r="138" spans="2:2" x14ac:dyDescent="0.25">
      <c r="B138" s="42" t="s">
        <v>326</v>
      </c>
    </row>
    <row r="139" spans="2:2" x14ac:dyDescent="0.25">
      <c r="B139" t="s">
        <v>327</v>
      </c>
    </row>
    <row r="140" spans="2:2" x14ac:dyDescent="0.25">
      <c r="B140" s="42" t="s">
        <v>328</v>
      </c>
    </row>
    <row r="141" spans="2:2" x14ac:dyDescent="0.25">
      <c r="B141" s="49" t="s">
        <v>329</v>
      </c>
    </row>
  </sheetData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4"/>
  <sheetViews>
    <sheetView zoomScale="70" zoomScaleNormal="70" workbookViewId="0">
      <selection activeCell="T53" sqref="T53"/>
    </sheetView>
  </sheetViews>
  <sheetFormatPr defaultRowHeight="15" x14ac:dyDescent="0.25"/>
  <cols>
    <col min="1" max="1" width="20.5703125" bestFit="1" customWidth="1"/>
    <col min="2" max="2" width="11" bestFit="1" customWidth="1"/>
    <col min="3" max="3" width="10.5703125" bestFit="1" customWidth="1"/>
    <col min="4" max="4" width="16.42578125" bestFit="1" customWidth="1"/>
    <col min="5" max="5" width="11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42</v>
      </c>
    </row>
    <row r="5" spans="1:5" x14ac:dyDescent="0.25">
      <c r="A5" t="s">
        <v>80</v>
      </c>
      <c r="B5" s="6">
        <v>3.8461538461538464E-2</v>
      </c>
      <c r="D5" t="s">
        <v>10</v>
      </c>
      <c r="E5" s="6">
        <v>0.8</v>
      </c>
    </row>
    <row r="6" spans="1:5" x14ac:dyDescent="0.25">
      <c r="A6" t="s">
        <v>30</v>
      </c>
      <c r="B6" s="6">
        <v>0.23076923076923078</v>
      </c>
      <c r="D6" t="s">
        <v>11</v>
      </c>
      <c r="E6" s="6">
        <v>0.12</v>
      </c>
    </row>
    <row r="7" spans="1:5" x14ac:dyDescent="0.25">
      <c r="A7" t="s">
        <v>106</v>
      </c>
      <c r="B7" s="6">
        <v>3.8461538461538464E-2</v>
      </c>
      <c r="D7" t="s">
        <v>109</v>
      </c>
      <c r="E7" s="6">
        <v>0.08</v>
      </c>
    </row>
    <row r="8" spans="1:5" x14ac:dyDescent="0.25">
      <c r="A8" t="s">
        <v>104</v>
      </c>
      <c r="B8" s="6">
        <v>3.8461538461538464E-2</v>
      </c>
    </row>
    <row r="9" spans="1:5" x14ac:dyDescent="0.25">
      <c r="A9" t="s">
        <v>105</v>
      </c>
      <c r="B9" s="6">
        <v>0.11538461538461539</v>
      </c>
    </row>
    <row r="10" spans="1:5" x14ac:dyDescent="0.25">
      <c r="A10" t="s">
        <v>225</v>
      </c>
      <c r="B10" s="6">
        <v>3.8461538461538464E-2</v>
      </c>
    </row>
    <row r="11" spans="1:5" x14ac:dyDescent="0.25">
      <c r="A11" t="s">
        <v>237</v>
      </c>
      <c r="B11" s="6">
        <v>3.8461538461538464E-2</v>
      </c>
    </row>
    <row r="12" spans="1:5" x14ac:dyDescent="0.25">
      <c r="A12" t="s">
        <v>239</v>
      </c>
      <c r="B12" s="6">
        <v>0.30769230769230771</v>
      </c>
    </row>
    <row r="13" spans="1:5" x14ac:dyDescent="0.25">
      <c r="A13" t="s">
        <v>285</v>
      </c>
      <c r="B13" s="6">
        <v>0.11538461538461539</v>
      </c>
    </row>
    <row r="14" spans="1:5" x14ac:dyDescent="0.25">
      <c r="A14" t="s">
        <v>296</v>
      </c>
      <c r="B14" s="6">
        <v>3.8461538461538464E-2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83"/>
  <sheetViews>
    <sheetView tabSelected="1" topLeftCell="A48" zoomScale="25" zoomScaleNormal="25" workbookViewId="0">
      <selection activeCell="D107" sqref="D107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43</v>
      </c>
      <c r="B2" t="s">
        <v>86</v>
      </c>
    </row>
    <row r="4" spans="1:4" x14ac:dyDescent="0.25">
      <c r="A4" s="4" t="s">
        <v>27</v>
      </c>
      <c r="B4" t="s">
        <v>170</v>
      </c>
      <c r="C4" t="s">
        <v>166</v>
      </c>
      <c r="D4" t="s">
        <v>156</v>
      </c>
    </row>
    <row r="5" spans="1:4" x14ac:dyDescent="0.25">
      <c r="A5" s="5" t="s">
        <v>331</v>
      </c>
      <c r="B5">
        <v>3</v>
      </c>
      <c r="C5" s="3">
        <v>4.0709468205657604</v>
      </c>
      <c r="D5" s="3">
        <v>4.0542604535788609</v>
      </c>
    </row>
    <row r="6" spans="1:4" x14ac:dyDescent="0.25">
      <c r="A6" s="5" t="s">
        <v>332</v>
      </c>
      <c r="B6">
        <v>3</v>
      </c>
      <c r="C6" s="3">
        <v>3.3810580167354498</v>
      </c>
      <c r="D6" s="3">
        <v>4.0542604535788609</v>
      </c>
    </row>
    <row r="7" spans="1:4" x14ac:dyDescent="0.25">
      <c r="A7" s="5" t="s">
        <v>333</v>
      </c>
      <c r="B7">
        <v>2</v>
      </c>
      <c r="C7" s="3">
        <v>2.44814100940693</v>
      </c>
      <c r="D7" s="3">
        <v>4.0542604535788609</v>
      </c>
    </row>
    <row r="8" spans="1:4" x14ac:dyDescent="0.25">
      <c r="A8" s="5" t="s">
        <v>334</v>
      </c>
      <c r="B8">
        <v>2</v>
      </c>
      <c r="C8" s="3">
        <v>3.1046169383721902</v>
      </c>
      <c r="D8" s="3">
        <v>4.0542604535788609</v>
      </c>
    </row>
    <row r="9" spans="1:4" x14ac:dyDescent="0.25">
      <c r="A9" s="5" t="s">
        <v>335</v>
      </c>
      <c r="B9">
        <v>5</v>
      </c>
      <c r="C9" s="3">
        <v>3.4953594781301298</v>
      </c>
      <c r="D9" s="3">
        <v>4.0542604535788609</v>
      </c>
    </row>
    <row r="10" spans="1:4" x14ac:dyDescent="0.25">
      <c r="A10" s="5" t="s">
        <v>336</v>
      </c>
      <c r="B10">
        <v>6</v>
      </c>
      <c r="C10" s="3">
        <v>6.0535753783445401</v>
      </c>
      <c r="D10" s="3">
        <v>4.0542604535788609</v>
      </c>
    </row>
    <row r="11" spans="1:4" x14ac:dyDescent="0.25">
      <c r="A11" s="5" t="s">
        <v>337</v>
      </c>
      <c r="B11">
        <v>6</v>
      </c>
      <c r="C11" s="3">
        <v>4.6414756526268901</v>
      </c>
      <c r="D11" s="3">
        <v>4.0542604535788609</v>
      </c>
    </row>
    <row r="12" spans="1:4" x14ac:dyDescent="0.25">
      <c r="A12" s="5" t="s">
        <v>338</v>
      </c>
      <c r="B12">
        <v>5</v>
      </c>
      <c r="C12" s="3">
        <v>3.4953594781301298</v>
      </c>
      <c r="D12" s="3">
        <v>4.0542604535788609</v>
      </c>
    </row>
    <row r="13" spans="1:4" x14ac:dyDescent="0.25">
      <c r="A13" s="5" t="s">
        <v>339</v>
      </c>
      <c r="B13">
        <v>9</v>
      </c>
      <c r="C13" s="3">
        <v>5.5513785927583097</v>
      </c>
      <c r="D13" s="3">
        <v>4.0542604535788609</v>
      </c>
    </row>
    <row r="14" spans="1:4" x14ac:dyDescent="0.25">
      <c r="A14" s="5" t="s">
        <v>340</v>
      </c>
      <c r="B14">
        <v>3</v>
      </c>
      <c r="C14" s="3">
        <v>4.0709468205657604</v>
      </c>
      <c r="D14" s="3">
        <v>4.0542604535788609</v>
      </c>
    </row>
    <row r="15" spans="1:4" x14ac:dyDescent="0.25">
      <c r="A15" s="5" t="s">
        <v>341</v>
      </c>
      <c r="B15">
        <v>3</v>
      </c>
      <c r="C15" s="3">
        <v>3.3810580167354498</v>
      </c>
      <c r="D15" s="3">
        <v>4.0542604535788609</v>
      </c>
    </row>
    <row r="16" spans="1:4" x14ac:dyDescent="0.25">
      <c r="A16" s="5" t="s">
        <v>342</v>
      </c>
      <c r="B16">
        <v>2</v>
      </c>
      <c r="C16" s="3">
        <v>2.44814100940693</v>
      </c>
      <c r="D16" s="3">
        <v>4.0542604535788609</v>
      </c>
    </row>
    <row r="17" spans="1:22" x14ac:dyDescent="0.25">
      <c r="A17" s="5" t="s">
        <v>343</v>
      </c>
      <c r="B17">
        <v>3</v>
      </c>
      <c r="C17" s="3">
        <v>4.0709468205657604</v>
      </c>
      <c r="D17" s="3">
        <v>4.0542604535788609</v>
      </c>
    </row>
    <row r="18" spans="1:22" x14ac:dyDescent="0.25">
      <c r="A18" s="5" t="s">
        <v>344</v>
      </c>
      <c r="B18">
        <v>2</v>
      </c>
      <c r="C18" s="3">
        <v>2.7596209841446999</v>
      </c>
      <c r="D18" s="3">
        <v>4.0542604535788609</v>
      </c>
    </row>
    <row r="19" spans="1:22" ht="18.75" x14ac:dyDescent="0.25">
      <c r="A19" s="5" t="s">
        <v>345</v>
      </c>
      <c r="B19">
        <v>4</v>
      </c>
      <c r="C19" s="3">
        <v>5.6098050139362297</v>
      </c>
      <c r="D19" s="3">
        <v>4.0542604535788609</v>
      </c>
      <c r="V19" s="14"/>
    </row>
    <row r="20" spans="1:22" x14ac:dyDescent="0.25">
      <c r="A20" s="5" t="s">
        <v>346</v>
      </c>
      <c r="B20">
        <v>8</v>
      </c>
      <c r="C20" s="3">
        <v>4.7471604313498101</v>
      </c>
      <c r="D20" s="3">
        <v>4.0542604535788609</v>
      </c>
    </row>
    <row r="21" spans="1:22" x14ac:dyDescent="0.25">
      <c r="A21" s="5" t="s">
        <v>347</v>
      </c>
      <c r="B21">
        <v>10</v>
      </c>
      <c r="C21" s="3">
        <v>3.65898607536396</v>
      </c>
      <c r="D21" s="3">
        <v>4.0542604535788609</v>
      </c>
    </row>
    <row r="22" spans="1:22" x14ac:dyDescent="0.25">
      <c r="A22" s="5" t="s">
        <v>348</v>
      </c>
      <c r="B22">
        <v>3</v>
      </c>
      <c r="C22" s="3">
        <v>3.8040117432535898</v>
      </c>
      <c r="D22" s="3">
        <v>4.0542604535788609</v>
      </c>
    </row>
    <row r="23" spans="1:22" x14ac:dyDescent="0.25">
      <c r="A23" s="5" t="s">
        <v>349</v>
      </c>
      <c r="B23">
        <v>4</v>
      </c>
      <c r="C23" s="3">
        <v>5.00963449499221</v>
      </c>
      <c r="D23" s="3">
        <v>4.0542604535788609</v>
      </c>
    </row>
    <row r="24" spans="1:22" x14ac:dyDescent="0.25">
      <c r="A24" s="5" t="s">
        <v>350</v>
      </c>
      <c r="B24">
        <v>3</v>
      </c>
      <c r="C24" s="3">
        <v>3.3810580167354498</v>
      </c>
      <c r="D24" s="3">
        <v>4.0542604535788609</v>
      </c>
    </row>
    <row r="25" spans="1:22" x14ac:dyDescent="0.25">
      <c r="A25" s="5" t="s">
        <v>351</v>
      </c>
      <c r="B25">
        <v>4</v>
      </c>
      <c r="C25" s="3">
        <v>5.6098050139362297</v>
      </c>
      <c r="D25" s="3">
        <v>4.0542604535788609</v>
      </c>
    </row>
    <row r="26" spans="1:22" x14ac:dyDescent="0.25">
      <c r="A26" s="5" t="s">
        <v>352</v>
      </c>
      <c r="B26">
        <v>1</v>
      </c>
      <c r="C26" s="3">
        <v>2.16753707666108</v>
      </c>
      <c r="D26" s="3">
        <v>4.0542604535788609</v>
      </c>
    </row>
    <row r="27" spans="1:22" x14ac:dyDescent="0.25">
      <c r="A27" s="5" t="s">
        <v>353</v>
      </c>
      <c r="B27">
        <v>1</v>
      </c>
      <c r="C27" s="3">
        <v>2.1269954637560202</v>
      </c>
      <c r="D27" s="3">
        <v>4.0542604535788609</v>
      </c>
    </row>
    <row r="28" spans="1:22" x14ac:dyDescent="0.25">
      <c r="A28" s="5" t="s">
        <v>354</v>
      </c>
      <c r="B28">
        <v>2</v>
      </c>
      <c r="C28" s="3">
        <v>2.44814100940693</v>
      </c>
      <c r="D28" s="3">
        <v>4.0542604535788609</v>
      </c>
    </row>
    <row r="29" spans="1:22" x14ac:dyDescent="0.25">
      <c r="A29" s="5" t="s">
        <v>355</v>
      </c>
      <c r="B29">
        <v>3</v>
      </c>
      <c r="C29" s="3">
        <v>4.0709468205657604</v>
      </c>
      <c r="D29" s="3">
        <v>4.0542604535788609</v>
      </c>
    </row>
    <row r="30" spans="1:22" x14ac:dyDescent="0.25">
      <c r="A30" s="5" t="s">
        <v>356</v>
      </c>
      <c r="B30">
        <v>6</v>
      </c>
      <c r="C30" s="3">
        <v>3.6741751246223799</v>
      </c>
      <c r="D30" s="3">
        <v>4.0542604535788609</v>
      </c>
    </row>
    <row r="31" spans="1:22" x14ac:dyDescent="0.25">
      <c r="A31" s="5" t="s">
        <v>357</v>
      </c>
      <c r="B31">
        <v>3</v>
      </c>
      <c r="C31" s="3">
        <v>3.8040117432535898</v>
      </c>
      <c r="D31" s="3">
        <v>4.0542604535788609</v>
      </c>
    </row>
    <row r="32" spans="1:22" x14ac:dyDescent="0.25">
      <c r="A32" s="5" t="s">
        <v>358</v>
      </c>
      <c r="B32">
        <v>7</v>
      </c>
      <c r="C32" s="3">
        <v>4.8169373660429304</v>
      </c>
      <c r="D32" s="3">
        <v>4.0542604535788609</v>
      </c>
    </row>
    <row r="33" spans="1:4" x14ac:dyDescent="0.25">
      <c r="A33" s="5" t="s">
        <v>359</v>
      </c>
      <c r="B33">
        <v>1</v>
      </c>
      <c r="C33" s="3">
        <v>2.1269954637560202</v>
      </c>
      <c r="D33" s="3">
        <v>4.0542604535788609</v>
      </c>
    </row>
    <row r="34" spans="1:4" x14ac:dyDescent="0.25">
      <c r="A34" s="5" t="s">
        <v>360</v>
      </c>
      <c r="B34">
        <v>7</v>
      </c>
      <c r="C34" s="3">
        <v>6.1751236847401296</v>
      </c>
      <c r="D34" s="3">
        <v>4.0542604535788609</v>
      </c>
    </row>
    <row r="35" spans="1:4" x14ac:dyDescent="0.25">
      <c r="A35" s="5" t="s">
        <v>361</v>
      </c>
      <c r="B35">
        <v>5</v>
      </c>
      <c r="C35" s="3">
        <v>4.8155578021165404</v>
      </c>
      <c r="D35" s="3">
        <v>4.0542604535788609</v>
      </c>
    </row>
    <row r="36" spans="1:4" x14ac:dyDescent="0.25">
      <c r="A36" s="5" t="s">
        <v>362</v>
      </c>
      <c r="B36">
        <v>10</v>
      </c>
      <c r="C36" s="3">
        <v>3.65898607536396</v>
      </c>
      <c r="D36" s="3">
        <v>4.0542604535788609</v>
      </c>
    </row>
    <row r="37" spans="1:4" x14ac:dyDescent="0.25">
      <c r="A37" s="5" t="s">
        <v>363</v>
      </c>
      <c r="B37">
        <v>6</v>
      </c>
      <c r="C37" s="3">
        <v>6.0535753783445401</v>
      </c>
      <c r="D37" s="3">
        <v>4.0542604535788609</v>
      </c>
    </row>
    <row r="38" spans="1:4" x14ac:dyDescent="0.25">
      <c r="A38" s="5" t="s">
        <v>364</v>
      </c>
      <c r="B38">
        <v>3</v>
      </c>
      <c r="C38" s="3">
        <v>4.0709468205657604</v>
      </c>
      <c r="D38" s="3">
        <v>4.0542604535788609</v>
      </c>
    </row>
    <row r="39" spans="1:4" x14ac:dyDescent="0.25">
      <c r="A39" s="5" t="s">
        <v>365</v>
      </c>
      <c r="B39">
        <v>4</v>
      </c>
      <c r="C39" s="3">
        <v>3.6741751246223799</v>
      </c>
      <c r="D39" s="3">
        <v>4.0542604535788609</v>
      </c>
    </row>
    <row r="40" spans="1:4" x14ac:dyDescent="0.25">
      <c r="A40" s="5" t="s">
        <v>366</v>
      </c>
      <c r="B40">
        <v>3</v>
      </c>
      <c r="C40" s="3">
        <v>3.8040117432535898</v>
      </c>
      <c r="D40" s="3">
        <v>4.0542604535788609</v>
      </c>
    </row>
    <row r="41" spans="1:4" x14ac:dyDescent="0.25">
      <c r="A41" s="5" t="s">
        <v>367</v>
      </c>
      <c r="B41">
        <v>6</v>
      </c>
      <c r="C41" s="3">
        <v>4.6414756526268901</v>
      </c>
      <c r="D41" s="3">
        <v>4.0542604535788609</v>
      </c>
    </row>
    <row r="42" spans="1:4" x14ac:dyDescent="0.25">
      <c r="A42" s="5" t="s">
        <v>368</v>
      </c>
      <c r="B42">
        <v>1</v>
      </c>
      <c r="C42" s="3">
        <v>2.1269954637560202</v>
      </c>
      <c r="D42" s="3">
        <v>4.0542604535788609</v>
      </c>
    </row>
    <row r="43" spans="1:4" x14ac:dyDescent="0.25">
      <c r="A43" s="5" t="s">
        <v>369</v>
      </c>
      <c r="B43">
        <v>10</v>
      </c>
      <c r="C43" s="3">
        <v>4.1463703057165198</v>
      </c>
      <c r="D43" s="3">
        <v>4.0542604535788609</v>
      </c>
    </row>
    <row r="44" spans="1:4" x14ac:dyDescent="0.25">
      <c r="A44" s="5" t="s">
        <v>370</v>
      </c>
      <c r="B44">
        <v>6</v>
      </c>
      <c r="C44" s="3">
        <v>4.6414756526268901</v>
      </c>
      <c r="D44" s="3">
        <v>4.0542604535788609</v>
      </c>
    </row>
    <row r="45" spans="1:4" x14ac:dyDescent="0.25">
      <c r="A45" s="5" t="s">
        <v>371</v>
      </c>
      <c r="B45">
        <v>1</v>
      </c>
      <c r="C45" s="3">
        <v>2.1269954637560202</v>
      </c>
      <c r="D45" s="3">
        <v>4.0542604535788609</v>
      </c>
    </row>
    <row r="46" spans="1:4" x14ac:dyDescent="0.25">
      <c r="A46" s="5" t="s">
        <v>372</v>
      </c>
      <c r="B46">
        <v>6</v>
      </c>
      <c r="C46" s="3">
        <v>6.0535753783445401</v>
      </c>
      <c r="D46" s="3">
        <v>4.0542604535788609</v>
      </c>
    </row>
    <row r="47" spans="1:4" x14ac:dyDescent="0.25">
      <c r="A47" s="5" t="s">
        <v>373</v>
      </c>
      <c r="B47">
        <v>4</v>
      </c>
      <c r="C47" s="3">
        <v>5.00963449499221</v>
      </c>
      <c r="D47" s="3">
        <v>4.0542604535788609</v>
      </c>
    </row>
    <row r="48" spans="1:4" x14ac:dyDescent="0.25">
      <c r="A48" s="5" t="s">
        <v>374</v>
      </c>
      <c r="B48">
        <v>5</v>
      </c>
      <c r="C48" s="3">
        <v>3.4953594781301298</v>
      </c>
      <c r="D48" s="3">
        <v>4.0542604535788609</v>
      </c>
    </row>
    <row r="49" spans="1:4" x14ac:dyDescent="0.25">
      <c r="A49" s="5" t="s">
        <v>375</v>
      </c>
      <c r="B49">
        <v>3</v>
      </c>
      <c r="C49" s="3">
        <v>3.8040117432535898</v>
      </c>
      <c r="D49" s="3">
        <v>4.0542604535788609</v>
      </c>
    </row>
    <row r="50" spans="1:4" x14ac:dyDescent="0.25">
      <c r="A50" s="5" t="s">
        <v>172</v>
      </c>
      <c r="B50">
        <v>2</v>
      </c>
      <c r="C50" s="3">
        <v>3.1046169383721902</v>
      </c>
      <c r="D50" s="3">
        <v>4.0542604535788609</v>
      </c>
    </row>
    <row r="51" spans="1:4" x14ac:dyDescent="0.25">
      <c r="A51" s="5" t="s">
        <v>173</v>
      </c>
      <c r="B51">
        <v>1</v>
      </c>
      <c r="C51" s="3">
        <v>2.1269954637560202</v>
      </c>
      <c r="D51" s="3">
        <v>4.0542604535788609</v>
      </c>
    </row>
    <row r="52" spans="1:4" x14ac:dyDescent="0.25">
      <c r="A52" s="5" t="s">
        <v>174</v>
      </c>
      <c r="B52">
        <v>2</v>
      </c>
      <c r="C52" s="3">
        <v>2.44814100940693</v>
      </c>
      <c r="D52" s="3">
        <v>4.0542604535788609</v>
      </c>
    </row>
    <row r="53" spans="1:4" x14ac:dyDescent="0.25">
      <c r="A53" s="5" t="s">
        <v>9</v>
      </c>
      <c r="B53">
        <v>10</v>
      </c>
      <c r="C53" s="3">
        <v>4.2098927989796504</v>
      </c>
      <c r="D53" s="3">
        <v>4.0542604535788609</v>
      </c>
    </row>
    <row r="54" spans="1:4" x14ac:dyDescent="0.25">
      <c r="A54" s="5" t="s">
        <v>13</v>
      </c>
      <c r="B54">
        <v>3</v>
      </c>
      <c r="C54" s="3">
        <v>3.3810580167354498</v>
      </c>
      <c r="D54" s="3">
        <v>4.0542604535788609</v>
      </c>
    </row>
    <row r="55" spans="1:4" x14ac:dyDescent="0.25">
      <c r="A55" s="5" t="s">
        <v>14</v>
      </c>
      <c r="B55">
        <v>10</v>
      </c>
      <c r="C55" s="3">
        <v>4.1463703057165198</v>
      </c>
      <c r="D55" s="3">
        <v>4.0542604535788609</v>
      </c>
    </row>
    <row r="56" spans="1:4" x14ac:dyDescent="0.25">
      <c r="A56" s="5" t="s">
        <v>376</v>
      </c>
      <c r="B56">
        <v>5</v>
      </c>
      <c r="C56" s="3">
        <v>4.8155578021165404</v>
      </c>
      <c r="D56" s="3">
        <v>4.0542604535788609</v>
      </c>
    </row>
    <row r="57" spans="1:4" x14ac:dyDescent="0.25">
      <c r="A57" s="5" t="s">
        <v>377</v>
      </c>
      <c r="B57">
        <v>6</v>
      </c>
      <c r="C57" s="3">
        <v>3.6741751246223799</v>
      </c>
      <c r="D57" s="3">
        <v>4.0542604535788609</v>
      </c>
    </row>
    <row r="58" spans="1:4" x14ac:dyDescent="0.25">
      <c r="A58" s="5" t="s">
        <v>378</v>
      </c>
      <c r="B58">
        <v>5</v>
      </c>
      <c r="C58" s="3">
        <v>6.1141652622381102</v>
      </c>
      <c r="D58" s="3">
        <v>4.0542604535788609</v>
      </c>
    </row>
    <row r="59" spans="1:4" x14ac:dyDescent="0.25">
      <c r="A59" s="5" t="s">
        <v>379</v>
      </c>
      <c r="B59">
        <v>3</v>
      </c>
      <c r="C59" s="3">
        <v>4.0709468205657604</v>
      </c>
      <c r="D59" s="3">
        <v>4.0542604535788609</v>
      </c>
    </row>
    <row r="60" spans="1:4" x14ac:dyDescent="0.25">
      <c r="A60" s="5" t="s">
        <v>380</v>
      </c>
      <c r="B60">
        <v>2</v>
      </c>
      <c r="C60" s="3">
        <v>2.7596209841446999</v>
      </c>
      <c r="D60" s="3">
        <v>4.0542604535788609</v>
      </c>
    </row>
    <row r="61" spans="1:4" x14ac:dyDescent="0.25">
      <c r="A61" s="5" t="s">
        <v>381</v>
      </c>
      <c r="B61">
        <v>3</v>
      </c>
      <c r="C61" s="3">
        <v>3.8040117432535898</v>
      </c>
      <c r="D61" s="3">
        <v>4.0542604535788609</v>
      </c>
    </row>
    <row r="62" spans="1:4" x14ac:dyDescent="0.25">
      <c r="A62" s="5" t="s">
        <v>382</v>
      </c>
      <c r="B62">
        <v>6</v>
      </c>
      <c r="C62" s="3">
        <v>4.6414756526268901</v>
      </c>
      <c r="D62" s="3">
        <v>4.0542604535788609</v>
      </c>
    </row>
    <row r="63" spans="1:4" x14ac:dyDescent="0.25">
      <c r="A63" s="5" t="s">
        <v>383</v>
      </c>
      <c r="B63">
        <v>4</v>
      </c>
      <c r="C63" s="3">
        <v>3.7220473925356599</v>
      </c>
      <c r="D63" s="3">
        <v>4.0542604535788609</v>
      </c>
    </row>
    <row r="64" spans="1:4" x14ac:dyDescent="0.25">
      <c r="A64" s="5" t="s">
        <v>384</v>
      </c>
      <c r="B64">
        <v>6</v>
      </c>
      <c r="C64" s="3">
        <v>6.0535753783445401</v>
      </c>
      <c r="D64" s="3">
        <v>4.0542604535788609</v>
      </c>
    </row>
    <row r="65" spans="1:4" x14ac:dyDescent="0.25">
      <c r="A65" s="5" t="s">
        <v>385</v>
      </c>
      <c r="B65">
        <v>4</v>
      </c>
      <c r="C65" s="3">
        <v>5.00963449499221</v>
      </c>
      <c r="D65" s="3">
        <v>4.0542604535788609</v>
      </c>
    </row>
    <row r="66" spans="1:4" x14ac:dyDescent="0.25">
      <c r="A66" s="5" t="s">
        <v>386</v>
      </c>
      <c r="B66">
        <v>3</v>
      </c>
      <c r="C66" s="3">
        <v>3.3810580167354498</v>
      </c>
      <c r="D66" s="3">
        <v>4.0542604535788609</v>
      </c>
    </row>
    <row r="67" spans="1:4" x14ac:dyDescent="0.25">
      <c r="A67" s="5" t="s">
        <v>387</v>
      </c>
      <c r="B67">
        <v>6</v>
      </c>
      <c r="C67" s="3">
        <v>6.0535753783445401</v>
      </c>
      <c r="D67" s="3">
        <v>4.0542604535788609</v>
      </c>
    </row>
    <row r="68" spans="1:4" x14ac:dyDescent="0.25">
      <c r="A68" s="5" t="s">
        <v>388</v>
      </c>
      <c r="B68">
        <v>4</v>
      </c>
      <c r="C68" s="3">
        <v>5.00963449499221</v>
      </c>
      <c r="D68" s="3">
        <v>4.0542604535788609</v>
      </c>
    </row>
    <row r="69" spans="1:4" x14ac:dyDescent="0.25">
      <c r="A69" s="5" t="s">
        <v>389</v>
      </c>
      <c r="B69">
        <v>4</v>
      </c>
      <c r="C69" s="3">
        <v>3.7220473925356599</v>
      </c>
      <c r="D69" s="3">
        <v>4.0542604535788609</v>
      </c>
    </row>
    <row r="70" spans="1:4" x14ac:dyDescent="0.25">
      <c r="A70" s="5" t="s">
        <v>390</v>
      </c>
      <c r="B70">
        <v>6</v>
      </c>
      <c r="C70" s="3">
        <v>6.0535753783445401</v>
      </c>
      <c r="D70" s="3">
        <v>4.0542604535788609</v>
      </c>
    </row>
    <row r="71" spans="1:4" x14ac:dyDescent="0.25">
      <c r="A71" s="5" t="s">
        <v>391</v>
      </c>
      <c r="B71">
        <v>1</v>
      </c>
      <c r="C71" s="3">
        <v>2.16753707666108</v>
      </c>
      <c r="D71" s="3">
        <v>4.0542604535788609</v>
      </c>
    </row>
    <row r="72" spans="1:4" x14ac:dyDescent="0.25">
      <c r="A72" s="5" t="s">
        <v>392</v>
      </c>
      <c r="B72">
        <v>2</v>
      </c>
      <c r="C72" s="3">
        <v>2.7596209841446999</v>
      </c>
      <c r="D72" s="3">
        <v>4.0542604535788609</v>
      </c>
    </row>
    <row r="73" spans="1:4" x14ac:dyDescent="0.25">
      <c r="A73" s="5" t="s">
        <v>393</v>
      </c>
      <c r="B73">
        <v>8</v>
      </c>
      <c r="C73" s="3">
        <v>5.8160472654821902</v>
      </c>
      <c r="D73" s="3">
        <v>4.0542604535788609</v>
      </c>
    </row>
    <row r="74" spans="1:4" x14ac:dyDescent="0.25">
      <c r="A74" s="5" t="s">
        <v>394</v>
      </c>
      <c r="B74">
        <v>3</v>
      </c>
      <c r="C74" s="3">
        <v>4.0709468205657604</v>
      </c>
      <c r="D74" s="3">
        <v>4.0542604535788609</v>
      </c>
    </row>
    <row r="75" spans="1:4" x14ac:dyDescent="0.25">
      <c r="A75" s="5" t="s">
        <v>395</v>
      </c>
      <c r="B75">
        <v>2</v>
      </c>
      <c r="C75" s="3">
        <v>2.7596209841446999</v>
      </c>
      <c r="D75" s="3">
        <v>4.0542604535788609</v>
      </c>
    </row>
    <row r="76" spans="1:4" x14ac:dyDescent="0.25">
      <c r="A76" s="5" t="s">
        <v>396</v>
      </c>
      <c r="B76">
        <v>2</v>
      </c>
      <c r="C76" s="3">
        <v>2.44814100940693</v>
      </c>
      <c r="D76" s="3">
        <v>4.0542604535788609</v>
      </c>
    </row>
    <row r="77" spans="1:4" x14ac:dyDescent="0.25">
      <c r="A77" s="5" t="s">
        <v>397</v>
      </c>
      <c r="B77">
        <v>4</v>
      </c>
      <c r="C77" s="3">
        <v>5.00963449499221</v>
      </c>
      <c r="D77" s="3">
        <v>4.0542604535788609</v>
      </c>
    </row>
    <row r="78" spans="1:4" x14ac:dyDescent="0.25">
      <c r="A78" s="5" t="s">
        <v>398</v>
      </c>
      <c r="B78">
        <v>6</v>
      </c>
      <c r="C78" s="3">
        <v>3.6741751246223799</v>
      </c>
      <c r="D78" s="3">
        <v>4.0542604535788609</v>
      </c>
    </row>
    <row r="79" spans="1:4" x14ac:dyDescent="0.25">
      <c r="A79" s="5" t="s">
        <v>399</v>
      </c>
      <c r="B79">
        <v>7</v>
      </c>
      <c r="C79" s="3">
        <v>6.1751236847401296</v>
      </c>
      <c r="D79" s="3">
        <v>4.0542604535788609</v>
      </c>
    </row>
    <row r="80" spans="1:4" x14ac:dyDescent="0.25">
      <c r="A80" s="5" t="s">
        <v>400</v>
      </c>
      <c r="B80">
        <v>4</v>
      </c>
      <c r="C80" s="3">
        <v>5.00963449499221</v>
      </c>
      <c r="D80" s="3">
        <v>4.0542604535788609</v>
      </c>
    </row>
    <row r="81" spans="1:4" x14ac:dyDescent="0.25">
      <c r="A81" s="5" t="s">
        <v>401</v>
      </c>
      <c r="B81">
        <v>10</v>
      </c>
      <c r="C81" s="3">
        <v>3.65898607536396</v>
      </c>
      <c r="D81" s="3">
        <v>4.0542604535788609</v>
      </c>
    </row>
    <row r="82" spans="1:4" x14ac:dyDescent="0.25">
      <c r="A82" s="5" t="s">
        <v>402</v>
      </c>
      <c r="B82">
        <v>6</v>
      </c>
      <c r="C82" s="3">
        <v>6.0535753783445401</v>
      </c>
      <c r="D82" s="3">
        <v>4.0542604535788609</v>
      </c>
    </row>
    <row r="83" spans="1:4" x14ac:dyDescent="0.25">
      <c r="A83" s="5" t="s">
        <v>28</v>
      </c>
      <c r="B83">
        <v>344</v>
      </c>
      <c r="C83" s="3">
        <v>316.23231537915115</v>
      </c>
      <c r="D83" s="3">
        <v>4.0542604535788591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I83" sqref="I83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zoomScale="70" zoomScaleNormal="70" workbookViewId="0">
      <selection activeCell="C12" sqref="C12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123</v>
      </c>
      <c r="F1" t="s">
        <v>124</v>
      </c>
    </row>
    <row r="2" spans="1:6" ht="27" customHeight="1" x14ac:dyDescent="0.25">
      <c r="A2">
        <v>6</v>
      </c>
      <c r="B2" s="7" t="s">
        <v>68</v>
      </c>
      <c r="C2" s="13" cm="1">
        <f t="array" ref="C2">AVERAGE(IF(Table1[Q6]&lt;&gt;"",Table1[Q6]))</f>
        <v>4.76</v>
      </c>
      <c r="D2" s="13">
        <f>_xlfn.STDEV.P(Table1[Q6])</f>
        <v>1.4221111067704943</v>
      </c>
      <c r="E2">
        <f>MIN(Table1[Q6])</f>
        <v>1</v>
      </c>
      <c r="F2">
        <f>MAX(Table1[Q6])</f>
        <v>7</v>
      </c>
    </row>
    <row r="3" spans="1:6" ht="25.5" x14ac:dyDescent="0.25">
      <c r="A3">
        <v>7</v>
      </c>
      <c r="B3" s="7" t="s">
        <v>69</v>
      </c>
      <c r="C3" s="13">
        <f>AVERAGE(Table1[Q7])</f>
        <v>4.96</v>
      </c>
      <c r="D3" s="13">
        <f>_xlfn.STDEV.P(Table1[Q7])</f>
        <v>1.3705473359209452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70</v>
      </c>
      <c r="C4" s="13">
        <f>AVERAGE(Table1[Q8])</f>
        <v>5.76</v>
      </c>
      <c r="D4" s="13">
        <f>_xlfn.STDEV.P(Table1[Q8])</f>
        <v>1.335065541462291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71</v>
      </c>
      <c r="C5" s="13">
        <f>AVERAGE(Table1[Q9])</f>
        <v>4.68</v>
      </c>
      <c r="D5" s="13">
        <f>_xlfn.STDEV.P(Table1[Q9])</f>
        <v>1.4344336861632885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72</v>
      </c>
      <c r="C6" s="13">
        <f>AVERAGE(Table1[Q10])</f>
        <v>5</v>
      </c>
      <c r="D6" s="13">
        <f>_xlfn.STDEV.P(Table1[Q10])</f>
        <v>1.2649110640673518</v>
      </c>
      <c r="E6">
        <f>MIN(Table1[Q10])</f>
        <v>2</v>
      </c>
      <c r="F6">
        <f>MAX(Table1[Q10])</f>
        <v>7</v>
      </c>
    </row>
    <row r="7" spans="1:6" ht="25.5" x14ac:dyDescent="0.25">
      <c r="A7">
        <v>11</v>
      </c>
      <c r="B7" s="7" t="s">
        <v>73</v>
      </c>
      <c r="C7" s="13">
        <f>AVERAGE(Table1[Q11])</f>
        <v>5.36</v>
      </c>
      <c r="D7" s="13">
        <f>_xlfn.STDEV.P(Table1[Q11])</f>
        <v>1.4108153670838719</v>
      </c>
      <c r="E7">
        <f>MIN(Table1[Q11])</f>
        <v>2</v>
      </c>
      <c r="F7">
        <f>MAX(Table1[Q11])</f>
        <v>7</v>
      </c>
    </row>
    <row r="8" spans="1:6" ht="25.5" x14ac:dyDescent="0.25">
      <c r="A8">
        <v>12</v>
      </c>
      <c r="B8" s="7" t="s">
        <v>74</v>
      </c>
      <c r="C8" s="13">
        <f>AVERAGE(Table1[Q12])</f>
        <v>5.16</v>
      </c>
      <c r="D8" s="13">
        <f>_xlfn.STDEV.P(Table1[Q12])</f>
        <v>1.2547509713086498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75</v>
      </c>
      <c r="C9" s="13">
        <f>AVERAGE(Table1[Q13])</f>
        <v>6.32</v>
      </c>
      <c r="D9" s="13">
        <f>_xlfn.STDEV.P(Table1[Q13])</f>
        <v>0.67646138101151054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76</v>
      </c>
      <c r="C10" s="13">
        <f>AVERAGE(Table1[Q14])</f>
        <v>5.12</v>
      </c>
      <c r="D10" s="13">
        <f>_xlfn.STDEV.P(Table1[Q14])</f>
        <v>1.5315351775261319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77</v>
      </c>
      <c r="C11" s="13">
        <f>AVERAGE(Table1[Q15])</f>
        <v>4.5599999999999996</v>
      </c>
      <c r="D11" s="13">
        <f>_xlfn.STDEV.P(Table1[Q15])</f>
        <v>1.6019987515600629</v>
      </c>
      <c r="E11">
        <f>MIN(Table1[Q15])</f>
        <v>1</v>
      </c>
      <c r="F11">
        <f>MAX(Table1[Q15])</f>
        <v>7</v>
      </c>
    </row>
    <row r="12" spans="1:6" x14ac:dyDescent="0.25">
      <c r="A12" t="s">
        <v>116</v>
      </c>
      <c r="B12" s="7"/>
      <c r="C12" s="13">
        <f>SUBTOTAL(101,Table3[Mean])</f>
        <v>5.1679999999999993</v>
      </c>
      <c r="D12" s="13">
        <f>SUBTOTAL(101,Table3[SD])</f>
        <v>1.3302630382874596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96</v>
      </c>
    </row>
    <row r="5" spans="1:6" x14ac:dyDescent="0.25">
      <c r="A5" s="4" t="s">
        <v>101</v>
      </c>
      <c r="B5" t="s">
        <v>97</v>
      </c>
      <c r="C5" t="s">
        <v>98</v>
      </c>
      <c r="D5" t="s">
        <v>99</v>
      </c>
      <c r="E5" t="s">
        <v>100</v>
      </c>
      <c r="F5" t="s">
        <v>28</v>
      </c>
    </row>
    <row r="6" spans="1:6" x14ac:dyDescent="0.25">
      <c r="A6" s="5" t="s">
        <v>56</v>
      </c>
      <c r="B6" s="32">
        <v>1</v>
      </c>
      <c r="C6" s="13">
        <v>1.5769230769230769</v>
      </c>
      <c r="D6" s="13">
        <v>1.5769230769230769</v>
      </c>
      <c r="E6" s="13">
        <v>1.6923076923076923</v>
      </c>
      <c r="F6" s="13">
        <v>1.6075949367088607</v>
      </c>
    </row>
    <row r="7" spans="1:6" x14ac:dyDescent="0.25">
      <c r="A7" s="5" t="s">
        <v>57</v>
      </c>
      <c r="B7" s="32">
        <v>2</v>
      </c>
      <c r="C7" s="13">
        <v>2.4615384615384617</v>
      </c>
      <c r="D7" s="13">
        <v>2.6923076923076925</v>
      </c>
      <c r="E7" s="13">
        <v>2.8076923076923075</v>
      </c>
      <c r="F7" s="13">
        <v>2.6455696202531644</v>
      </c>
    </row>
    <row r="8" spans="1:6" x14ac:dyDescent="0.25">
      <c r="A8" s="5" t="s">
        <v>58</v>
      </c>
      <c r="B8" s="32">
        <v>3</v>
      </c>
      <c r="C8" s="13">
        <v>3.3846153846153846</v>
      </c>
      <c r="D8" s="13">
        <v>3.4230769230769229</v>
      </c>
      <c r="E8" s="13">
        <v>3.1153846153846154</v>
      </c>
      <c r="F8" s="13">
        <v>3.3037974683544302</v>
      </c>
    </row>
    <row r="9" spans="1:6" x14ac:dyDescent="0.25">
      <c r="A9" s="5" t="s">
        <v>59</v>
      </c>
      <c r="B9" s="32">
        <v>4</v>
      </c>
      <c r="C9" s="13">
        <v>3.8846153846153846</v>
      </c>
      <c r="D9" s="13">
        <v>4.0769230769230766</v>
      </c>
      <c r="E9" s="13">
        <v>4.2692307692307692</v>
      </c>
      <c r="F9" s="13">
        <v>4.075949367088608</v>
      </c>
    </row>
    <row r="10" spans="1:6" x14ac:dyDescent="0.25">
      <c r="A10" s="5" t="s">
        <v>60</v>
      </c>
      <c r="B10" s="32">
        <v>5</v>
      </c>
      <c r="C10" s="13">
        <v>5.4230769230769234</v>
      </c>
      <c r="D10" s="13">
        <v>5.3076923076923075</v>
      </c>
      <c r="E10" s="13">
        <v>5.2692307692307692</v>
      </c>
      <c r="F10" s="13">
        <v>5.3291139240506329</v>
      </c>
    </row>
    <row r="11" spans="1:6" x14ac:dyDescent="0.25">
      <c r="A11" s="5" t="s">
        <v>61</v>
      </c>
      <c r="B11" s="32">
        <v>6</v>
      </c>
      <c r="C11" s="13">
        <v>5.384615384615385</v>
      </c>
      <c r="D11" s="13">
        <v>5</v>
      </c>
      <c r="E11" s="13">
        <v>5.1538461538461542</v>
      </c>
      <c r="F11" s="13">
        <v>5.1898734177215191</v>
      </c>
    </row>
    <row r="12" spans="1:6" x14ac:dyDescent="0.25">
      <c r="A12" s="5" t="s">
        <v>62</v>
      </c>
      <c r="B12" s="32">
        <v>7</v>
      </c>
      <c r="C12" s="13">
        <v>6.8461538461538458</v>
      </c>
      <c r="D12" s="13">
        <v>6.7307692307692308</v>
      </c>
      <c r="E12" s="13">
        <v>6.615384615384615</v>
      </c>
      <c r="F12" s="13">
        <v>6.7341772151898738</v>
      </c>
    </row>
    <row r="13" spans="1:6" x14ac:dyDescent="0.25">
      <c r="A13" s="5" t="s">
        <v>63</v>
      </c>
      <c r="B13" s="32">
        <v>8</v>
      </c>
      <c r="C13" s="13">
        <v>8.8076923076923084</v>
      </c>
      <c r="D13" s="13">
        <v>8.4615384615384617</v>
      </c>
      <c r="E13" s="13">
        <v>8.6923076923076916</v>
      </c>
      <c r="F13" s="13">
        <v>8.6455696202531644</v>
      </c>
    </row>
    <row r="14" spans="1:6" x14ac:dyDescent="0.25">
      <c r="A14" s="5" t="s">
        <v>64</v>
      </c>
      <c r="B14" s="32">
        <v>9</v>
      </c>
      <c r="C14" s="13">
        <v>8.7307692307692299</v>
      </c>
      <c r="D14" s="13">
        <v>8.9615384615384617</v>
      </c>
      <c r="E14" s="13">
        <v>9.1538461538461533</v>
      </c>
      <c r="F14" s="13">
        <v>8.9493670886075947</v>
      </c>
    </row>
    <row r="15" spans="1:6" x14ac:dyDescent="0.25">
      <c r="A15" s="5" t="s">
        <v>65</v>
      </c>
      <c r="B15" s="32">
        <v>10</v>
      </c>
      <c r="C15" s="13">
        <v>8.5</v>
      </c>
      <c r="D15" s="13">
        <v>8.7307692307692299</v>
      </c>
      <c r="E15" s="13">
        <v>8.2307692307692299</v>
      </c>
      <c r="F15" s="13">
        <v>8.5063291139240498</v>
      </c>
    </row>
    <row r="19" spans="22:22" ht="18.75" x14ac:dyDescent="0.25">
      <c r="V19" s="14" t="s">
        <v>41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56</v>
      </c>
      <c r="C4" t="s">
        <v>57</v>
      </c>
      <c r="D4" t="s">
        <v>58</v>
      </c>
      <c r="E4" t="s">
        <v>59</v>
      </c>
      <c r="F4" t="s">
        <v>60</v>
      </c>
      <c r="G4" t="s">
        <v>61</v>
      </c>
      <c r="H4" t="s">
        <v>62</v>
      </c>
      <c r="I4" t="s">
        <v>63</v>
      </c>
      <c r="J4" t="s">
        <v>64</v>
      </c>
      <c r="K4" t="s">
        <v>65</v>
      </c>
    </row>
    <row r="5" spans="1:11" x14ac:dyDescent="0.25">
      <c r="A5" s="5">
        <v>1</v>
      </c>
      <c r="B5" s="3">
        <v>1.5769230769230769</v>
      </c>
      <c r="C5" s="3">
        <v>2.4615384615384617</v>
      </c>
      <c r="D5" s="3">
        <v>3.3846153846153846</v>
      </c>
      <c r="E5" s="3">
        <v>3.8846153846153846</v>
      </c>
      <c r="F5" s="3">
        <v>5.4230769230769234</v>
      </c>
      <c r="G5" s="3">
        <v>5.384615384615385</v>
      </c>
      <c r="H5" s="3">
        <v>6.8461538461538458</v>
      </c>
      <c r="I5" s="3">
        <v>8.8076923076923084</v>
      </c>
      <c r="J5" s="3">
        <v>8.7307692307692299</v>
      </c>
      <c r="K5" s="3">
        <v>8.5</v>
      </c>
    </row>
    <row r="6" spans="1:11" x14ac:dyDescent="0.25">
      <c r="A6" s="5">
        <v>2</v>
      </c>
      <c r="B6" s="3">
        <v>1.5769230769230769</v>
      </c>
      <c r="C6" s="3">
        <v>2.6923076923076925</v>
      </c>
      <c r="D6" s="3">
        <v>3.4230769230769229</v>
      </c>
      <c r="E6" s="3">
        <v>4.0769230769230766</v>
      </c>
      <c r="F6" s="3">
        <v>5.3076923076923075</v>
      </c>
      <c r="G6" s="3">
        <v>5</v>
      </c>
      <c r="H6" s="3">
        <v>6.7307692307692308</v>
      </c>
      <c r="I6" s="3">
        <v>8.4615384615384617</v>
      </c>
      <c r="J6" s="3">
        <v>8.9615384615384617</v>
      </c>
      <c r="K6" s="3">
        <v>8.7307692307692299</v>
      </c>
    </row>
    <row r="7" spans="1:11" x14ac:dyDescent="0.25">
      <c r="A7" s="5">
        <v>3</v>
      </c>
      <c r="B7" s="3">
        <v>1.6923076923076923</v>
      </c>
      <c r="C7" s="3">
        <v>2.8076923076923075</v>
      </c>
      <c r="D7" s="3">
        <v>3.1153846153846154</v>
      </c>
      <c r="E7" s="3">
        <v>4.2692307692307692</v>
      </c>
      <c r="F7" s="3">
        <v>5.2692307692307692</v>
      </c>
      <c r="G7" s="3">
        <v>5.1538461538461542</v>
      </c>
      <c r="H7" s="3">
        <v>6.615384615384615</v>
      </c>
      <c r="I7" s="3">
        <v>8.6923076923076916</v>
      </c>
      <c r="J7" s="3">
        <v>9.1538461538461533</v>
      </c>
      <c r="K7" s="3">
        <v>8.2307692307692299</v>
      </c>
    </row>
    <row r="8" spans="1:11" x14ac:dyDescent="0.25">
      <c r="A8" s="5" t="s">
        <v>107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1.6075949367088607</v>
      </c>
      <c r="C9" s="13">
        <v>2.6455696202531644</v>
      </c>
      <c r="D9" s="13">
        <v>3.3037974683544302</v>
      </c>
      <c r="E9" s="13">
        <v>4.075949367088608</v>
      </c>
      <c r="F9" s="13">
        <v>5.3291139240506329</v>
      </c>
      <c r="G9" s="13">
        <v>5.1898734177215191</v>
      </c>
      <c r="H9" s="13">
        <v>6.7341772151898738</v>
      </c>
      <c r="I9" s="13">
        <v>8.6455696202531644</v>
      </c>
      <c r="J9" s="13">
        <v>8.9493670886075947</v>
      </c>
      <c r="K9" s="13">
        <v>8.5063291139240498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F8B77-EA68-4F14-BE85-DBAB9BB1C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2024-09-18T06:51:18Z</cp:lastPrinted>
  <dcterms:created xsi:type="dcterms:W3CDTF">2023-06-01T09:03:54Z</dcterms:created>
  <dcterms:modified xsi:type="dcterms:W3CDTF">2024-11-19T06:35:34Z</dcterms:modified>
</cp:coreProperties>
</file>