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D8904BB9-B7C4-4205-86EE-F7C9ED99CECC}" xr6:coauthVersionLast="47" xr6:coauthVersionMax="47" xr10:uidLastSave="{00000000-0000-0000-0000-000000000000}"/>
  <bookViews>
    <workbookView xWindow="-105" yWindow="0" windowWidth="25815" windowHeight="15585" tabRatio="541" activeTab="2" xr2:uid="{4D4F7126-7CD8-49E4-A4C6-32DBF4DA3859}"/>
  </bookViews>
  <sheets>
    <sheet name="MainTable" sheetId="1" r:id="rId1"/>
    <sheet name="Sheet6" sheetId="20" r:id="rId2"/>
    <sheet name="Complexity Scores" sheetId="14" r:id="rId3"/>
    <sheet name="ComplexLvChosen" sheetId="7" r:id="rId4"/>
    <sheet name="ComplexityLvChosenParticipant" sheetId="3" r:id="rId5"/>
    <sheet name="ProbabilityGraph" sheetId="2" r:id="rId6"/>
    <sheet name="SurveyTable" sheetId="6" r:id="rId7"/>
    <sheet name="Survey Graphs" sheetId="4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20" l="1"/>
  <c r="K4" i="20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35" i="14"/>
  <c r="G36" i="14"/>
  <c r="G37" i="14"/>
  <c r="G38" i="14"/>
  <c r="G39" i="14"/>
  <c r="G40" i="14"/>
  <c r="G41" i="14"/>
  <c r="G42" i="14"/>
  <c r="G43" i="14"/>
  <c r="G34" i="14"/>
  <c r="G25" i="14"/>
  <c r="G26" i="14"/>
  <c r="G27" i="14"/>
  <c r="G28" i="14"/>
  <c r="G29" i="14"/>
  <c r="G30" i="14"/>
  <c r="G31" i="14"/>
  <c r="G32" i="14"/>
  <c r="G33" i="14"/>
  <c r="G24" i="14"/>
  <c r="G15" i="14"/>
  <c r="G16" i="14"/>
  <c r="G17" i="14"/>
  <c r="G18" i="14"/>
  <c r="G19" i="14"/>
  <c r="G20" i="14"/>
  <c r="G21" i="14"/>
  <c r="G22" i="14"/>
  <c r="G23" i="14"/>
  <c r="H23" i="14" s="1"/>
  <c r="G14" i="14"/>
  <c r="F35" i="14"/>
  <c r="F36" i="14"/>
  <c r="F37" i="14"/>
  <c r="F38" i="14"/>
  <c r="F39" i="14"/>
  <c r="F40" i="14"/>
  <c r="F41" i="14"/>
  <c r="F42" i="14"/>
  <c r="F43" i="14"/>
  <c r="F34" i="14"/>
  <c r="F25" i="14"/>
  <c r="F26" i="14"/>
  <c r="F27" i="14"/>
  <c r="F28" i="14"/>
  <c r="F29" i="14"/>
  <c r="F30" i="14"/>
  <c r="F31" i="14"/>
  <c r="F32" i="14"/>
  <c r="F33" i="14"/>
  <c r="H33" i="14" s="1"/>
  <c r="F24" i="14"/>
  <c r="F15" i="14"/>
  <c r="F16" i="14"/>
  <c r="F17" i="14"/>
  <c r="F18" i="14"/>
  <c r="F19" i="14"/>
  <c r="F20" i="14"/>
  <c r="F21" i="14"/>
  <c r="F22" i="14"/>
  <c r="F23" i="14"/>
  <c r="F14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H22" i="14" l="1"/>
  <c r="H26" i="14"/>
  <c r="H25" i="14"/>
  <c r="H36" i="14"/>
  <c r="H31" i="14"/>
  <c r="H30" i="14"/>
  <c r="H29" i="14"/>
  <c r="H27" i="14"/>
  <c r="H28" i="14"/>
  <c r="H32" i="14"/>
  <c r="H35" i="14"/>
  <c r="H43" i="14"/>
  <c r="H42" i="14"/>
  <c r="H40" i="14"/>
  <c r="H24" i="14"/>
  <c r="H39" i="14"/>
  <c r="H38" i="14"/>
  <c r="H37" i="14"/>
  <c r="H21" i="14"/>
  <c r="H20" i="14"/>
  <c r="H41" i="14"/>
  <c r="H19" i="14"/>
  <c r="H34" i="14"/>
  <c r="H18" i="14"/>
  <c r="H17" i="14"/>
  <c r="H16" i="14"/>
  <c r="H15" i="14"/>
  <c r="H14" i="14"/>
  <c r="AN2" i="1" a="1"/>
  <c r="AN2" i="1" s="1"/>
  <c r="AO2" i="1"/>
  <c r="I14" i="14" l="1"/>
  <c r="I30" i="14"/>
  <c r="I41" i="14"/>
  <c r="I42" i="14"/>
  <c r="I15" i="14"/>
  <c r="I31" i="14"/>
  <c r="I24" i="14"/>
  <c r="I16" i="14"/>
  <c r="I32" i="14"/>
  <c r="I18" i="14"/>
  <c r="I20" i="14"/>
  <c r="I36" i="14"/>
  <c r="I21" i="14"/>
  <c r="I22" i="14"/>
  <c r="I38" i="14"/>
  <c r="I23" i="14"/>
  <c r="I39" i="14"/>
  <c r="I40" i="14"/>
  <c r="I25" i="14"/>
  <c r="I26" i="14"/>
  <c r="I17" i="14"/>
  <c r="I33" i="14"/>
  <c r="I34" i="14"/>
  <c r="I19" i="14"/>
  <c r="I35" i="14"/>
  <c r="I37" i="14"/>
  <c r="I27" i="14"/>
  <c r="I43" i="14"/>
  <c r="I28" i="14"/>
  <c r="I29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2" i="1" l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<sst xmlns="http://schemas.openxmlformats.org/spreadsheetml/2006/main" count="442" uniqueCount="206">
  <si>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</si>
  <si>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</si>
  <si>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</si>
  <si>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</si>
  <si>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</si>
  <si>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</si>
  <si>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</si>
  <si>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</si>
  <si>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</si>
  <si>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Probability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</si>
  <si>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</si>
  <si>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</si>
  <si>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</si>
  <si>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</si>
  <si>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</si>
  <si>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</si>
  <si>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</si>
  <si>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</si>
  <si>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</si>
  <si>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</si>
  <si>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</si>
  <si>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</si>
  <si>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</si>
  <si>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</si>
  <si>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</si>
  <si>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</si>
  <si>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</si>
  <si>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</si>
  <si>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</si>
  <si>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</si>
  <si>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</si>
  <si>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</si>
  <si>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</si>
  <si>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</si>
  <si>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</si>
  <si>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</si>
  <si>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</si>
  <si>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</si>
  <si>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</si>
  <si>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</si>
  <si>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</si>
  <si>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</si>
  <si>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</si>
  <si>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</si>
  <si>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</si>
  <si>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</si>
  <si>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</si>
  <si>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</si>
  <si>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</si>
  <si>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</si>
  <si>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</si>
  <si>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</si>
  <si>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</si>
  <si>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</si>
  <si>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</si>
  <si>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</si>
  <si>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</si>
  <si>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</si>
  <si>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</si>
  <si>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</si>
  <si>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</si>
  <si>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</si>
  <si>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</si>
  <si>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</si>
  <si>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</si>
  <si>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</si>
  <si>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</si>
  <si>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</si>
  <si>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</si>
  <si>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</si>
  <si>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</si>
  <si>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</si>
  <si>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</si>
  <si>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</si>
  <si>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</si>
  <si>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</si>
  <si>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</si>
  <si>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</si>
  <si>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</si>
  <si>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</si>
  <si>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</si>
  <si>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</si>
  <si>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</si>
  <si>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</si>
  <si>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</si>
  <si>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</si>
  <si>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</si>
  <si>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</si>
  <si>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</si>
  <si>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</si>
  <si>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</si>
  <si>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</si>
  <si>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</si>
  <si>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</si>
  <si>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</si>
  <si>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</si>
  <si>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</si>
  <si>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</si>
  <si>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</si>
  <si>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</si>
  <si>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</si>
  <si>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</si>
  <si>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</si>
  <si>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</si>
  <si>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</si>
  <si>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</si>
  <si>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</si>
  <si>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</si>
  <si>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</si>
  <si>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</si>
  <si>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</si>
  <si>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</si>
  <si>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</si>
  <si>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</si>
  <si>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</si>
  <si>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</si>
  <si>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</si>
  <si>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</si>
  <si>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</si>
  <si>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</si>
  <si>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</si>
  <si>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</si>
  <si>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</si>
  <si>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</si>
  <si>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</si>
  <si>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</si>
  <si>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</si>
  <si>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</si>
  <si>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</si>
  <si>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</si>
  <si>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</si>
  <si>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</si>
  <si>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</si>
  <si>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</si>
  <si>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</si>
  <si>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</si>
  <si>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</si>
  <si>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</si>
  <si>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</si>
  <si>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</si>
  <si>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</si>
  <si>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</si>
  <si>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</si>
  <si>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</si>
  <si>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</si>
  <si>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</si>
  <si>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</si>
  <si>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</si>
  <si>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</si>
  <si>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</si>
  <si>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</si>
  <si>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</si>
  <si>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</si>
  <si>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</si>
  <si>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</si>
  <si>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</si>
  <si>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</si>
  <si>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</si>
  <si>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</si>
  <si>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</si>
  <si>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</si>
  <si>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</si>
  <si>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</si>
  <si>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</si>
  <si>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</si>
  <si>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</si>
  <si>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</si>
  <si>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</si>
  <si>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</si>
  <si>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</si>
  <si>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</si>
  <si>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</si>
  <si>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</si>
  <si>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</si>
  <si>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</si>
  <si>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</si>
  <si>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</si>
  <si>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</si>
  <si>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</si>
  <si>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</si>
  <si>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</si>
  <si>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</si>
  <si>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</si>
  <si>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</si>
  <si>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</si>
  <si>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</si>
  <si>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</si>
  <si>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</si>
  <si>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</si>
  <si>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</si>
  <si>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</si>
  <si>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</si>
  <si>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</si>
  <si>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</si>
  <si>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</si>
  <si>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</si>
  <si>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</si>
  <si>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</si>
  <si>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</si>
  <si>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</si>
  <si>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</si>
  <si>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</si>
  <si>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</si>
  <si>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</si>
  <si>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</si>
  <si>
    <t xml:space="preserve"> Chosen Facade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</si>
</sst>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3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</cellXfs>
  <cellStyles count="3">
    <cellStyle name="Good" xfId="2" builtinId="26"/>
    <cellStyle name="Normal" xfId="0" builtinId="0"/>
    <cellStyle name="Percent" xfId="1" builtinId="5"/>
  </cellStyles>
  <dxfs count="85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Scores'!$A$14:$B$23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Scores'!$G$14:$G$23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Scores'!$A$14:$B$23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Scores'!$F$14:$F$23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Scores'!$A$24:$B$33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Scores'!$G$24:$G$33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Scores'!$A$24:$B$33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Scores'!$F$24:$F$33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Scores'!$A$34:$B$43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Scores'!$G$34:$G$43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Scores'!$A$34:$B$43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Scores'!$F$34:$F$43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6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8.0856442830342684E-2"/>
          <c:w val="0.95569337021218026"/>
          <c:h val="0.67929713627111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8.0557521479759208E-3"/>
                  <c:y val="-0.12205739257381611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62431984E-2"/>
          <c:y val="0.89573261905215196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Chosen Facade Variations and their CICA Complexity Scores.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157719354786E-2"/>
                  <c:y val="-7.743564890886099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950058986905216"/>
          <c:y val="0.2177519526926604"/>
          <c:w val="0.26710735875748809"/>
          <c:h val="0.50915567782942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2.png"/><Relationship Id="rId1" Type="http://schemas.openxmlformats.org/officeDocument/2006/relationships/chart" Target="../charts/chart5.xml"/><Relationship Id="rId6" Type="http://schemas.openxmlformats.org/officeDocument/2006/relationships/image" Target="../media/image4.png"/><Relationship Id="rId5" Type="http://schemas.openxmlformats.org/officeDocument/2006/relationships/chart" Target="../charts/chart7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8.xml"/><Relationship Id="rId1" Type="http://schemas.openxmlformats.org/officeDocument/2006/relationships/image" Target="../media/image5.png"/><Relationship Id="rId5" Type="http://schemas.openxmlformats.org/officeDocument/2006/relationships/chart" Target="../charts/chart9.xml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image" Target="../media/image8.png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444160</xdr:colOff>
      <xdr:row>13</xdr:row>
      <xdr:rowOff>4442</xdr:rowOff>
    </xdr:from>
    <xdr:to>
      <xdr:col>16</xdr:col>
      <xdr:colOff>1067614</xdr:colOff>
      <xdr:row>34</xdr:row>
      <xdr:rowOff>84106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364496</xdr:colOff>
      <xdr:row>13</xdr:row>
      <xdr:rowOff>4442</xdr:rowOff>
    </xdr:from>
    <xdr:to>
      <xdr:col>20</xdr:col>
      <xdr:colOff>104723</xdr:colOff>
      <xdr:row>34</xdr:row>
      <xdr:rowOff>84106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561923</xdr:colOff>
      <xdr:row>13</xdr:row>
      <xdr:rowOff>4442</xdr:rowOff>
    </xdr:from>
    <xdr:to>
      <xdr:col>26</xdr:col>
      <xdr:colOff>284832</xdr:colOff>
      <xdr:row>34</xdr:row>
      <xdr:rowOff>84106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295224</xdr:colOff>
      <xdr:row>12</xdr:row>
      <xdr:rowOff>69272</xdr:rowOff>
    </xdr:from>
    <xdr:to>
      <xdr:col>23</xdr:col>
      <xdr:colOff>260587</xdr:colOff>
      <xdr:row>13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D8BF8B5-8D8D-B55B-30B1-3868E13D5FCD}"/>
            </a:ext>
          </a:extLst>
        </xdr:cNvPr>
        <xdr:cNvSpPr txBox="1"/>
      </xdr:nvSpPr>
      <xdr:spPr>
        <a:xfrm>
          <a:off x="8711860" y="2718954"/>
          <a:ext cx="10945091" cy="4329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Comparative Analysis of Perceived Complexity vs. CICA Complexity Scores per Pattern</a:t>
          </a:r>
        </a:p>
      </xdr:txBody>
    </xdr:sp>
    <xdr:clientData/>
  </xdr:twoCellAnchor>
  <xdr:twoCellAnchor>
    <xdr:from>
      <xdr:col>13</xdr:col>
      <xdr:colOff>977967</xdr:colOff>
      <xdr:row>34</xdr:row>
      <xdr:rowOff>173183</xdr:rowOff>
    </xdr:from>
    <xdr:to>
      <xdr:col>15</xdr:col>
      <xdr:colOff>689671</xdr:colOff>
      <xdr:row>36</xdr:row>
      <xdr:rowOff>155865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549A971-DC06-4ADE-9F46-5185AA14A98A}"/>
            </a:ext>
          </a:extLst>
        </xdr:cNvPr>
        <xdr:cNvSpPr txBox="1"/>
      </xdr:nvSpPr>
      <xdr:spPr>
        <a:xfrm>
          <a:off x="8303558" y="7360228"/>
          <a:ext cx="1703295" cy="3636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/>
            <a:t>(a) Pattern 1</a:t>
          </a:r>
        </a:p>
      </xdr:txBody>
    </xdr:sp>
    <xdr:clientData/>
  </xdr:twoCellAnchor>
  <xdr:twoCellAnchor>
    <xdr:from>
      <xdr:col>18</xdr:col>
      <xdr:colOff>99120</xdr:colOff>
      <xdr:row>34</xdr:row>
      <xdr:rowOff>173183</xdr:rowOff>
    </xdr:from>
    <xdr:to>
      <xdr:col>19</xdr:col>
      <xdr:colOff>560599</xdr:colOff>
      <xdr:row>36</xdr:row>
      <xdr:rowOff>138547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612C76F-6037-720F-F7FC-A075A03A0282}"/>
            </a:ext>
          </a:extLst>
        </xdr:cNvPr>
        <xdr:cNvSpPr txBox="1"/>
      </xdr:nvSpPr>
      <xdr:spPr>
        <a:xfrm>
          <a:off x="13295575" y="7360228"/>
          <a:ext cx="1777660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/>
            <a:t>(b) Pattern</a:t>
          </a:r>
          <a:r>
            <a:rPr lang="en-US" sz="2000" b="0" baseline="0"/>
            <a:t> 2</a:t>
          </a:r>
          <a:endParaRPr lang="en-US" sz="2000" b="0"/>
        </a:p>
      </xdr:txBody>
    </xdr:sp>
    <xdr:clientData/>
  </xdr:twoCellAnchor>
  <xdr:twoCellAnchor>
    <xdr:from>
      <xdr:col>21</xdr:col>
      <xdr:colOff>807434</xdr:colOff>
      <xdr:row>35</xdr:row>
      <xdr:rowOff>1</xdr:rowOff>
    </xdr:from>
    <xdr:to>
      <xdr:col>24</xdr:col>
      <xdr:colOff>39322</xdr:colOff>
      <xdr:row>36</xdr:row>
      <xdr:rowOff>155865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FA0003B-C3BD-2E55-B0AC-6C5333C8B624}"/>
            </a:ext>
          </a:extLst>
        </xdr:cNvPr>
        <xdr:cNvSpPr txBox="1"/>
      </xdr:nvSpPr>
      <xdr:spPr>
        <a:xfrm>
          <a:off x="18385389" y="7377546"/>
          <a:ext cx="1656433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/>
            <a:t>(c) Pattern 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1221440</xdr:colOff>
      <xdr:row>4</xdr:row>
      <xdr:rowOff>56030</xdr:rowOff>
    </xdr:from>
    <xdr:to>
      <xdr:col>35</xdr:col>
      <xdr:colOff>89645</xdr:colOff>
      <xdr:row>25</xdr:row>
      <xdr:rowOff>184305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E1501-62CE-421A-B982-2A5B8AD4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615646" y="818030"/>
          <a:ext cx="6286499" cy="4173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5</xdr:col>
      <xdr:colOff>9368</xdr:colOff>
      <xdr:row>0</xdr:row>
      <xdr:rowOff>0</xdr:rowOff>
    </xdr:from>
    <xdr:to>
      <xdr:col>17</xdr:col>
      <xdr:colOff>101256</xdr:colOff>
      <xdr:row>24</xdr:row>
      <xdr:rowOff>183776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77933</xdr:colOff>
      <xdr:row>5</xdr:row>
      <xdr:rowOff>81395</xdr:rowOff>
    </xdr:from>
    <xdr:to>
      <xdr:col>26</xdr:col>
      <xdr:colOff>443381</xdr:colOff>
      <xdr:row>33</xdr:row>
      <xdr:rowOff>22738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9524" y="1033895"/>
          <a:ext cx="6392175" cy="53272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17318</xdr:rowOff>
    </xdr:from>
    <xdr:to>
      <xdr:col>28</xdr:col>
      <xdr:colOff>467592</xdr:colOff>
      <xdr:row>65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0</xdr:colOff>
      <xdr:row>68</xdr:row>
      <xdr:rowOff>0</xdr:rowOff>
    </xdr:from>
    <xdr:to>
      <xdr:col>30</xdr:col>
      <xdr:colOff>376861</xdr:colOff>
      <xdr:row>96</xdr:row>
      <xdr:rowOff>189455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C3EE4F-D514-828C-9ED2-A2AD43A2B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93727" y="13005955"/>
          <a:ext cx="14595089" cy="5523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1</xdr:col>
      <xdr:colOff>381001</xdr:colOff>
      <xdr:row>0</xdr:row>
      <xdr:rowOff>0</xdr:rowOff>
    </xdr:from>
    <xdr:to>
      <xdr:col>12</xdr:col>
      <xdr:colOff>46265</xdr:colOff>
      <xdr:row>25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19</xdr:row>
      <xdr:rowOff>47624</xdr:rowOff>
    </xdr:from>
    <xdr:to>
      <xdr:col>8</xdr:col>
      <xdr:colOff>57150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607218</xdr:colOff>
      <xdr:row>18</xdr:row>
      <xdr:rowOff>180975</xdr:rowOff>
    </xdr:from>
    <xdr:to>
      <xdr:col>18</xdr:col>
      <xdr:colOff>38100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6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65.555135185183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4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4"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0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14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29" headerRowDxfId="84">
  <autoFilter ref="A1:AO29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3" totalsRowDxfId="82"/>
    <tableColumn id="10" xr3:uid="{64771C3E-7E16-45EF-A2EE-D25D6C2AE74A}" name="Gender" dataDxfId="81" totalsRowDxfId="80"/>
    <tableColumn id="6" xr3:uid="{62236BB4-55BB-4C73-B959-4C284985000F}" name="Patern" dataDxfId="79" totalsRowDxfId="78"/>
    <tableColumn id="2" xr3:uid="{A38B2C70-183F-4B2D-8429-6302F3CE5596}" name="Façade ID" dataDxfId="77" totalsRowDxfId="76"/>
    <tableColumn id="42" xr3:uid="{6FADB675-FC65-4474-9858-D42CAD79DB9B}" name="Façade Variation" dataDxfId="75" totalsRowDxfId="74"/>
    <tableColumn id="7" xr3:uid="{FD4330AA-8CA2-4FAE-A6A6-858D8082DF46}" name="CICA Score" dataDxfId="73" totalsRowDxfId="72"/>
    <tableColumn id="4" xr3:uid="{1066692D-1C2C-4080-BA58-8C1BAF83E654}" name="LV1" totalsRowFunction="stdDev" dataDxfId="71" totalsRowDxfId="70"/>
    <tableColumn id="36" xr3:uid="{8ADD5CA9-9CB7-4AA7-925D-A1E6F28A3EDD}" name="LV2" totalsRowFunction="stdDev" dataDxfId="69" totalsRowDxfId="68"/>
    <tableColumn id="35" xr3:uid="{A3934A66-5422-462E-969F-A830EE533FCC}" name="LV3" totalsRowFunction="stdDev" dataDxfId="67" totalsRowDxfId="66"/>
    <tableColumn id="34" xr3:uid="{FC8840EA-741E-466E-B647-7A9327980039}" name="LV4" totalsRowFunction="stdDev" dataDxfId="65" totalsRowDxfId="64"/>
    <tableColumn id="8" xr3:uid="{2E0320C3-B4F2-4035-8731-6BBB5203730B}" name="LV5" totalsRowFunction="stdDev" dataDxfId="63" totalsRowDxfId="62"/>
    <tableColumn id="3" xr3:uid="{D3F416A3-C5B1-40A4-8645-082996A0786E}" name="LV6" totalsRowFunction="stdDev" dataDxfId="61" totalsRowDxfId="60"/>
    <tableColumn id="39" xr3:uid="{2AEAE83E-516F-4F75-80B5-55204FCAD2BC}" name="LV7" totalsRowFunction="stdDev" dataDxfId="59" totalsRowDxfId="58"/>
    <tableColumn id="38" xr3:uid="{C8D75F88-E9E1-41F1-A1B9-2CBBD9969697}" name="LV8" totalsRowFunction="stdDev" dataDxfId="57" totalsRowDxfId="56"/>
    <tableColumn id="37" xr3:uid="{A35E7F78-B484-4CD5-9E6C-11A7BDD71F3F}" name="LV9" totalsRowFunction="stdDev" dataDxfId="55" totalsRowDxfId="54"/>
    <tableColumn id="40" xr3:uid="{BBB38209-EC67-4A21-BB96-C3AE177A2B9A}" name="LV10" totalsRowFunction="stdDev" dataDxfId="53" totalsRowDxfId="52"/>
    <tableColumn id="11" xr3:uid="{A0043E1B-9F30-4289-A83B-3532079F9675}" name="Mean" dataDxfId="51" totalsRowDxfId="50">
      <calculatedColumnFormula>AVERAGE(Table1[CICA Score])</calculatedColumnFormula>
    </tableColumn>
    <tableColumn id="12" xr3:uid="{7E3498C4-E902-477A-8E25-383381324BA8}" name="Standard Deviation" dataDxfId="49">
      <calculatedColumnFormula>_xlfn.STDEV.P(Table1[CICA Score])</calculatedColumnFormula>
    </tableColumn>
    <tableColumn id="13" xr3:uid="{C177ADAC-A1D8-4890-ABD9-071854B36AAA}" name="Z-score" totalsRowFunction="average" dataDxfId="48" totalsRowDxfId="47">
      <calculatedColumnFormula>(Table1[[#This Row],[CICA Score]]-Table1[[#This Row],[Mean]])/Table1[[#This Row],[Standard Deviation]]</calculatedColumnFormula>
    </tableColumn>
    <tableColumn id="14" xr3:uid="{25E55D02-3768-4B1F-8F52-59DF71FF8579}" name="Probability" totalsRowFunction="average" dataDxfId="46" totalsRowDxfId="45" dataCellStyle="Percent">
      <calculatedColumnFormula>_xlfn.NORM.DIST(Table1[[#This Row],[Z-score]],0,1,FALSE)</calculatedColumnFormula>
    </tableColumn>
    <tableColumn id="31" xr3:uid="{DF00E40E-15FC-4831-81B2-42670B42F90C}" name="Probability SD" dataDxfId="44" totalsRowDxfId="43">
      <calculatedColumnFormula>_xlfn.STDEV.P(Table1[Probability])</calculatedColumnFormula>
    </tableColumn>
    <tableColumn id="9" xr3:uid="{AB0E5DB0-4CDB-4699-94C9-24D8FA990E9C}" name="Q1" dataDxfId="42"/>
    <tableColumn id="15" xr3:uid="{72F4079C-A213-4C48-989D-D7FC8B980638}" name="Q2" dataDxfId="41"/>
    <tableColumn id="16" xr3:uid="{42D93BF4-F56B-4FB4-85B5-7321B5C8563E}" name="Q3" dataDxfId="40"/>
    <tableColumn id="17" xr3:uid="{9AF0B243-08F4-4FEE-B90B-26A94594ECB2}" name="Q4" dataDxfId="39"/>
    <tableColumn id="18" xr3:uid="{440BEB28-4ED1-4326-802B-9C0C44E8CE3A}" name="Q5" dataDxfId="38"/>
    <tableColumn id="19" xr3:uid="{E5D57724-4045-4E12-9944-398162B5AA7C}" name="Q6" dataDxfId="37"/>
    <tableColumn id="20" xr3:uid="{68FEA1B8-5A78-4604-A1F4-8A579DC75438}" name="Q7" dataDxfId="36"/>
    <tableColumn id="21" xr3:uid="{59C6B532-E840-49AF-B11A-6F7C99B21B44}" name="Q8" dataDxfId="35"/>
    <tableColumn id="22" xr3:uid="{2B8A96D3-5F95-41D8-BBFF-4E0CC422093E}" name="Q9" dataDxfId="34"/>
    <tableColumn id="23" xr3:uid="{F616DD3F-2E77-4B3B-8AD8-921A9759962C}" name="Q10" dataDxfId="33"/>
    <tableColumn id="24" xr3:uid="{D97AD858-CBC9-4EBD-AAA8-8440B04657FA}" name="Q11" dataDxfId="32"/>
    <tableColumn id="25" xr3:uid="{8D924469-6E0A-43B5-B3DE-0308394EB538}" name="Q12" dataDxfId="31"/>
    <tableColumn id="26" xr3:uid="{B3276EC8-64C3-4224-ACD2-51806F626791}" name="Q13" dataDxfId="30"/>
    <tableColumn id="27" xr3:uid="{FE4CD374-A6E7-451D-A568-280102086B84}" name="Q14" dataDxfId="29"/>
    <tableColumn id="28" xr3:uid="{34B6AD55-2645-4326-8CD7-4DB729CCFAAC}" name="Q15" dataDxfId="28"/>
    <tableColumn id="29" xr3:uid="{70ABD23C-8887-4D6E-AC15-752215BAA267}" name="Mean Q6" dataDxfId="27">
      <calculatedColumnFormula array="1">AVERAGE(IF(Table1[Q6]&lt;&gt;"", Table1[Q6]))</calculatedColumnFormula>
    </tableColumn>
    <tableColumn id="30" xr3:uid="{FD151007-3BDD-45D6-A89B-8F1172A3F64D}" name="SD Q6" totalsRowFunction="sum" dataDxfId="26" totalsRowDxfId="2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6" displayName="Table6" ref="A13:I43" totalsRowShown="0" headerRowDxfId="23">
  <autoFilter ref="A13:I43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2"/>
    <tableColumn id="6" xr3:uid="{7BAC728B-3AB4-4DE5-9252-8F59849350B2}" name="CICA ranking" dataDxfId="21"/>
    <tableColumn id="7" xr3:uid="{2594E63C-3E2E-4852-89A2-9393ADB54B35}" name="Participant Ranking" dataDxfId="20"/>
    <tableColumn id="8" xr3:uid="{FED9B031-4BD1-43A6-8112-C602134C80B5}" name="Ranking SD" dataDxfId="19">
      <calculatedColumnFormula>_xlfn.STDEV.P(Table6[[#This Row],[CICA ranking]],Table6[[#This Row],[Participant Ranking]])</calculatedColumnFormula>
    </tableColumn>
    <tableColumn id="9" xr3:uid="{63572CDA-6F5E-4977-BC4C-1717E1FE4F1B}" name="Average SD" dataDxfId="18">
      <calculatedColumnFormula>STDEVA(Table6[Ranking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29"/>
  <sheetViews>
    <sheetView zoomScale="70" zoomScaleNormal="70" workbookViewId="0">
      <selection activeCell="U3" sqref="U3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38</v>
      </c>
      <c r="C1" s="2" t="s">
        <v>51</v>
      </c>
      <c r="D1" s="24" t="s">
        <v>1</v>
      </c>
      <c r="E1" s="24" t="s">
        <v>2</v>
      </c>
      <c r="F1" s="24" t="s">
        <v>50</v>
      </c>
      <c r="G1" s="24" t="s">
        <v>190</v>
      </c>
      <c r="H1" s="24" t="s">
        <v>149</v>
      </c>
      <c r="I1" s="2" t="s">
        <v>185</v>
      </c>
      <c r="J1" s="17" t="s">
        <v>52</v>
      </c>
      <c r="K1" s="17" t="s">
        <v>53</v>
      </c>
      <c r="L1" s="17" t="s">
        <v>54</v>
      </c>
      <c r="M1" s="17" t="s">
        <v>55</v>
      </c>
      <c r="N1" s="17" t="s">
        <v>56</v>
      </c>
      <c r="O1" s="17" t="s">
        <v>57</v>
      </c>
      <c r="P1" s="17" t="s">
        <v>58</v>
      </c>
      <c r="Q1" s="17" t="s">
        <v>59</v>
      </c>
      <c r="R1" s="17" t="s">
        <v>60</v>
      </c>
      <c r="S1" s="17" t="s">
        <v>61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37</v>
      </c>
      <c r="Y1" s="2" t="s">
        <v>10</v>
      </c>
      <c r="Z1" s="2" t="s">
        <v>14</v>
      </c>
      <c r="AA1" s="2" t="s">
        <v>15</v>
      </c>
      <c r="AB1" s="2" t="s">
        <v>16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17</v>
      </c>
      <c r="AK1" s="2" t="s">
        <v>25</v>
      </c>
      <c r="AL1" s="2" t="s">
        <v>26</v>
      </c>
      <c r="AM1" s="2" t="s">
        <v>27</v>
      </c>
      <c r="AN1" s="12" t="s">
        <v>32</v>
      </c>
      <c r="AO1" s="12" t="s">
        <v>33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3.8179590016415625</v>
      </c>
      <c r="U2" s="30">
        <f>_xlfn.STDEV.P(Table1[CICA Score])</f>
        <v>1.0768671839377393</v>
      </c>
      <c r="V2" s="26">
        <f>(Table1[[#This Row],[CICA Score]]-Table1[[#This Row],[Mean]])/Table1[[#This Row],[Standard Deviation]]</f>
        <v>-3.5454316545152551</v>
      </c>
      <c r="W2" s="28">
        <f>_xlfn.NORM.DIST(Table1[[#This Row],[Z-score]],0,1,FALSE)</f>
        <v>7.4361930447311301E-4</v>
      </c>
      <c r="X2" s="24">
        <f>_xlfn.STDEV.P(Table1[Probability])</f>
        <v>0.12778417293287606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39" x14ac:dyDescent="0.25">
      <c r="A3">
        <v>1</v>
      </c>
      <c r="B3" t="s">
        <v>39</v>
      </c>
      <c r="C3" t="s">
        <v>47</v>
      </c>
      <c r="D3" s="25" t="s">
        <v>62</v>
      </c>
      <c r="E3" s="25" t="s">
        <v>4</v>
      </c>
      <c r="F3" s="25">
        <v>1</v>
      </c>
      <c r="G3" s="15" t="s">
        <v>160</v>
      </c>
      <c r="H3" s="15">
        <v>3</v>
      </c>
      <c r="I3" s="33">
        <f>INDEX(Table6[CICA score], MATCH(Table1[[#This Row],[Façade ID]],Table6[Façade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3.8179590016415625</v>
      </c>
      <c r="U3" s="31">
        <f>_xlfn.STDEV.P(Table1[CICA Score])</f>
        <v>1.0768671839377393</v>
      </c>
      <c r="V3" s="27">
        <f>(Table1[[#This Row],[CICA Score]]-Table1[[#This Row],[Mean]])/Table1[[#This Row],[Standard Deviation]]</f>
        <v>0.2349294534160721</v>
      </c>
      <c r="W3" s="29">
        <f>_xlfn.NORM.DIST(Table1[[#This Row],[Z-score]],0,1,FALSE)</f>
        <v>0.38808361606840547</v>
      </c>
      <c r="X3" s="25">
        <f>_xlfn.STDEV.P(Table1[Probability])</f>
        <v>0.12778417293287606</v>
      </c>
      <c r="Y3" s="8" t="s">
        <v>131</v>
      </c>
      <c r="Z3" s="8" t="s">
        <v>11</v>
      </c>
      <c r="AA3" s="8" t="s">
        <v>96</v>
      </c>
      <c r="AB3" s="8" t="s">
        <v>91</v>
      </c>
      <c r="AC3" s="8" t="s">
        <v>92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25">
      <c r="A4">
        <v>2</v>
      </c>
      <c r="B4" t="s">
        <v>40</v>
      </c>
      <c r="C4" t="s">
        <v>47</v>
      </c>
      <c r="D4" s="25" t="s">
        <v>62</v>
      </c>
      <c r="E4" s="25" t="s">
        <v>4</v>
      </c>
      <c r="F4" s="25">
        <v>2</v>
      </c>
      <c r="G4" s="15" t="s">
        <v>167</v>
      </c>
      <c r="H4" s="15">
        <v>3</v>
      </c>
      <c r="I4" s="33">
        <f>INDEX(Table6[CICA score], MATCH(Table1[[#This Row],[Façade ID]],Table6[Façade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3.8179590016415625</v>
      </c>
      <c r="U4" s="31">
        <f>_xlfn.STDEV.P(Table1[CICA Score])</f>
        <v>1.0768671839377393</v>
      </c>
      <c r="V4" s="27">
        <f>(Table1[[#This Row],[CICA Score]]-Table1[[#This Row],[Mean]])/Table1[[#This Row],[Standard Deviation]]</f>
        <v>-0.405714828553428</v>
      </c>
      <c r="W4" s="29">
        <f>_xlfn.NORM.DIST(Table1[[#This Row],[Z-score]],0,1,FALSE)</f>
        <v>0.36742326154398586</v>
      </c>
      <c r="X4" s="25">
        <f>_xlfn.STDEV.P(Table1[Probability])</f>
        <v>0.12778417293287606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25">
      <c r="A5">
        <v>3</v>
      </c>
      <c r="B5" t="s">
        <v>41</v>
      </c>
      <c r="C5" t="s">
        <v>47</v>
      </c>
      <c r="D5" s="25" t="s">
        <v>62</v>
      </c>
      <c r="E5" s="25" t="s">
        <v>4</v>
      </c>
      <c r="F5" s="25">
        <v>3</v>
      </c>
      <c r="G5" s="15" t="s">
        <v>175</v>
      </c>
      <c r="H5" s="15">
        <v>2</v>
      </c>
      <c r="I5" s="33">
        <f>INDEX(Table6[CICA score], MATCH(Table1[[#This Row],[Façade ID]],Table6[Façade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3.8179590016415625</v>
      </c>
      <c r="U5" s="31">
        <f>_xlfn.STDEV.P(Table1[CICA Score])</f>
        <v>1.0768671839377393</v>
      </c>
      <c r="V5" s="27">
        <f>(Table1[[#This Row],[CICA Score]]-Table1[[#This Row],[Mean]])/Table1[[#This Row],[Standard Deviation]]</f>
        <v>-1.272039869601812</v>
      </c>
      <c r="W5" s="29">
        <f>_xlfn.NORM.DIST(Table1[[#This Row],[Z-score]],0,1,FALSE)</f>
        <v>0.17764266469552986</v>
      </c>
      <c r="X5" s="25">
        <f>_xlfn.STDEV.P(Table1[Probability])</f>
        <v>0.12778417293287606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25">
      <c r="A6">
        <v>4</v>
      </c>
      <c r="B6" t="s">
        <v>63</v>
      </c>
      <c r="C6" t="s">
        <v>46</v>
      </c>
      <c r="D6" s="25" t="s">
        <v>5</v>
      </c>
      <c r="E6" s="25" t="s">
        <v>3</v>
      </c>
      <c r="F6" s="25">
        <v>1</v>
      </c>
      <c r="G6" s="15" t="s">
        <v>157</v>
      </c>
      <c r="H6" s="15">
        <v>2</v>
      </c>
      <c r="I6" s="33">
        <f>INDEX(Table6[CICA score], MATCH(Table1[[#This Row],[Façade ID]],Table6[Façade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3.8179590016415625</v>
      </c>
      <c r="U6" s="31">
        <f>_xlfn.STDEV.P(Table1[CICA Score])</f>
        <v>1.0768671839377393</v>
      </c>
      <c r="V6" s="27">
        <f>(Table1[[#This Row],[CICA Score]]-Table1[[#This Row],[Mean]])/Table1[[#This Row],[Standard Deviation]]</f>
        <v>-0.66242343894343736</v>
      </c>
      <c r="W6" s="29">
        <f>_xlfn.NORM.DIST(Table1[[#This Row],[Z-score]],0,1,FALSE)</f>
        <v>0.32035006133473226</v>
      </c>
      <c r="X6" s="25">
        <f>_xlfn.STDEV.P(Table1[Probability])</f>
        <v>0.12778417293287606</v>
      </c>
      <c r="Y6" s="8" t="s">
        <v>93</v>
      </c>
      <c r="Z6" s="8" t="s">
        <v>11</v>
      </c>
      <c r="AA6" s="8" t="s">
        <v>96</v>
      </c>
      <c r="AB6" s="8" t="s">
        <v>13</v>
      </c>
      <c r="AC6" s="8" t="s">
        <v>94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25">
      <c r="A7">
        <v>5</v>
      </c>
      <c r="B7" t="s">
        <v>64</v>
      </c>
      <c r="C7" t="s">
        <v>46</v>
      </c>
      <c r="D7" s="25" t="s">
        <v>5</v>
      </c>
      <c r="E7" s="25" t="s">
        <v>3</v>
      </c>
      <c r="F7" s="25">
        <v>2</v>
      </c>
      <c r="G7" s="15" t="s">
        <v>169</v>
      </c>
      <c r="H7" s="15">
        <v>5</v>
      </c>
      <c r="I7" s="33">
        <f>INDEX(Table6[CICA score], MATCH(Table1[[#This Row],[Façade ID]],Table6[Façade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3.8179590016415625</v>
      </c>
      <c r="U7" s="31">
        <f>_xlfn.STDEV.P(Table1[CICA Score])</f>
        <v>1.0768671839377393</v>
      </c>
      <c r="V7" s="27">
        <f>(Table1[[#This Row],[CICA Score]]-Table1[[#This Row],[Mean]])/Table1[[#This Row],[Standard Deviation]]</f>
        <v>-0.29957224839166824</v>
      </c>
      <c r="W7" s="29">
        <f>_xlfn.NORM.DIST(Table1[[#This Row],[Z-score]],0,1,FALSE)</f>
        <v>0.38143672548032059</v>
      </c>
      <c r="X7" s="25">
        <f>_xlfn.STDEV.P(Table1[Probability])</f>
        <v>0.12778417293287606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25">
      <c r="A8">
        <v>6</v>
      </c>
      <c r="B8" t="s">
        <v>75</v>
      </c>
      <c r="C8" t="s">
        <v>46</v>
      </c>
      <c r="D8" s="25" t="s">
        <v>5</v>
      </c>
      <c r="E8" s="25" t="s">
        <v>3</v>
      </c>
      <c r="F8" s="25">
        <v>3</v>
      </c>
      <c r="G8" s="15" t="s">
        <v>178</v>
      </c>
      <c r="H8" s="15">
        <v>6</v>
      </c>
      <c r="I8" s="33">
        <f>INDEX(Table6[CICA score], MATCH(Table1[[#This Row],[Façade ID]],Table6[Façade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3.8179590016415625</v>
      </c>
      <c r="U8" s="31">
        <f>_xlfn.STDEV.P(Table1[CICA Score])</f>
        <v>1.0768671839377393</v>
      </c>
      <c r="V8" s="27">
        <f>(Table1[[#This Row],[CICA Score]]-Table1[[#This Row],[Mean]])/Table1[[#This Row],[Standard Deviation]]</f>
        <v>2.0760372402918659</v>
      </c>
      <c r="W8" s="29">
        <f>_xlfn.NORM.DIST(Table1[[#This Row],[Z-score]],0,1,FALSE)</f>
        <v>4.6240287145465749E-2</v>
      </c>
      <c r="X8" s="25">
        <f>_xlfn.STDEV.P(Table1[Probability])</f>
        <v>0.12778417293287606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25">
      <c r="A9">
        <v>7</v>
      </c>
      <c r="B9" t="s">
        <v>76</v>
      </c>
      <c r="C9" t="s">
        <v>139</v>
      </c>
      <c r="D9" s="25" t="s">
        <v>79</v>
      </c>
      <c r="E9" s="25" t="s">
        <v>4</v>
      </c>
      <c r="F9" s="25">
        <v>1</v>
      </c>
      <c r="G9" s="15" t="s">
        <v>162</v>
      </c>
      <c r="H9" s="15">
        <v>6</v>
      </c>
      <c r="I9" s="33">
        <f>INDEX(Table6[CICA score], MATCH(Table1[[#This Row],[Façade ID]],Table6[Façade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3.8179590016415625</v>
      </c>
      <c r="U9" s="31">
        <f>_xlfn.STDEV.P(Table1[CICA Score])</f>
        <v>1.0768671839377393</v>
      </c>
      <c r="V9" s="27">
        <f>(Table1[[#This Row],[CICA Score]]-Table1[[#This Row],[Mean]])/Table1[[#This Row],[Standard Deviation]]</f>
        <v>0.76473372321924193</v>
      </c>
      <c r="W9" s="29">
        <f>_xlfn.NORM.DIST(Table1[[#This Row],[Z-score]],0,1,FALSE)</f>
        <v>0.2977957688320218</v>
      </c>
      <c r="X9" s="25">
        <f>_xlfn.STDEV.P(Table1[Probability])</f>
        <v>0.12778417293287606</v>
      </c>
      <c r="Y9" s="8" t="s">
        <v>132</v>
      </c>
      <c r="Z9" s="8" t="s">
        <v>11</v>
      </c>
      <c r="AA9" s="8" t="s">
        <v>96</v>
      </c>
      <c r="AB9" s="8" t="s">
        <v>13</v>
      </c>
      <c r="AC9" s="8" t="s">
        <v>95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25">
      <c r="A10">
        <v>8</v>
      </c>
      <c r="B10" t="s">
        <v>77</v>
      </c>
      <c r="C10" t="s">
        <v>139</v>
      </c>
      <c r="D10" s="25" t="s">
        <v>79</v>
      </c>
      <c r="E10" s="25" t="s">
        <v>4</v>
      </c>
      <c r="F10" s="25">
        <v>2</v>
      </c>
      <c r="G10" s="23" t="s">
        <v>169</v>
      </c>
      <c r="H10" s="23">
        <v>5</v>
      </c>
      <c r="I10" s="33">
        <f>INDEX(Table6[CICA score], MATCH(Table1[[#This Row],[Façade ID]],Table6[Façade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3.8179590016415625</v>
      </c>
      <c r="U10" s="31">
        <f>_xlfn.STDEV.P(Table1[CICA Score])</f>
        <v>1.0768671839377393</v>
      </c>
      <c r="V10" s="27">
        <f>(Table1[[#This Row],[CICA Score]]-Table1[[#This Row],[Mean]])/Table1[[#This Row],[Standard Deviation]]</f>
        <v>-0.29957224839166824</v>
      </c>
      <c r="W10" s="29">
        <f>_xlfn.NORM.DIST(Table1[[#This Row],[Z-score]],0,1,FALSE)</f>
        <v>0.38143672548032059</v>
      </c>
      <c r="X10" s="25">
        <f>_xlfn.STDEV.P(Table1[Probability])</f>
        <v>0.12778417293287606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25">
      <c r="A11">
        <v>9</v>
      </c>
      <c r="B11" t="s">
        <v>78</v>
      </c>
      <c r="C11" t="s">
        <v>139</v>
      </c>
      <c r="D11" s="25" t="s">
        <v>79</v>
      </c>
      <c r="E11" s="25" t="s">
        <v>4</v>
      </c>
      <c r="F11" s="25">
        <v>3</v>
      </c>
      <c r="G11" s="15" t="s">
        <v>181</v>
      </c>
      <c r="H11" s="15">
        <v>9</v>
      </c>
      <c r="I11" s="33">
        <f>INDEX(Table6[CICA score], MATCH(Table1[[#This Row],[Façade ID]],Table6[Façade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3.8179590016415625</v>
      </c>
      <c r="U11" s="31">
        <f>_xlfn.STDEV.P(Table1[CICA Score])</f>
        <v>1.0768671839377393</v>
      </c>
      <c r="V11" s="27">
        <f>(Table1[[#This Row],[CICA Score]]-Table1[[#This Row],[Mean]])/Table1[[#This Row],[Standard Deviation]]</f>
        <v>1.6096874498285088</v>
      </c>
      <c r="W11" s="29">
        <f>_xlfn.NORM.DIST(Table1[[#This Row],[Z-score]],0,1,FALSE)</f>
        <v>0.10920970169330588</v>
      </c>
      <c r="X11" s="25">
        <f>_xlfn.STDEV.P(Table1[Probability])</f>
        <v>0.12778417293287606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25">
      <c r="A12">
        <v>10</v>
      </c>
      <c r="B12" t="s">
        <v>42</v>
      </c>
      <c r="C12" t="s">
        <v>45</v>
      </c>
      <c r="D12" s="25" t="s">
        <v>80</v>
      </c>
      <c r="E12" s="25" t="s">
        <v>3</v>
      </c>
      <c r="F12" s="25">
        <v>1</v>
      </c>
      <c r="G12" s="15" t="s">
        <v>160</v>
      </c>
      <c r="H12" s="15">
        <v>3</v>
      </c>
      <c r="I12" s="33">
        <f>INDEX(Table6[CICA score], MATCH(Table1[[#This Row],[Façade ID]],Table6[Façade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3.8179590016415625</v>
      </c>
      <c r="U12" s="31">
        <f>_xlfn.STDEV.P(Table1[CICA Score])</f>
        <v>1.0768671839377393</v>
      </c>
      <c r="V12" s="27">
        <f>(Table1[[#This Row],[CICA Score]]-Table1[[#This Row],[Mean]])/Table1[[#This Row],[Standard Deviation]]</f>
        <v>0.2349294534160721</v>
      </c>
      <c r="W12" s="29">
        <f>_xlfn.NORM.DIST(Table1[[#This Row],[Z-score]],0,1,FALSE)</f>
        <v>0.38808361606840547</v>
      </c>
      <c r="X12" s="25">
        <f>_xlfn.STDEV.P(Table1[Probability])</f>
        <v>0.12778417293287606</v>
      </c>
      <c r="Y12" s="8" t="s">
        <v>31</v>
      </c>
      <c r="Z12" s="8" t="s">
        <v>12</v>
      </c>
      <c r="AA12" s="8" t="s">
        <v>96</v>
      </c>
      <c r="AB12" s="8" t="s">
        <v>97</v>
      </c>
      <c r="AC12" s="8" t="s">
        <v>98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25">
      <c r="A13">
        <v>11</v>
      </c>
      <c r="B13" t="s">
        <v>43</v>
      </c>
      <c r="C13" t="s">
        <v>45</v>
      </c>
      <c r="D13" s="25" t="s">
        <v>80</v>
      </c>
      <c r="E13" s="25" t="s">
        <v>3</v>
      </c>
      <c r="F13" s="25">
        <v>2</v>
      </c>
      <c r="G13" s="15" t="s">
        <v>167</v>
      </c>
      <c r="H13" s="15">
        <v>3</v>
      </c>
      <c r="I13" s="33">
        <f>INDEX(Table6[CICA score], MATCH(Table1[[#This Row],[Façade ID]],Table6[Façade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3.8179590016415625</v>
      </c>
      <c r="U13" s="31">
        <f>_xlfn.STDEV.P(Table1[CICA Score])</f>
        <v>1.0768671839377393</v>
      </c>
      <c r="V13" s="27">
        <f>(Table1[[#This Row],[CICA Score]]-Table1[[#This Row],[Mean]])/Table1[[#This Row],[Standard Deviation]]</f>
        <v>-0.405714828553428</v>
      </c>
      <c r="W13" s="29">
        <f>_xlfn.NORM.DIST(Table1[[#This Row],[Z-score]],0,1,FALSE)</f>
        <v>0.36742326154398586</v>
      </c>
      <c r="X13" s="25">
        <f>_xlfn.STDEV.P(Table1[Probability])</f>
        <v>0.12778417293287606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5.75" thickBot="1" x14ac:dyDescent="0.3">
      <c r="A14">
        <v>12</v>
      </c>
      <c r="B14" t="s">
        <v>44</v>
      </c>
      <c r="C14" t="s">
        <v>45</v>
      </c>
      <c r="D14" s="25" t="s">
        <v>80</v>
      </c>
      <c r="E14" s="25" t="s">
        <v>3</v>
      </c>
      <c r="F14" s="25">
        <v>3</v>
      </c>
      <c r="G14" s="15" t="s">
        <v>175</v>
      </c>
      <c r="H14" s="15">
        <v>2</v>
      </c>
      <c r="I14" s="33">
        <f>INDEX(Table6[CICA score], MATCH(Table1[[#This Row],[Façade ID]],Table6[Façade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3.8179590016415625</v>
      </c>
      <c r="U14" s="31">
        <f>_xlfn.STDEV.P(Table1[CICA Score])</f>
        <v>1.0768671839377393</v>
      </c>
      <c r="V14" s="27">
        <f>(Table1[[#This Row],[CICA Score]]-Table1[[#This Row],[Mean]])/Table1[[#This Row],[Standard Deviation]]</f>
        <v>-1.272039869601812</v>
      </c>
      <c r="W14" s="29">
        <f>_xlfn.NORM.DIST(Table1[[#This Row],[Z-score]],0,1,FALSE)</f>
        <v>0.17764266469552986</v>
      </c>
      <c r="X14" s="25">
        <f>_xlfn.STDEV.P(Table1[Probability])</f>
        <v>0.12778417293287606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75" thickBot="1" x14ac:dyDescent="0.3">
      <c r="A15">
        <v>13</v>
      </c>
      <c r="B15" t="s">
        <v>102</v>
      </c>
      <c r="C15" t="s">
        <v>100</v>
      </c>
      <c r="D15" s="25" t="s">
        <v>101</v>
      </c>
      <c r="E15" s="25" t="s">
        <v>4</v>
      </c>
      <c r="F15" s="25">
        <v>1</v>
      </c>
      <c r="G15" s="15" t="s">
        <v>160</v>
      </c>
      <c r="H15" s="15">
        <v>3</v>
      </c>
      <c r="I15" s="33">
        <f>INDEX(Table6[CICA score], MATCH(Table1[[#This Row],[Façade ID]],Table6[Façade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3.8179590016415625</v>
      </c>
      <c r="U15" s="31">
        <f>_xlfn.STDEV.P(Table1[CICA Score])</f>
        <v>1.0768671839377393</v>
      </c>
      <c r="V15" s="27">
        <f>(Table1[[#This Row],[CICA Score]]-Table1[[#This Row],[Mean]])/Table1[[#This Row],[Standard Deviation]]</f>
        <v>0.2349294534160721</v>
      </c>
      <c r="W15" s="29">
        <f>_xlfn.NORM.DIST(Table1[[#This Row],[Z-score]],0,1,FALSE)</f>
        <v>0.38808361606840547</v>
      </c>
      <c r="X15" s="25">
        <f>_xlfn.STDEV.P(Table1[Probability])</f>
        <v>0.12778417293287606</v>
      </c>
      <c r="Y15" s="19" t="s">
        <v>109</v>
      </c>
      <c r="Z15" s="19" t="s">
        <v>11</v>
      </c>
      <c r="AA15" s="19" t="s">
        <v>112</v>
      </c>
      <c r="AB15" s="19" t="s">
        <v>110</v>
      </c>
      <c r="AC15" s="19" t="s">
        <v>111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25">
      <c r="A16">
        <v>14</v>
      </c>
      <c r="B16" t="s">
        <v>36</v>
      </c>
      <c r="C16" t="s">
        <v>100</v>
      </c>
      <c r="D16" s="25" t="s">
        <v>101</v>
      </c>
      <c r="E16" s="25" t="s">
        <v>4</v>
      </c>
      <c r="F16" s="25">
        <v>2</v>
      </c>
      <c r="G16" s="23" t="s">
        <v>155</v>
      </c>
      <c r="H16" s="23">
        <v>2</v>
      </c>
      <c r="I16" s="33">
        <f>INDEX(Table6[CICA score], MATCH(Table1[[#This Row],[Façade ID]],Table6[Façade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3.8179590016415625</v>
      </c>
      <c r="U16" s="31">
        <f>_xlfn.STDEV.P(Table1[CICA Score])</f>
        <v>1.0768671839377393</v>
      </c>
      <c r="V16" s="27">
        <f>(Table1[[#This Row],[CICA Score]]-Table1[[#This Row],[Mean]])/Table1[[#This Row],[Standard Deviation]]</f>
        <v>-0.9827934524171108</v>
      </c>
      <c r="W16" s="29">
        <f>_xlfn.NORM.DIST(Table1[[#This Row],[Z-score]],0,1,FALSE)</f>
        <v>0.24613379266777871</v>
      </c>
      <c r="X16" s="25">
        <f>_xlfn.STDEV.P(Table1[Probability])</f>
        <v>0.12778417293287606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25">
      <c r="A17">
        <v>15</v>
      </c>
      <c r="B17" t="s">
        <v>103</v>
      </c>
      <c r="C17" t="s">
        <v>100</v>
      </c>
      <c r="D17" s="25" t="s">
        <v>101</v>
      </c>
      <c r="E17" s="25" t="s">
        <v>4</v>
      </c>
      <c r="F17" s="25">
        <v>3</v>
      </c>
      <c r="G17" s="15" t="s">
        <v>176</v>
      </c>
      <c r="H17" s="15">
        <v>4</v>
      </c>
      <c r="I17" s="33">
        <f>INDEX(Table6[CICA score], MATCH(Table1[[#This Row],[Façade ID]],Table6[Façade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3.8179590016415625</v>
      </c>
      <c r="U17" s="31">
        <f>_xlfn.STDEV.P(Table1[CICA Score])</f>
        <v>1.0768671839377393</v>
      </c>
      <c r="V17" s="27">
        <f>(Table1[[#This Row],[CICA Score]]-Table1[[#This Row],[Mean]])/Table1[[#This Row],[Standard Deviation]]</f>
        <v>1.6639433711244611</v>
      </c>
      <c r="W17" s="29">
        <f>_xlfn.NORM.DIST(Table1[[#This Row],[Z-score]],0,1,FALSE)</f>
        <v>9.9929303864987121E-2</v>
      </c>
      <c r="X17" s="25">
        <f>_xlfn.STDEV.P(Table1[Probability])</f>
        <v>0.12778417293287606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25">
      <c r="A18">
        <v>16</v>
      </c>
      <c r="B18" t="s">
        <v>105</v>
      </c>
      <c r="C18" t="s">
        <v>104</v>
      </c>
      <c r="D18" s="25" t="s">
        <v>130</v>
      </c>
      <c r="E18" s="25" t="s">
        <v>4</v>
      </c>
      <c r="F18" s="25">
        <v>1</v>
      </c>
      <c r="G18" s="15" t="s">
        <v>163</v>
      </c>
      <c r="H18" s="15">
        <v>8</v>
      </c>
      <c r="I18" s="33">
        <f>INDEX(Table6[CICA score], MATCH(Table1[[#This Row],[Façade ID]],Table6[Façade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3.8179590016415625</v>
      </c>
      <c r="U18" s="31">
        <f>_xlfn.STDEV.P(Table1[CICA Score])</f>
        <v>1.0768671839377393</v>
      </c>
      <c r="V18" s="27">
        <f>(Table1[[#This Row],[CICA Score]]-Table1[[#This Row],[Mean]])/Table1[[#This Row],[Standard Deviation]]</f>
        <v>0.86287468275379331</v>
      </c>
      <c r="W18" s="29">
        <f>_xlfn.NORM.DIST(Table1[[#This Row],[Z-score]],0,1,FALSE)</f>
        <v>0.27493656180481968</v>
      </c>
      <c r="X18" s="25">
        <f>_xlfn.STDEV.P(Table1[Probability])</f>
        <v>0.12778417293287606</v>
      </c>
      <c r="Y18" s="8" t="s">
        <v>132</v>
      </c>
      <c r="Z18" s="8" t="s">
        <v>11</v>
      </c>
      <c r="AA18" s="8" t="s">
        <v>96</v>
      </c>
      <c r="AB18" s="8" t="s">
        <v>110</v>
      </c>
      <c r="AC18" s="8" t="s">
        <v>13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25">
      <c r="A19">
        <v>17</v>
      </c>
      <c r="B19" t="s">
        <v>106</v>
      </c>
      <c r="C19" t="s">
        <v>104</v>
      </c>
      <c r="D19" s="25" t="s">
        <v>130</v>
      </c>
      <c r="E19" s="25" t="s">
        <v>4</v>
      </c>
      <c r="F19" s="25">
        <v>2</v>
      </c>
      <c r="G19" s="15" t="s">
        <v>183</v>
      </c>
      <c r="H19" s="15">
        <v>10</v>
      </c>
      <c r="I19" s="33">
        <f>INDEX(Table6[CICA score], MATCH(Table1[[#This Row],[Façade ID]],Table6[Façade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3.8179590016415625</v>
      </c>
      <c r="U19" s="31">
        <f>_xlfn.STDEV.P(Table1[CICA Score])</f>
        <v>1.0768671839377393</v>
      </c>
      <c r="V19" s="27">
        <f>(Table1[[#This Row],[CICA Score]]-Table1[[#This Row],[Mean]])/Table1[[#This Row],[Standard Deviation]]</f>
        <v>-0.14762537910784157</v>
      </c>
      <c r="W19" s="29">
        <f>_xlfn.NORM.DIST(Table1[[#This Row],[Z-score]],0,1,FALSE)</f>
        <v>0.39461875416996678</v>
      </c>
      <c r="X19" s="25">
        <f>_xlfn.STDEV.P(Table1[Probability])</f>
        <v>0.12778417293287606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25">
      <c r="A20">
        <v>18</v>
      </c>
      <c r="B20" t="s">
        <v>107</v>
      </c>
      <c r="C20" t="s">
        <v>104</v>
      </c>
      <c r="D20" s="25" t="s">
        <v>130</v>
      </c>
      <c r="E20" s="25" t="s">
        <v>4</v>
      </c>
      <c r="F20" s="25">
        <v>3</v>
      </c>
      <c r="G20" s="15" t="s">
        <v>156</v>
      </c>
      <c r="H20" s="15">
        <v>3</v>
      </c>
      <c r="I20" s="33">
        <f>INDEX(Table6[CICA score], MATCH(Table1[[#This Row],[Façade ID]],Table6[Façade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3.8179590016415625</v>
      </c>
      <c r="U20" s="31">
        <f>_xlfn.STDEV.P(Table1[CICA Score])</f>
        <v>1.0768671839377393</v>
      </c>
      <c r="V20" s="27">
        <f>(Table1[[#This Row],[CICA Score]]-Table1[[#This Row],[Mean]])/Table1[[#This Row],[Standard Deviation]]</f>
        <v>-1.2951697847242701E-2</v>
      </c>
      <c r="W20" s="29">
        <f>_xlfn.NORM.DIST(Table1[[#This Row],[Z-score]],0,1,FALSE)</f>
        <v>0.39890882122356008</v>
      </c>
      <c r="X20" s="25">
        <f>_xlfn.STDEV.P(Table1[Probability])</f>
        <v>0.12778417293287606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25">
      <c r="A21">
        <v>19</v>
      </c>
      <c r="B21" t="s">
        <v>114</v>
      </c>
      <c r="C21" t="s">
        <v>108</v>
      </c>
      <c r="D21" s="25" t="s">
        <v>135</v>
      </c>
      <c r="E21" s="25" t="s">
        <v>4</v>
      </c>
      <c r="F21" s="25">
        <v>1</v>
      </c>
      <c r="G21" s="15" t="s">
        <v>161</v>
      </c>
      <c r="H21" s="15">
        <v>4</v>
      </c>
      <c r="I21" s="33">
        <f>INDEX(Table6[CICA score], MATCH(Table1[[#This Row],[Façade ID]],Table6[Façade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3.8179590016415625</v>
      </c>
      <c r="U21" s="31">
        <f>_xlfn.STDEV.P(Table1[CICA Score])</f>
        <v>1.0768671839377393</v>
      </c>
      <c r="V21" s="27">
        <f>(Table1[[#This Row],[CICA Score]]-Table1[[#This Row],[Mean]])/Table1[[#This Row],[Standard Deviation]]</f>
        <v>1.1066132491781326</v>
      </c>
      <c r="W21" s="29">
        <f>_xlfn.NORM.DIST(Table1[[#This Row],[Z-score]],0,1,FALSE)</f>
        <v>0.21626841627455454</v>
      </c>
      <c r="X21" s="25">
        <f>_xlfn.STDEV.P(Table1[Probability])</f>
        <v>0.12778417293287606</v>
      </c>
      <c r="Y21" s="8" t="s">
        <v>31</v>
      </c>
      <c r="Z21" s="8" t="s">
        <v>136</v>
      </c>
      <c r="AA21" s="8" t="s">
        <v>96</v>
      </c>
      <c r="AB21" s="8" t="s">
        <v>97</v>
      </c>
      <c r="AC21" s="8" t="s">
        <v>137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25">
      <c r="A22">
        <v>20</v>
      </c>
      <c r="B22" t="s">
        <v>115</v>
      </c>
      <c r="C22" t="s">
        <v>108</v>
      </c>
      <c r="D22" s="25" t="s">
        <v>135</v>
      </c>
      <c r="E22" s="25" t="s">
        <v>4</v>
      </c>
      <c r="F22" s="25">
        <v>2</v>
      </c>
      <c r="G22" s="15" t="s">
        <v>167</v>
      </c>
      <c r="H22" s="15">
        <v>3</v>
      </c>
      <c r="I22" s="33">
        <f>INDEX(Table6[CICA score], MATCH(Table1[[#This Row],[Façade ID]],Table6[Façade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3.8179590016415625</v>
      </c>
      <c r="U22" s="31">
        <f>_xlfn.STDEV.P(Table1[CICA Score])</f>
        <v>1.0768671839377393</v>
      </c>
      <c r="V22" s="27">
        <f>(Table1[[#This Row],[CICA Score]]-Table1[[#This Row],[Mean]])/Table1[[#This Row],[Standard Deviation]]</f>
        <v>-0.405714828553428</v>
      </c>
      <c r="W22" s="29">
        <f>_xlfn.NORM.DIST(Table1[[#This Row],[Z-score]],0,1,FALSE)</f>
        <v>0.36742326154398586</v>
      </c>
      <c r="X22" s="25">
        <f>_xlfn.STDEV.P(Table1[Probability])</f>
        <v>0.12778417293287606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25">
      <c r="A23">
        <v>21</v>
      </c>
      <c r="B23" t="s">
        <v>116</v>
      </c>
      <c r="C23" t="s">
        <v>108</v>
      </c>
      <c r="D23" s="25" t="s">
        <v>135</v>
      </c>
      <c r="E23" s="25" t="s">
        <v>4</v>
      </c>
      <c r="F23" s="25">
        <v>3</v>
      </c>
      <c r="G23" s="15" t="s">
        <v>176</v>
      </c>
      <c r="H23" s="15">
        <v>4</v>
      </c>
      <c r="I23" s="33">
        <f>INDEX(Table6[CICA score], MATCH(Table1[[#This Row],[Façade ID]],Table6[Façade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3.8179590016415625</v>
      </c>
      <c r="U23" s="31">
        <f>_xlfn.STDEV.P(Table1[CICA Score])</f>
        <v>1.0768671839377393</v>
      </c>
      <c r="V23" s="27">
        <f>(Table1[[#This Row],[CICA Score]]-Table1[[#This Row],[Mean]])/Table1[[#This Row],[Standard Deviation]]</f>
        <v>1.6639433711244611</v>
      </c>
      <c r="W23" s="29">
        <f>_xlfn.NORM.DIST(Table1[[#This Row],[Z-score]],0,1,FALSE)</f>
        <v>9.9929303864987121E-2</v>
      </c>
      <c r="X23" s="25">
        <f>_xlfn.STDEV.P(Table1[Probability])</f>
        <v>0.12778417293287606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25">
      <c r="A24">
        <v>22</v>
      </c>
      <c r="B24" t="s">
        <v>117</v>
      </c>
      <c r="C24" t="s">
        <v>129</v>
      </c>
      <c r="D24" s="25" t="s">
        <v>138</v>
      </c>
      <c r="E24" s="25" t="s">
        <v>3</v>
      </c>
      <c r="F24" s="25">
        <v>1</v>
      </c>
      <c r="G24" s="15" t="s">
        <v>154</v>
      </c>
      <c r="H24" s="15">
        <v>1</v>
      </c>
      <c r="I24" s="33">
        <f>INDEX(Table6[CICA score], MATCH(Table1[[#This Row],[Façade ID]],Table6[Façade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3.8179590016415625</v>
      </c>
      <c r="U24" s="31">
        <f>_xlfn.STDEV.P(Table1[CICA Score])</f>
        <v>1.0768671839377393</v>
      </c>
      <c r="V24" s="27">
        <f>(Table1[[#This Row],[CICA Score]]-Table1[[#This Row],[Mean]])/Table1[[#This Row],[Standard Deviation]]</f>
        <v>-1.5326141882654902</v>
      </c>
      <c r="W24" s="29">
        <f>_xlfn.NORM.DIST(Table1[[#This Row],[Z-score]],0,1,FALSE)</f>
        <v>0.1232683419282854</v>
      </c>
      <c r="X24" s="25">
        <f>_xlfn.STDEV.P(Table1[Probability])</f>
        <v>0.12778417293287606</v>
      </c>
      <c r="Y24" s="1" t="s">
        <v>133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25">
      <c r="A25">
        <v>23</v>
      </c>
      <c r="B25" t="s">
        <v>118</v>
      </c>
      <c r="C25" t="s">
        <v>129</v>
      </c>
      <c r="D25" s="25" t="s">
        <v>138</v>
      </c>
      <c r="E25" s="25" t="s">
        <v>3</v>
      </c>
      <c r="F25" s="25">
        <v>2</v>
      </c>
      <c r="G25" s="15" t="s">
        <v>166</v>
      </c>
      <c r="H25" s="15">
        <v>1</v>
      </c>
      <c r="I25" s="33">
        <f>INDEX(Table6[CICA score], MATCH(Table1[[#This Row],[Façade ID]],Table6[Façade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3.8179590016415625</v>
      </c>
      <c r="U25" s="31">
        <f>_xlfn.STDEV.P(Table1[CICA Score])</f>
        <v>1.0768671839377393</v>
      </c>
      <c r="V25" s="27">
        <f>(Table1[[#This Row],[CICA Score]]-Table1[[#This Row],[Mean]])/Table1[[#This Row],[Standard Deviation]]</f>
        <v>-1.5702619256185895</v>
      </c>
      <c r="W25" s="29">
        <f>_xlfn.NORM.DIST(Table1[[#This Row],[Z-score]],0,1,FALSE)</f>
        <v>0.11627469921366151</v>
      </c>
      <c r="X25" s="25">
        <f>_xlfn.STDEV.P(Table1[Probability])</f>
        <v>0.12778417293287606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25">
      <c r="A26">
        <v>24</v>
      </c>
      <c r="B26" t="s">
        <v>119</v>
      </c>
      <c r="C26" t="s">
        <v>129</v>
      </c>
      <c r="D26" s="25" t="s">
        <v>138</v>
      </c>
      <c r="E26" s="25" t="s">
        <v>3</v>
      </c>
      <c r="F26" s="25">
        <v>3</v>
      </c>
      <c r="G26" s="15" t="s">
        <v>175</v>
      </c>
      <c r="H26" s="15">
        <v>2</v>
      </c>
      <c r="I26" s="33">
        <f>INDEX(Table6[CICA score], MATCH(Table1[[#This Row],[Façade ID]],Table6[Façade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3.8179590016415625</v>
      </c>
      <c r="U26" s="31">
        <f>_xlfn.STDEV.P(Table1[CICA Score])</f>
        <v>1.0768671839377393</v>
      </c>
      <c r="V26" s="27">
        <f>(Table1[[#This Row],[CICA Score]]-Table1[[#This Row],[Mean]])/Table1[[#This Row],[Standard Deviation]]</f>
        <v>-1.272039869601812</v>
      </c>
      <c r="W26" s="29">
        <f>_xlfn.NORM.DIST(Table1[[#This Row],[Z-score]],0,1,FALSE)</f>
        <v>0.17764266469552986</v>
      </c>
      <c r="X26" s="25">
        <f>_xlfn.STDEV.P(Table1[Probability])</f>
        <v>0.12778417293287606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25">
      <c r="A27">
        <v>25</v>
      </c>
      <c r="B27" t="s">
        <v>120</v>
      </c>
      <c r="C27" t="s">
        <v>113</v>
      </c>
      <c r="D27" s="25" t="s">
        <v>140</v>
      </c>
      <c r="E27" s="25" t="s">
        <v>3</v>
      </c>
      <c r="F27" s="25">
        <v>1</v>
      </c>
      <c r="G27" s="15" t="s">
        <v>160</v>
      </c>
      <c r="H27" s="15">
        <v>3</v>
      </c>
      <c r="I27" s="33">
        <f>INDEX(Table6[CICA score], MATCH(Table1[[#This Row],[Façade ID]],Table6[Façade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3.8179590016415625</v>
      </c>
      <c r="U27" s="31">
        <f>_xlfn.STDEV.P(Table1[CICA Score])</f>
        <v>1.0768671839377393</v>
      </c>
      <c r="V27" s="27">
        <f>(Table1[[#This Row],[CICA Score]]-Table1[[#This Row],[Mean]])/Table1[[#This Row],[Standard Deviation]]</f>
        <v>0.2349294534160721</v>
      </c>
      <c r="W27" s="29">
        <f>_xlfn.NORM.DIST(Table1[[#This Row],[Z-score]],0,1,FALSE)</f>
        <v>0.38808361606840547</v>
      </c>
      <c r="X27" s="25">
        <f>_xlfn.STDEV.P(Table1[Probability])</f>
        <v>0.12778417293287606</v>
      </c>
      <c r="Y27" s="8" t="s">
        <v>31</v>
      </c>
      <c r="Z27" s="8" t="s">
        <v>11</v>
      </c>
      <c r="AA27" s="8" t="s">
        <v>96</v>
      </c>
      <c r="AB27" s="8" t="s">
        <v>141</v>
      </c>
      <c r="AC27" s="8" t="s">
        <v>142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25">
      <c r="A28">
        <v>26</v>
      </c>
      <c r="B28" t="s">
        <v>121</v>
      </c>
      <c r="C28" t="s">
        <v>113</v>
      </c>
      <c r="D28" s="25" t="s">
        <v>140</v>
      </c>
      <c r="E28" s="25" t="s">
        <v>3</v>
      </c>
      <c r="F28" s="25">
        <v>2</v>
      </c>
      <c r="G28" s="15" t="s">
        <v>170</v>
      </c>
      <c r="H28" s="15">
        <v>6</v>
      </c>
      <c r="I28" s="33">
        <f>INDEX(Table6[CICA score], MATCH(Table1[[#This Row],[Façade ID]],Table6[Façade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3.8179590016415625</v>
      </c>
      <c r="U28" s="31">
        <f>_xlfn.STDEV.P(Table1[CICA Score])</f>
        <v>1.0768671839377393</v>
      </c>
      <c r="V28" s="27">
        <f>(Table1[[#This Row],[CICA Score]]-Table1[[#This Row],[Mean]])/Table1[[#This Row],[Standard Deviation]]</f>
        <v>-0.13352052988875895</v>
      </c>
      <c r="W28" s="29">
        <f>_xlfn.NORM.DIST(Table1[[#This Row],[Z-score]],0,1,FALSE)</f>
        <v>0.39540196478309148</v>
      </c>
      <c r="X28" s="25">
        <f>_xlfn.STDEV.P(Table1[Probability])</f>
        <v>0.12778417293287606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25">
      <c r="A29">
        <v>27</v>
      </c>
      <c r="B29" t="s">
        <v>122</v>
      </c>
      <c r="C29" t="s">
        <v>113</v>
      </c>
      <c r="D29" s="25" t="s">
        <v>140</v>
      </c>
      <c r="E29" s="25" t="s">
        <v>3</v>
      </c>
      <c r="F29" s="25">
        <v>3</v>
      </c>
      <c r="G29" s="15" t="s">
        <v>156</v>
      </c>
      <c r="H29" s="15">
        <v>3</v>
      </c>
      <c r="I29" s="33">
        <f>INDEX(Table6[CICA score], MATCH(Table1[[#This Row],[Façade ID]],Table6[Façade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3.8179590016415625</v>
      </c>
      <c r="U29" s="31">
        <f>_xlfn.STDEV.P(Table1[CICA Score])</f>
        <v>1.0768671839377393</v>
      </c>
      <c r="V29" s="27">
        <f>(Table1[[#This Row],[CICA Score]]-Table1[[#This Row],[Mean]])/Table1[[#This Row],[Standard Deviation]]</f>
        <v>-1.2951697847242701E-2</v>
      </c>
      <c r="W29" s="29">
        <f>_xlfn.NORM.DIST(Table1[[#This Row],[Z-score]],0,1,FALSE)</f>
        <v>0.39890882122356008</v>
      </c>
      <c r="X29" s="25">
        <f>_xlfn.STDEV.P(Table1[Probability])</f>
        <v>0.12778417293287606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K34"/>
  <sheetViews>
    <sheetView workbookViewId="0">
      <selection activeCell="A5" sqref="A5:H5"/>
      <pivotSelection pane="bottomRight" showHeader="1" extendable="1" axis="axisRow" start="1" max="31" activeRow="4" previousRow="4" click="1" r:id="rId1">
        <pivotArea dataOnly="0" fieldPosition="0">
          <references count="1">
            <reference field="0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2.7109375" bestFit="1" customWidth="1"/>
    <col min="4" max="4" width="19" bestFit="1" customWidth="1"/>
    <col min="5" max="5" width="25" bestFit="1" customWidth="1"/>
    <col min="6" max="6" width="17.5703125" bestFit="1" customWidth="1"/>
    <col min="7" max="7" width="17.85546875" bestFit="1" customWidth="1"/>
    <col min="8" max="8" width="15.7109375" bestFit="1" customWidth="1"/>
    <col min="10" max="10" width="11.140625" customWidth="1"/>
  </cols>
  <sheetData>
    <row r="1" spans="1:11" x14ac:dyDescent="0.25">
      <c r="A1" s="4" t="s">
        <v>148</v>
      </c>
      <c r="B1" t="s">
        <v>99</v>
      </c>
    </row>
    <row r="3" spans="1:11" x14ac:dyDescent="0.25">
      <c r="A3" s="4" t="s">
        <v>28</v>
      </c>
      <c r="B3" t="s">
        <v>192</v>
      </c>
      <c r="C3" t="s">
        <v>201</v>
      </c>
      <c r="D3" t="s">
        <v>188</v>
      </c>
      <c r="E3" t="s">
        <v>189</v>
      </c>
      <c r="F3" t="s">
        <v>202</v>
      </c>
      <c r="G3" t="s">
        <v>203</v>
      </c>
      <c r="H3" t="s">
        <v>204</v>
      </c>
    </row>
    <row r="4" spans="1:11" x14ac:dyDescent="0.25">
      <c r="A4" s="5" t="s">
        <v>154</v>
      </c>
      <c r="B4">
        <v>2.16753707666108</v>
      </c>
      <c r="C4">
        <v>2.2222222222222223</v>
      </c>
      <c r="D4">
        <v>1</v>
      </c>
      <c r="E4">
        <v>1</v>
      </c>
      <c r="F4">
        <v>0</v>
      </c>
      <c r="G4">
        <v>0.93218319939879801</v>
      </c>
      <c r="H4">
        <v>1</v>
      </c>
      <c r="J4" t="s">
        <v>144</v>
      </c>
      <c r="K4">
        <f>AVERAGE(F4:F13)</f>
        <v>1.1000000000000001</v>
      </c>
    </row>
    <row r="5" spans="1:11" x14ac:dyDescent="0.25">
      <c r="A5" s="5" t="s">
        <v>157</v>
      </c>
      <c r="B5">
        <v>3.1046169383721902</v>
      </c>
      <c r="C5">
        <v>2.8888888888888888</v>
      </c>
      <c r="D5">
        <v>2</v>
      </c>
      <c r="E5">
        <v>2</v>
      </c>
      <c r="F5">
        <v>0</v>
      </c>
      <c r="G5">
        <v>0.93218319939879801</v>
      </c>
      <c r="H5">
        <v>2</v>
      </c>
      <c r="K5">
        <f>AVERAGE(F4:F33)</f>
        <v>0.9</v>
      </c>
    </row>
    <row r="6" spans="1:11" x14ac:dyDescent="0.25">
      <c r="A6" s="5" t="s">
        <v>160</v>
      </c>
      <c r="B6">
        <v>4.0709468205657604</v>
      </c>
      <c r="C6">
        <v>3.6666666666666665</v>
      </c>
      <c r="D6">
        <v>3</v>
      </c>
      <c r="E6">
        <v>3</v>
      </c>
      <c r="F6">
        <v>0</v>
      </c>
      <c r="G6">
        <v>0.93218319939879801</v>
      </c>
      <c r="H6">
        <v>3</v>
      </c>
    </row>
    <row r="7" spans="1:11" x14ac:dyDescent="0.25">
      <c r="A7" s="5" t="s">
        <v>161</v>
      </c>
      <c r="B7">
        <v>5.00963449499221</v>
      </c>
      <c r="C7">
        <v>3.7777777777777777</v>
      </c>
      <c r="D7">
        <v>10</v>
      </c>
      <c r="E7">
        <v>4</v>
      </c>
      <c r="F7">
        <v>3</v>
      </c>
      <c r="G7">
        <v>0.93218319939879801</v>
      </c>
      <c r="H7">
        <v>4</v>
      </c>
    </row>
    <row r="8" spans="1:11" x14ac:dyDescent="0.25">
      <c r="A8" s="5" t="s">
        <v>158</v>
      </c>
      <c r="B8">
        <v>4.8155578021165404</v>
      </c>
      <c r="C8">
        <v>5.2222222222222223</v>
      </c>
      <c r="D8">
        <v>8</v>
      </c>
      <c r="E8">
        <v>5</v>
      </c>
      <c r="F8">
        <v>1.5</v>
      </c>
      <c r="G8">
        <v>0.93218319939879801</v>
      </c>
      <c r="H8">
        <v>5</v>
      </c>
    </row>
    <row r="9" spans="1:11" x14ac:dyDescent="0.25">
      <c r="A9" s="5" t="s">
        <v>162</v>
      </c>
      <c r="B9">
        <v>4.6414756526268901</v>
      </c>
      <c r="C9">
        <v>5.333333333333333</v>
      </c>
      <c r="D9">
        <v>5</v>
      </c>
      <c r="E9">
        <v>6</v>
      </c>
      <c r="F9">
        <v>0.5</v>
      </c>
      <c r="G9">
        <v>0.93218319939879801</v>
      </c>
      <c r="H9">
        <v>6</v>
      </c>
    </row>
    <row r="10" spans="1:11" x14ac:dyDescent="0.25">
      <c r="A10" s="5" t="s">
        <v>159</v>
      </c>
      <c r="B10">
        <v>4.8169373660429304</v>
      </c>
      <c r="C10">
        <v>6.8888888888888893</v>
      </c>
      <c r="D10">
        <v>9</v>
      </c>
      <c r="E10">
        <v>7</v>
      </c>
      <c r="F10">
        <v>1</v>
      </c>
      <c r="G10">
        <v>0.93218319939879801</v>
      </c>
      <c r="H10">
        <v>7</v>
      </c>
    </row>
    <row r="11" spans="1:11" x14ac:dyDescent="0.25">
      <c r="A11" s="5" t="s">
        <v>163</v>
      </c>
      <c r="B11">
        <v>4.7471604313498101</v>
      </c>
      <c r="C11">
        <v>8.6666666666666661</v>
      </c>
      <c r="D11">
        <v>6</v>
      </c>
      <c r="E11">
        <v>10</v>
      </c>
      <c r="F11">
        <v>2</v>
      </c>
      <c r="G11">
        <v>0.93218319939879801</v>
      </c>
      <c r="H11">
        <v>8</v>
      </c>
    </row>
    <row r="12" spans="1:11" x14ac:dyDescent="0.25">
      <c r="A12" s="5" t="s">
        <v>164</v>
      </c>
      <c r="B12">
        <v>4.7637043183719596</v>
      </c>
      <c r="C12">
        <v>8.1111111111111107</v>
      </c>
      <c r="D12">
        <v>7</v>
      </c>
      <c r="E12">
        <v>8</v>
      </c>
      <c r="F12">
        <v>0.5</v>
      </c>
      <c r="G12">
        <v>0.93218319939879801</v>
      </c>
      <c r="H12">
        <v>9</v>
      </c>
    </row>
    <row r="13" spans="1:11" x14ac:dyDescent="0.25">
      <c r="A13" s="5" t="s">
        <v>165</v>
      </c>
      <c r="B13">
        <v>4.2098927989796504</v>
      </c>
      <c r="C13">
        <v>8.2222222222222214</v>
      </c>
      <c r="D13">
        <v>4</v>
      </c>
      <c r="E13">
        <v>9</v>
      </c>
      <c r="F13">
        <v>2.5</v>
      </c>
      <c r="G13">
        <v>0.93218319939879801</v>
      </c>
      <c r="H13">
        <v>10</v>
      </c>
    </row>
    <row r="14" spans="1:11" x14ac:dyDescent="0.25">
      <c r="A14" s="5" t="s">
        <v>166</v>
      </c>
      <c r="B14">
        <v>2.1269954637560202</v>
      </c>
      <c r="C14">
        <v>2.2222222222222223</v>
      </c>
      <c r="D14">
        <v>1</v>
      </c>
      <c r="E14">
        <v>1</v>
      </c>
      <c r="F14">
        <v>0</v>
      </c>
      <c r="G14">
        <v>0.93218319939879801</v>
      </c>
      <c r="H14">
        <v>1</v>
      </c>
    </row>
    <row r="15" spans="1:11" x14ac:dyDescent="0.25">
      <c r="A15" s="5" t="s">
        <v>155</v>
      </c>
      <c r="B15">
        <v>2.7596209841446999</v>
      </c>
      <c r="C15">
        <v>3.2222222222222223</v>
      </c>
      <c r="D15">
        <v>2</v>
      </c>
      <c r="E15">
        <v>2</v>
      </c>
      <c r="F15">
        <v>0</v>
      </c>
      <c r="G15">
        <v>0.93218319939879801</v>
      </c>
      <c r="H15">
        <v>2</v>
      </c>
    </row>
    <row r="16" spans="1:11" x14ac:dyDescent="0.25">
      <c r="A16" s="5" t="s">
        <v>167</v>
      </c>
      <c r="B16">
        <v>3.3810580167354498</v>
      </c>
      <c r="C16">
        <v>3.8888888888888888</v>
      </c>
      <c r="D16">
        <v>3</v>
      </c>
      <c r="E16">
        <v>3</v>
      </c>
      <c r="F16">
        <v>0</v>
      </c>
      <c r="G16">
        <v>0.93218319939879801</v>
      </c>
      <c r="H16">
        <v>3</v>
      </c>
    </row>
    <row r="17" spans="1:8" x14ac:dyDescent="0.25">
      <c r="A17" s="5" t="s">
        <v>168</v>
      </c>
      <c r="B17">
        <v>3.7220473925356599</v>
      </c>
      <c r="C17">
        <v>4.333333333333333</v>
      </c>
      <c r="D17">
        <v>7</v>
      </c>
      <c r="E17">
        <v>4</v>
      </c>
      <c r="F17">
        <v>1.5</v>
      </c>
      <c r="G17">
        <v>0.93218319939879801</v>
      </c>
      <c r="H17">
        <v>4</v>
      </c>
    </row>
    <row r="18" spans="1:8" x14ac:dyDescent="0.25">
      <c r="A18" s="5" t="s">
        <v>169</v>
      </c>
      <c r="B18">
        <v>3.4953594781301298</v>
      </c>
      <c r="C18">
        <v>4.5555555555555554</v>
      </c>
      <c r="D18">
        <v>4</v>
      </c>
      <c r="E18">
        <v>5</v>
      </c>
      <c r="F18">
        <v>0.5</v>
      </c>
      <c r="G18">
        <v>0.93218319939879801</v>
      </c>
      <c r="H18">
        <v>5</v>
      </c>
    </row>
    <row r="19" spans="1:8" x14ac:dyDescent="0.25">
      <c r="A19" s="5" t="s">
        <v>170</v>
      </c>
      <c r="B19">
        <v>3.6741751246223799</v>
      </c>
      <c r="C19">
        <v>5.1111111111111107</v>
      </c>
      <c r="D19">
        <v>6</v>
      </c>
      <c r="E19">
        <v>6</v>
      </c>
      <c r="F19">
        <v>0</v>
      </c>
      <c r="G19">
        <v>0.93218319939879801</v>
      </c>
      <c r="H19">
        <v>6</v>
      </c>
    </row>
    <row r="20" spans="1:8" x14ac:dyDescent="0.25">
      <c r="A20" s="5" t="s">
        <v>171</v>
      </c>
      <c r="B20">
        <v>3.7748858102618001</v>
      </c>
      <c r="C20">
        <v>6.7777777777777777</v>
      </c>
      <c r="D20">
        <v>8</v>
      </c>
      <c r="E20">
        <v>7</v>
      </c>
      <c r="F20">
        <v>0.5</v>
      </c>
      <c r="G20">
        <v>0.93218319939879801</v>
      </c>
      <c r="H20">
        <v>7</v>
      </c>
    </row>
    <row r="21" spans="1:8" x14ac:dyDescent="0.25">
      <c r="A21" s="5" t="s">
        <v>172</v>
      </c>
      <c r="B21">
        <v>3.9143774986565898</v>
      </c>
      <c r="C21">
        <v>8</v>
      </c>
      <c r="D21">
        <v>9</v>
      </c>
      <c r="E21">
        <v>8</v>
      </c>
      <c r="F21">
        <v>0.5</v>
      </c>
      <c r="G21">
        <v>0.93218319939879801</v>
      </c>
      <c r="H21">
        <v>8</v>
      </c>
    </row>
    <row r="22" spans="1:8" x14ac:dyDescent="0.25">
      <c r="A22" s="5" t="s">
        <v>173</v>
      </c>
      <c r="B22">
        <v>3.9802524145988101</v>
      </c>
      <c r="C22">
        <v>8.6666666666666661</v>
      </c>
      <c r="D22">
        <v>10</v>
      </c>
      <c r="E22">
        <v>10</v>
      </c>
      <c r="F22">
        <v>0</v>
      </c>
      <c r="G22">
        <v>0.93218319939879801</v>
      </c>
      <c r="H22">
        <v>9</v>
      </c>
    </row>
    <row r="23" spans="1:8" x14ac:dyDescent="0.25">
      <c r="A23" s="5" t="s">
        <v>183</v>
      </c>
      <c r="B23">
        <v>3.65898607536396</v>
      </c>
      <c r="C23">
        <v>8.1111111111111107</v>
      </c>
      <c r="D23">
        <v>5</v>
      </c>
      <c r="E23">
        <v>9</v>
      </c>
      <c r="F23">
        <v>2</v>
      </c>
      <c r="G23">
        <v>0.93218319939879801</v>
      </c>
      <c r="H23">
        <v>10</v>
      </c>
    </row>
    <row r="24" spans="1:8" x14ac:dyDescent="0.25">
      <c r="A24" s="5" t="s">
        <v>174</v>
      </c>
      <c r="B24">
        <v>1.63708643446392</v>
      </c>
      <c r="C24">
        <v>2.3333333333333335</v>
      </c>
      <c r="D24">
        <v>1</v>
      </c>
      <c r="E24">
        <v>1</v>
      </c>
      <c r="F24">
        <v>0</v>
      </c>
      <c r="G24">
        <v>0.93218319939879801</v>
      </c>
      <c r="H24">
        <v>1</v>
      </c>
    </row>
    <row r="25" spans="1:8" x14ac:dyDescent="0.25">
      <c r="A25" s="5" t="s">
        <v>182</v>
      </c>
      <c r="B25">
        <v>4.1463703057165198</v>
      </c>
      <c r="C25">
        <v>7.5555555555555554</v>
      </c>
      <c r="D25">
        <v>4</v>
      </c>
      <c r="E25">
        <v>8</v>
      </c>
      <c r="F25">
        <v>2</v>
      </c>
      <c r="G25">
        <v>0.93218319939879801</v>
      </c>
      <c r="H25">
        <v>10</v>
      </c>
    </row>
    <row r="26" spans="1:8" x14ac:dyDescent="0.25">
      <c r="A26" s="5" t="s">
        <v>175</v>
      </c>
      <c r="B26">
        <v>2.44814100940693</v>
      </c>
      <c r="C26">
        <v>3.4444444444444446</v>
      </c>
      <c r="D26">
        <v>2</v>
      </c>
      <c r="E26">
        <v>2</v>
      </c>
      <c r="F26">
        <v>0</v>
      </c>
      <c r="G26">
        <v>0.93218319939879801</v>
      </c>
      <c r="H26">
        <v>2</v>
      </c>
    </row>
    <row r="27" spans="1:8" x14ac:dyDescent="0.25">
      <c r="A27" s="5" t="s">
        <v>156</v>
      </c>
      <c r="B27">
        <v>3.8040117432535898</v>
      </c>
      <c r="C27">
        <v>3.5555555555555554</v>
      </c>
      <c r="D27">
        <v>3</v>
      </c>
      <c r="E27">
        <v>3</v>
      </c>
      <c r="F27">
        <v>0</v>
      </c>
      <c r="G27">
        <v>0.93218319939879801</v>
      </c>
      <c r="H27">
        <v>3</v>
      </c>
    </row>
    <row r="28" spans="1:8" x14ac:dyDescent="0.25">
      <c r="A28" s="5" t="s">
        <v>176</v>
      </c>
      <c r="B28">
        <v>5.6098050139362297</v>
      </c>
      <c r="C28">
        <v>4.5555555555555554</v>
      </c>
      <c r="D28">
        <v>6</v>
      </c>
      <c r="E28">
        <v>4</v>
      </c>
      <c r="F28">
        <v>1</v>
      </c>
      <c r="G28">
        <v>0.93218319939879801</v>
      </c>
      <c r="H28">
        <v>4</v>
      </c>
    </row>
    <row r="29" spans="1:8" x14ac:dyDescent="0.25">
      <c r="A29" s="5" t="s">
        <v>177</v>
      </c>
      <c r="B29">
        <v>6.1141652622381102</v>
      </c>
      <c r="C29">
        <v>5.1111111111111107</v>
      </c>
      <c r="D29">
        <v>9</v>
      </c>
      <c r="E29">
        <v>5</v>
      </c>
      <c r="F29">
        <v>2</v>
      </c>
      <c r="G29">
        <v>0.93218319939879801</v>
      </c>
      <c r="H29">
        <v>5</v>
      </c>
    </row>
    <row r="30" spans="1:8" x14ac:dyDescent="0.25">
      <c r="A30" s="5" t="s">
        <v>178</v>
      </c>
      <c r="B30">
        <v>6.0535753783445401</v>
      </c>
      <c r="C30">
        <v>5.2222222222222223</v>
      </c>
      <c r="D30">
        <v>8</v>
      </c>
      <c r="E30">
        <v>6</v>
      </c>
      <c r="F30">
        <v>1</v>
      </c>
      <c r="G30">
        <v>0.93218319939879801</v>
      </c>
      <c r="H30">
        <v>6</v>
      </c>
    </row>
    <row r="31" spans="1:8" x14ac:dyDescent="0.25">
      <c r="A31" s="5" t="s">
        <v>179</v>
      </c>
      <c r="B31">
        <v>6.1751236847401296</v>
      </c>
      <c r="C31">
        <v>6</v>
      </c>
      <c r="D31">
        <v>10</v>
      </c>
      <c r="E31">
        <v>7</v>
      </c>
      <c r="F31">
        <v>1.5</v>
      </c>
      <c r="G31">
        <v>0.93218319939879801</v>
      </c>
      <c r="H31">
        <v>7</v>
      </c>
    </row>
    <row r="32" spans="1:8" x14ac:dyDescent="0.25">
      <c r="A32" s="5" t="s">
        <v>180</v>
      </c>
      <c r="B32">
        <v>5.8160472654821902</v>
      </c>
      <c r="C32">
        <v>8.5555555555555554</v>
      </c>
      <c r="D32">
        <v>7</v>
      </c>
      <c r="E32">
        <v>9</v>
      </c>
      <c r="F32">
        <v>1</v>
      </c>
      <c r="G32">
        <v>0.93218319939879801</v>
      </c>
      <c r="H32">
        <v>8</v>
      </c>
    </row>
    <row r="33" spans="1:8" x14ac:dyDescent="0.25">
      <c r="A33" s="5" t="s">
        <v>181</v>
      </c>
      <c r="B33">
        <v>5.5513785927583097</v>
      </c>
      <c r="C33">
        <v>8.6666666666666661</v>
      </c>
      <c r="D33">
        <v>5</v>
      </c>
      <c r="E33">
        <v>10</v>
      </c>
      <c r="F33">
        <v>2.5</v>
      </c>
      <c r="G33">
        <v>0.93218319939879801</v>
      </c>
      <c r="H33">
        <v>9</v>
      </c>
    </row>
    <row r="34" spans="1:8" x14ac:dyDescent="0.25">
      <c r="A34" s="5" t="s">
        <v>29</v>
      </c>
      <c r="B34">
        <v>124.19092664922496</v>
      </c>
      <c r="C34">
        <v>164.88888888888886</v>
      </c>
      <c r="D34">
        <v>165</v>
      </c>
      <c r="E34">
        <v>165</v>
      </c>
      <c r="F34">
        <v>27</v>
      </c>
      <c r="G34">
        <v>27.965495981963919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A43"/>
  <sheetViews>
    <sheetView tabSelected="1" zoomScale="55" zoomScaleNormal="55" workbookViewId="0">
      <selection activeCell="I14" sqref="I14"/>
    </sheetView>
  </sheetViews>
  <sheetFormatPr defaultRowHeight="15" x14ac:dyDescent="0.25"/>
  <cols>
    <col min="1" max="1" width="11.28515625" bestFit="1" customWidth="1"/>
    <col min="2" max="2" width="8.7109375" customWidth="1"/>
    <col min="3" max="4" width="8.42578125" customWidth="1"/>
    <col min="5" max="5" width="12.140625" customWidth="1"/>
    <col min="6" max="6" width="9.42578125" customWidth="1"/>
    <col min="7" max="7" width="8.85546875" customWidth="1"/>
    <col min="8" max="8" width="9.85546875" customWidth="1"/>
    <col min="9" max="9" width="9.140625" customWidth="1"/>
    <col min="10" max="10" width="4.7109375" bestFit="1" customWidth="1"/>
    <col min="11" max="11" width="5.7109375" bestFit="1" customWidth="1"/>
    <col min="12" max="13" width="6.85546875" bestFit="1" customWidth="1"/>
    <col min="14" max="14" width="16.28515625" bestFit="1" customWidth="1"/>
    <col min="15" max="15" width="13.42578125" bestFit="1" customWidth="1"/>
    <col min="16" max="16" width="15.7109375" bestFit="1" customWidth="1"/>
    <col min="17" max="17" width="17.42578125" bestFit="1" customWidth="1"/>
    <col min="18" max="18" width="24.85546875" bestFit="1" customWidth="1"/>
    <col min="19" max="19" width="19.7109375" bestFit="1" customWidth="1"/>
    <col min="20" max="20" width="27.7109375" bestFit="1" customWidth="1"/>
    <col min="21" max="21" width="18.140625" bestFit="1" customWidth="1"/>
    <col min="22" max="22" width="18.28515625" bestFit="1" customWidth="1"/>
  </cols>
  <sheetData>
    <row r="1" spans="1:27" ht="18.75" x14ac:dyDescent="0.3">
      <c r="A1" s="35" t="s">
        <v>195</v>
      </c>
    </row>
    <row r="3" spans="1:27" ht="35.25" customHeight="1" x14ac:dyDescent="0.25">
      <c r="A3" s="4" t="s">
        <v>148</v>
      </c>
      <c r="B3" t="s">
        <v>65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</row>
    <row r="4" spans="1:27" x14ac:dyDescent="0.2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</row>
    <row r="5" spans="1:27" x14ac:dyDescent="0.2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</row>
    <row r="6" spans="1:27" x14ac:dyDescent="0.2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</row>
    <row r="7" spans="1:27" x14ac:dyDescent="0.25">
      <c r="A7" s="5" t="s">
        <v>29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</row>
    <row r="8" spans="1:27" x14ac:dyDescent="0.25">
      <c r="A8" s="25"/>
      <c r="B8" s="27"/>
      <c r="C8" s="27"/>
      <c r="D8" s="27"/>
    </row>
    <row r="9" spans="1:27" x14ac:dyDescent="0.25">
      <c r="A9" s="25"/>
      <c r="B9" s="27"/>
      <c r="C9" s="27"/>
      <c r="D9" s="27"/>
    </row>
    <row r="10" spans="1:27" x14ac:dyDescent="0.25">
      <c r="A10" s="25"/>
      <c r="B10" s="27"/>
      <c r="C10" s="27"/>
      <c r="D10" s="27"/>
    </row>
    <row r="11" spans="1:27" ht="18.75" x14ac:dyDescent="0.3">
      <c r="A11" s="35" t="s">
        <v>196</v>
      </c>
      <c r="M11" s="35" t="s">
        <v>200</v>
      </c>
    </row>
    <row r="13" spans="1:27" ht="39" customHeight="1" x14ac:dyDescent="0.25">
      <c r="A13" s="2" t="s">
        <v>190</v>
      </c>
      <c r="B13" s="36" t="s">
        <v>148</v>
      </c>
      <c r="C13" s="36" t="s">
        <v>191</v>
      </c>
      <c r="D13" s="37" t="s">
        <v>153</v>
      </c>
      <c r="E13" s="2" t="s">
        <v>186</v>
      </c>
      <c r="F13" s="2" t="s">
        <v>152</v>
      </c>
      <c r="G13" s="2" t="s">
        <v>187</v>
      </c>
      <c r="H13" s="2" t="s">
        <v>193</v>
      </c>
      <c r="I13" s="2" t="s">
        <v>144</v>
      </c>
    </row>
    <row r="14" spans="1:27" x14ac:dyDescent="0.25">
      <c r="A14" t="s">
        <v>154</v>
      </c>
      <c r="B14" t="s">
        <v>145</v>
      </c>
      <c r="C14">
        <v>1</v>
      </c>
      <c r="D14" s="34">
        <v>2.16753707666108</v>
      </c>
      <c r="E14" s="3">
        <v>2.2222222222222223</v>
      </c>
      <c r="F14" s="25">
        <f t="shared" ref="F14:F23" si="0">_xlfn.RANK.AVG(D14,$D$14:$D$23,1)</f>
        <v>1</v>
      </c>
      <c r="G14" s="25">
        <f t="shared" ref="G14:G23" si="1">_xlfn.RANK.AVG(E14,$E$14:$E$23,1)</f>
        <v>1</v>
      </c>
      <c r="H14">
        <f>_xlfn.STDEV.P(Table6[[#This Row],[CICA ranking]],Table6[[#This Row],[Participant Ranking]])</f>
        <v>0</v>
      </c>
      <c r="I14" s="3">
        <f>STDEVA(Table6[Ranking SD])</f>
        <v>0.93218319939879801</v>
      </c>
    </row>
    <row r="15" spans="1:27" ht="17.25" x14ac:dyDescent="0.3">
      <c r="A15" t="s">
        <v>157</v>
      </c>
      <c r="B15" t="s">
        <v>145</v>
      </c>
      <c r="C15">
        <v>2</v>
      </c>
      <c r="D15" s="34">
        <v>3.1046169383721902</v>
      </c>
      <c r="E15" s="3">
        <v>2.8888888888888888</v>
      </c>
      <c r="F15" s="25">
        <f t="shared" si="0"/>
        <v>2</v>
      </c>
      <c r="G15" s="25">
        <f t="shared" si="1"/>
        <v>2</v>
      </c>
      <c r="H15">
        <f>_xlfn.STDEV.P(Table6[[#This Row],[CICA ranking]],Table6[[#This Row],[Participant Ranking]])</f>
        <v>0</v>
      </c>
      <c r="I15" s="3">
        <f>STDEVA(Table6[Ranking SD])</f>
        <v>0.93218319939879801</v>
      </c>
      <c r="AA15" s="38"/>
    </row>
    <row r="16" spans="1:27" x14ac:dyDescent="0.25">
      <c r="A16" t="s">
        <v>160</v>
      </c>
      <c r="B16" t="s">
        <v>145</v>
      </c>
      <c r="C16">
        <v>3</v>
      </c>
      <c r="D16" s="34">
        <v>4.0709468205657604</v>
      </c>
      <c r="E16" s="3">
        <v>3.6666666666666665</v>
      </c>
      <c r="F16" s="25">
        <f t="shared" si="0"/>
        <v>3</v>
      </c>
      <c r="G16" s="25">
        <f t="shared" si="1"/>
        <v>3</v>
      </c>
      <c r="H16">
        <f>_xlfn.STDEV.P(Table6[[#This Row],[CICA ranking]],Table6[[#This Row],[Participant Ranking]])</f>
        <v>0</v>
      </c>
      <c r="I16" s="3">
        <f>STDEVA(Table6[Ranking SD])</f>
        <v>0.93218319939879801</v>
      </c>
    </row>
    <row r="17" spans="1:11" x14ac:dyDescent="0.25">
      <c r="A17" t="s">
        <v>161</v>
      </c>
      <c r="B17" t="s">
        <v>145</v>
      </c>
      <c r="C17">
        <v>4</v>
      </c>
      <c r="D17" s="34">
        <v>5.00963449499221</v>
      </c>
      <c r="E17" s="3">
        <v>3.7777777777777777</v>
      </c>
      <c r="F17" s="25">
        <f t="shared" si="0"/>
        <v>10</v>
      </c>
      <c r="G17" s="25">
        <f t="shared" si="1"/>
        <v>4</v>
      </c>
      <c r="H17">
        <f>_xlfn.STDEV.P(Table6[[#This Row],[CICA ranking]],Table6[[#This Row],[Participant Ranking]])</f>
        <v>3</v>
      </c>
      <c r="I17" s="3">
        <f>STDEVA(Table6[Ranking SD])</f>
        <v>0.93218319939879801</v>
      </c>
    </row>
    <row r="18" spans="1:11" x14ac:dyDescent="0.25">
      <c r="A18" t="s">
        <v>158</v>
      </c>
      <c r="B18" t="s">
        <v>145</v>
      </c>
      <c r="C18">
        <v>5</v>
      </c>
      <c r="D18" s="34">
        <v>4.8155578021165404</v>
      </c>
      <c r="E18" s="3">
        <v>5.2222222222222223</v>
      </c>
      <c r="F18" s="25">
        <f t="shared" si="0"/>
        <v>8</v>
      </c>
      <c r="G18" s="25">
        <f t="shared" si="1"/>
        <v>5</v>
      </c>
      <c r="H18">
        <f>_xlfn.STDEV.P(Table6[[#This Row],[CICA ranking]],Table6[[#This Row],[Participant Ranking]])</f>
        <v>1.5</v>
      </c>
      <c r="I18" s="3">
        <f>STDEVA(Table6[Ranking SD])</f>
        <v>0.93218319939879801</v>
      </c>
    </row>
    <row r="19" spans="1:11" x14ac:dyDescent="0.25">
      <c r="A19" t="s">
        <v>162</v>
      </c>
      <c r="B19" t="s">
        <v>145</v>
      </c>
      <c r="C19">
        <v>6</v>
      </c>
      <c r="D19" s="34">
        <v>4.6414756526268901</v>
      </c>
      <c r="E19" s="3">
        <v>5.333333333333333</v>
      </c>
      <c r="F19" s="25">
        <f t="shared" si="0"/>
        <v>5</v>
      </c>
      <c r="G19" s="25">
        <f t="shared" si="1"/>
        <v>6</v>
      </c>
      <c r="H19">
        <f>_xlfn.STDEV.P(Table6[[#This Row],[CICA ranking]],Table6[[#This Row],[Participant Ranking]])</f>
        <v>0.5</v>
      </c>
      <c r="I19" s="3">
        <f>STDEVA(Table6[Ranking SD])</f>
        <v>0.93218319939879801</v>
      </c>
    </row>
    <row r="20" spans="1:11" x14ac:dyDescent="0.25">
      <c r="A20" t="s">
        <v>159</v>
      </c>
      <c r="B20" t="s">
        <v>145</v>
      </c>
      <c r="C20">
        <v>7</v>
      </c>
      <c r="D20" s="34">
        <v>4.8169373660429304</v>
      </c>
      <c r="E20" s="3">
        <v>6.8888888888888893</v>
      </c>
      <c r="F20" s="25">
        <f t="shared" si="0"/>
        <v>9</v>
      </c>
      <c r="G20" s="25">
        <f t="shared" si="1"/>
        <v>7</v>
      </c>
      <c r="H20">
        <f>_xlfn.STDEV.P(Table6[[#This Row],[CICA ranking]],Table6[[#This Row],[Participant Ranking]])</f>
        <v>1</v>
      </c>
      <c r="I20" s="3">
        <f>STDEVA(Table6[Ranking SD])</f>
        <v>0.93218319939879801</v>
      </c>
    </row>
    <row r="21" spans="1:11" x14ac:dyDescent="0.25">
      <c r="A21" t="s">
        <v>163</v>
      </c>
      <c r="B21" t="s">
        <v>145</v>
      </c>
      <c r="C21">
        <v>8</v>
      </c>
      <c r="D21" s="34">
        <v>4.7471604313498101</v>
      </c>
      <c r="E21" s="3">
        <v>8.6666666666666661</v>
      </c>
      <c r="F21" s="25">
        <f t="shared" si="0"/>
        <v>6</v>
      </c>
      <c r="G21" s="25">
        <f t="shared" si="1"/>
        <v>10</v>
      </c>
      <c r="H21">
        <f>_xlfn.STDEV.P(Table6[[#This Row],[CICA ranking]],Table6[[#This Row],[Participant Ranking]])</f>
        <v>2</v>
      </c>
      <c r="I21" s="3">
        <f>STDEVA(Table6[Ranking SD])</f>
        <v>0.93218319939879801</v>
      </c>
    </row>
    <row r="22" spans="1:11" x14ac:dyDescent="0.25">
      <c r="A22" t="s">
        <v>164</v>
      </c>
      <c r="B22" t="s">
        <v>145</v>
      </c>
      <c r="C22">
        <v>9</v>
      </c>
      <c r="D22" s="34">
        <v>4.7637043183719596</v>
      </c>
      <c r="E22" s="3">
        <v>8.1111111111111107</v>
      </c>
      <c r="F22" s="25">
        <f t="shared" si="0"/>
        <v>7</v>
      </c>
      <c r="G22" s="25">
        <f t="shared" si="1"/>
        <v>8</v>
      </c>
      <c r="H22">
        <f>_xlfn.STDEV.P(Table6[[#This Row],[CICA ranking]],Table6[[#This Row],[Participant Ranking]])</f>
        <v>0.5</v>
      </c>
      <c r="I22" s="3">
        <f>STDEVA(Table6[Ranking SD])</f>
        <v>0.93218319939879801</v>
      </c>
    </row>
    <row r="23" spans="1:11" x14ac:dyDescent="0.25">
      <c r="A23" t="s">
        <v>165</v>
      </c>
      <c r="B23" t="s">
        <v>145</v>
      </c>
      <c r="C23">
        <v>10</v>
      </c>
      <c r="D23" s="34">
        <v>4.2098927989796504</v>
      </c>
      <c r="E23" s="3">
        <v>8.2222222222222214</v>
      </c>
      <c r="F23" s="25">
        <f t="shared" si="0"/>
        <v>4</v>
      </c>
      <c r="G23" s="25">
        <f t="shared" si="1"/>
        <v>9</v>
      </c>
      <c r="H23">
        <f>_xlfn.STDEV.P(Table6[[#This Row],[CICA ranking]],Table6[[#This Row],[Participant Ranking]])</f>
        <v>2.5</v>
      </c>
      <c r="I23" s="3">
        <f>STDEVA(Table6[Ranking SD])</f>
        <v>0.93218319939879801</v>
      </c>
    </row>
    <row r="24" spans="1:11" x14ac:dyDescent="0.25">
      <c r="A24" t="s">
        <v>166</v>
      </c>
      <c r="B24" t="s">
        <v>146</v>
      </c>
      <c r="C24">
        <v>1</v>
      </c>
      <c r="D24" s="34">
        <v>2.1269954637560202</v>
      </c>
      <c r="E24" s="3">
        <v>2.2222222222222223</v>
      </c>
      <c r="F24" s="25">
        <f t="shared" ref="F24:F33" si="2">_xlfn.RANK.AVG(D24,$D$24:$D$33,1)</f>
        <v>1</v>
      </c>
      <c r="G24" s="25">
        <f t="shared" ref="G24:G33" si="3">_xlfn.RANK.AVG(E24,$E$24:$E$33,1)</f>
        <v>1</v>
      </c>
      <c r="H24">
        <f>_xlfn.STDEV.P(Table6[[#This Row],[CICA ranking]],Table6[[#This Row],[Participant Ranking]])</f>
        <v>0</v>
      </c>
      <c r="I24" s="3">
        <f>STDEVA(Table6[Ranking SD])</f>
        <v>0.93218319939879801</v>
      </c>
    </row>
    <row r="25" spans="1:11" x14ac:dyDescent="0.25">
      <c r="A25" t="s">
        <v>155</v>
      </c>
      <c r="B25" t="s">
        <v>146</v>
      </c>
      <c r="C25">
        <v>2</v>
      </c>
      <c r="D25" s="34">
        <v>2.7596209841446999</v>
      </c>
      <c r="E25" s="3">
        <v>3.2222222222222223</v>
      </c>
      <c r="F25" s="25">
        <f t="shared" si="2"/>
        <v>2</v>
      </c>
      <c r="G25" s="25">
        <f t="shared" si="3"/>
        <v>2</v>
      </c>
      <c r="H25">
        <f>_xlfn.STDEV.P(Table6[[#This Row],[CICA ranking]],Table6[[#This Row],[Participant Ranking]])</f>
        <v>0</v>
      </c>
      <c r="I25" s="3">
        <f>STDEVA(Table6[Ranking SD])</f>
        <v>0.93218319939879801</v>
      </c>
    </row>
    <row r="26" spans="1:11" x14ac:dyDescent="0.25">
      <c r="A26" t="s">
        <v>167</v>
      </c>
      <c r="B26" t="s">
        <v>146</v>
      </c>
      <c r="C26">
        <v>3</v>
      </c>
      <c r="D26" s="34">
        <v>3.3810580167354498</v>
      </c>
      <c r="E26" s="3">
        <v>3.8888888888888888</v>
      </c>
      <c r="F26" s="25">
        <f t="shared" si="2"/>
        <v>3</v>
      </c>
      <c r="G26" s="25">
        <f t="shared" si="3"/>
        <v>3</v>
      </c>
      <c r="H26">
        <f>_xlfn.STDEV.P(Table6[[#This Row],[CICA ranking]],Table6[[#This Row],[Participant Ranking]])</f>
        <v>0</v>
      </c>
      <c r="I26" s="3">
        <f>STDEVA(Table6[Ranking SD])</f>
        <v>0.93218319939879801</v>
      </c>
    </row>
    <row r="27" spans="1:11" x14ac:dyDescent="0.25">
      <c r="A27" t="s">
        <v>168</v>
      </c>
      <c r="B27" t="s">
        <v>146</v>
      </c>
      <c r="C27">
        <v>4</v>
      </c>
      <c r="D27" s="34">
        <v>3.7220473925356599</v>
      </c>
      <c r="E27" s="3">
        <v>4.333333333333333</v>
      </c>
      <c r="F27" s="25">
        <f t="shared" si="2"/>
        <v>7</v>
      </c>
      <c r="G27" s="25">
        <f t="shared" si="3"/>
        <v>4</v>
      </c>
      <c r="H27">
        <f>_xlfn.STDEV.P(Table6[[#This Row],[CICA ranking]],Table6[[#This Row],[Participant Ranking]])</f>
        <v>1.5</v>
      </c>
      <c r="I27" s="3">
        <f>STDEVA(Table6[Ranking SD])</f>
        <v>0.93218319939879801</v>
      </c>
    </row>
    <row r="28" spans="1:11" x14ac:dyDescent="0.25">
      <c r="A28" t="s">
        <v>169</v>
      </c>
      <c r="B28" t="s">
        <v>146</v>
      </c>
      <c r="C28">
        <v>5</v>
      </c>
      <c r="D28" s="34">
        <v>3.4953594781301298</v>
      </c>
      <c r="E28" s="3">
        <v>4.5555555555555554</v>
      </c>
      <c r="F28" s="25">
        <f t="shared" si="2"/>
        <v>4</v>
      </c>
      <c r="G28" s="25">
        <f t="shared" si="3"/>
        <v>5</v>
      </c>
      <c r="H28">
        <f>_xlfn.STDEV.P(Table6[[#This Row],[CICA ranking]],Table6[[#This Row],[Participant Ranking]])</f>
        <v>0.5</v>
      </c>
      <c r="I28" s="3">
        <f>STDEVA(Table6[Ranking SD])</f>
        <v>0.93218319939879801</v>
      </c>
    </row>
    <row r="29" spans="1:11" x14ac:dyDescent="0.25">
      <c r="A29" t="s">
        <v>170</v>
      </c>
      <c r="B29" t="s">
        <v>146</v>
      </c>
      <c r="C29">
        <v>6</v>
      </c>
      <c r="D29" s="34">
        <v>3.6741751246223799</v>
      </c>
      <c r="E29" s="3">
        <v>5.1111111111111107</v>
      </c>
      <c r="F29" s="25">
        <f t="shared" si="2"/>
        <v>6</v>
      </c>
      <c r="G29" s="25">
        <f t="shared" si="3"/>
        <v>6</v>
      </c>
      <c r="H29">
        <f>_xlfn.STDEV.P(Table6[[#This Row],[CICA ranking]],Table6[[#This Row],[Participant Ranking]])</f>
        <v>0</v>
      </c>
      <c r="I29" s="3">
        <f>STDEVA(Table6[Ranking SD])</f>
        <v>0.93218319939879801</v>
      </c>
    </row>
    <row r="30" spans="1:11" x14ac:dyDescent="0.25">
      <c r="A30" t="s">
        <v>171</v>
      </c>
      <c r="B30" t="s">
        <v>146</v>
      </c>
      <c r="C30">
        <v>7</v>
      </c>
      <c r="D30" s="34">
        <v>3.7748858102618001</v>
      </c>
      <c r="E30" s="3">
        <v>6.7777777777777777</v>
      </c>
      <c r="F30" s="25">
        <f t="shared" si="2"/>
        <v>8</v>
      </c>
      <c r="G30" s="25">
        <f t="shared" si="3"/>
        <v>7</v>
      </c>
      <c r="H30">
        <f>_xlfn.STDEV.P(Table6[[#This Row],[CICA ranking]],Table6[[#This Row],[Participant Ranking]])</f>
        <v>0.5</v>
      </c>
      <c r="I30" s="3">
        <f>STDEVA(Table6[Ranking SD])</f>
        <v>0.93218319939879801</v>
      </c>
    </row>
    <row r="31" spans="1:11" x14ac:dyDescent="0.25">
      <c r="A31" t="s">
        <v>172</v>
      </c>
      <c r="B31" t="s">
        <v>146</v>
      </c>
      <c r="C31">
        <v>8</v>
      </c>
      <c r="D31" s="34">
        <v>3.9143774986565898</v>
      </c>
      <c r="E31" s="3">
        <v>8</v>
      </c>
      <c r="F31" s="25">
        <f t="shared" si="2"/>
        <v>9</v>
      </c>
      <c r="G31" s="25">
        <f t="shared" si="3"/>
        <v>8</v>
      </c>
      <c r="H31">
        <f>_xlfn.STDEV.P(Table6[[#This Row],[CICA ranking]],Table6[[#This Row],[Participant Ranking]])</f>
        <v>0.5</v>
      </c>
      <c r="I31" s="3">
        <f>STDEVA(Table6[Ranking SD])</f>
        <v>0.93218319939879801</v>
      </c>
    </row>
    <row r="32" spans="1:11" x14ac:dyDescent="0.25">
      <c r="A32" t="s">
        <v>173</v>
      </c>
      <c r="B32" t="s">
        <v>146</v>
      </c>
      <c r="C32">
        <v>9</v>
      </c>
      <c r="D32" s="34">
        <v>3.9802524145988101</v>
      </c>
      <c r="E32" s="3">
        <v>8.6666666666666661</v>
      </c>
      <c r="F32" s="25">
        <f t="shared" si="2"/>
        <v>10</v>
      </c>
      <c r="G32" s="25">
        <f t="shared" si="3"/>
        <v>10</v>
      </c>
      <c r="H32">
        <f>_xlfn.STDEV.P(Table6[[#This Row],[CICA ranking]],Table6[[#This Row],[Participant Ranking]])</f>
        <v>0</v>
      </c>
      <c r="I32" s="3">
        <f>STDEVA(Table6[Ranking SD])</f>
        <v>0.93218319939879801</v>
      </c>
      <c r="J32" s="3"/>
      <c r="K32" s="3"/>
    </row>
    <row r="33" spans="1:11" x14ac:dyDescent="0.25">
      <c r="A33" t="s">
        <v>183</v>
      </c>
      <c r="B33" t="s">
        <v>146</v>
      </c>
      <c r="C33">
        <v>10</v>
      </c>
      <c r="D33" s="34">
        <v>3.65898607536396</v>
      </c>
      <c r="E33" s="3">
        <v>8.1111111111111107</v>
      </c>
      <c r="F33" s="25">
        <f t="shared" si="2"/>
        <v>5</v>
      </c>
      <c r="G33" s="25">
        <f t="shared" si="3"/>
        <v>9</v>
      </c>
      <c r="H33">
        <f>_xlfn.STDEV.P(Table6[[#This Row],[CICA ranking]],Table6[[#This Row],[Participant Ranking]])</f>
        <v>2</v>
      </c>
      <c r="I33" s="3">
        <f>STDEVA(Table6[Ranking SD])</f>
        <v>0.93218319939879801</v>
      </c>
      <c r="J33" s="3"/>
      <c r="K33" s="3"/>
    </row>
    <row r="34" spans="1:11" x14ac:dyDescent="0.25">
      <c r="A34" t="s">
        <v>174</v>
      </c>
      <c r="B34" t="s">
        <v>147</v>
      </c>
      <c r="C34">
        <v>1</v>
      </c>
      <c r="D34" s="34">
        <v>1.63708643446392</v>
      </c>
      <c r="E34" s="3">
        <v>2.3333333333333335</v>
      </c>
      <c r="F34" s="25">
        <f t="shared" ref="F34:F43" si="4">_xlfn.RANK.AVG(D34,$D$34:$D$43,1)</f>
        <v>1</v>
      </c>
      <c r="G34" s="25">
        <f t="shared" ref="G34:G43" si="5">_xlfn.RANK.AVG(E34,$E$34:$E$43,1)</f>
        <v>1</v>
      </c>
      <c r="H34">
        <f>_xlfn.STDEV.P(Table6[[#This Row],[CICA ranking]],Table6[[#This Row],[Participant Ranking]])</f>
        <v>0</v>
      </c>
      <c r="I34" s="3">
        <f>STDEVA(Table6[Ranking SD])</f>
        <v>0.93218319939879801</v>
      </c>
      <c r="J34" s="3"/>
      <c r="K34" s="13"/>
    </row>
    <row r="35" spans="1:11" x14ac:dyDescent="0.25">
      <c r="A35" t="s">
        <v>175</v>
      </c>
      <c r="B35" t="s">
        <v>147</v>
      </c>
      <c r="C35">
        <v>2</v>
      </c>
      <c r="D35" s="34">
        <v>2.44814100940693</v>
      </c>
      <c r="E35" s="3">
        <v>3.4444444444444446</v>
      </c>
      <c r="F35" s="25">
        <f t="shared" si="4"/>
        <v>2</v>
      </c>
      <c r="G35" s="25">
        <f t="shared" si="5"/>
        <v>2</v>
      </c>
      <c r="H35">
        <f>_xlfn.STDEV.P(Table6[[#This Row],[CICA ranking]],Table6[[#This Row],[Participant Ranking]])</f>
        <v>0</v>
      </c>
      <c r="I35" s="3">
        <f>STDEVA(Table6[Ranking SD])</f>
        <v>0.93218319939879801</v>
      </c>
      <c r="J35" s="3"/>
      <c r="K35" s="3"/>
    </row>
    <row r="36" spans="1:11" x14ac:dyDescent="0.25">
      <c r="A36" t="s">
        <v>156</v>
      </c>
      <c r="B36" t="s">
        <v>147</v>
      </c>
      <c r="C36">
        <v>3</v>
      </c>
      <c r="D36" s="34">
        <v>3.8040117432535898</v>
      </c>
      <c r="E36" s="3">
        <v>3.5555555555555554</v>
      </c>
      <c r="F36" s="25">
        <f t="shared" si="4"/>
        <v>3</v>
      </c>
      <c r="G36" s="25">
        <f t="shared" si="5"/>
        <v>3</v>
      </c>
      <c r="H36">
        <f>_xlfn.STDEV.P(Table6[[#This Row],[CICA ranking]],Table6[[#This Row],[Participant Ranking]])</f>
        <v>0</v>
      </c>
      <c r="I36" s="3">
        <f>STDEVA(Table6[Ranking SD])</f>
        <v>0.93218319939879801</v>
      </c>
    </row>
    <row r="37" spans="1:11" x14ac:dyDescent="0.25">
      <c r="A37" t="s">
        <v>176</v>
      </c>
      <c r="B37" t="s">
        <v>147</v>
      </c>
      <c r="C37">
        <v>4</v>
      </c>
      <c r="D37" s="34">
        <v>5.6098050139362297</v>
      </c>
      <c r="E37" s="3">
        <v>4.5555555555555554</v>
      </c>
      <c r="F37" s="25">
        <f t="shared" si="4"/>
        <v>6</v>
      </c>
      <c r="G37" s="25">
        <f t="shared" si="5"/>
        <v>4</v>
      </c>
      <c r="H37">
        <f>_xlfn.STDEV.P(Table6[[#This Row],[CICA ranking]],Table6[[#This Row],[Participant Ranking]])</f>
        <v>1</v>
      </c>
      <c r="I37" s="3">
        <f>STDEVA(Table6[Ranking SD])</f>
        <v>0.93218319939879801</v>
      </c>
    </row>
    <row r="38" spans="1:11" x14ac:dyDescent="0.25">
      <c r="A38" t="s">
        <v>177</v>
      </c>
      <c r="B38" t="s">
        <v>147</v>
      </c>
      <c r="C38">
        <v>5</v>
      </c>
      <c r="D38" s="34">
        <v>6.1141652622381102</v>
      </c>
      <c r="E38" s="3">
        <v>5.1111111111111107</v>
      </c>
      <c r="F38" s="25">
        <f t="shared" si="4"/>
        <v>9</v>
      </c>
      <c r="G38" s="25">
        <f t="shared" si="5"/>
        <v>5</v>
      </c>
      <c r="H38">
        <f>_xlfn.STDEV.P(Table6[[#This Row],[CICA ranking]],Table6[[#This Row],[Participant Ranking]])</f>
        <v>2</v>
      </c>
      <c r="I38" s="3">
        <f>STDEVA(Table6[Ranking SD])</f>
        <v>0.93218319939879801</v>
      </c>
    </row>
    <row r="39" spans="1:11" x14ac:dyDescent="0.25">
      <c r="A39" t="s">
        <v>178</v>
      </c>
      <c r="B39" t="s">
        <v>147</v>
      </c>
      <c r="C39">
        <v>6</v>
      </c>
      <c r="D39" s="34">
        <v>6.0535753783445401</v>
      </c>
      <c r="E39" s="3">
        <v>5.2222222222222223</v>
      </c>
      <c r="F39" s="25">
        <f t="shared" si="4"/>
        <v>8</v>
      </c>
      <c r="G39" s="25">
        <f t="shared" si="5"/>
        <v>6</v>
      </c>
      <c r="H39">
        <f>_xlfn.STDEV.P(Table6[[#This Row],[CICA ranking]],Table6[[#This Row],[Participant Ranking]])</f>
        <v>1</v>
      </c>
      <c r="I39" s="3">
        <f>STDEVA(Table6[Ranking SD])</f>
        <v>0.93218319939879801</v>
      </c>
    </row>
    <row r="40" spans="1:11" x14ac:dyDescent="0.25">
      <c r="A40" t="s">
        <v>179</v>
      </c>
      <c r="B40" t="s">
        <v>147</v>
      </c>
      <c r="C40">
        <v>7</v>
      </c>
      <c r="D40" s="34">
        <v>6.1751236847401296</v>
      </c>
      <c r="E40" s="3">
        <v>6</v>
      </c>
      <c r="F40" s="25">
        <f t="shared" si="4"/>
        <v>10</v>
      </c>
      <c r="G40" s="25">
        <f t="shared" si="5"/>
        <v>7</v>
      </c>
      <c r="H40">
        <f>_xlfn.STDEV.P(Table6[[#This Row],[CICA ranking]],Table6[[#This Row],[Participant Ranking]])</f>
        <v>1.5</v>
      </c>
      <c r="I40" s="3">
        <f>STDEVA(Table6[Ranking SD])</f>
        <v>0.93218319939879801</v>
      </c>
    </row>
    <row r="41" spans="1:11" x14ac:dyDescent="0.25">
      <c r="A41" t="s">
        <v>180</v>
      </c>
      <c r="B41" t="s">
        <v>147</v>
      </c>
      <c r="C41">
        <v>8</v>
      </c>
      <c r="D41" s="34">
        <v>5.8160472654821902</v>
      </c>
      <c r="E41" s="3">
        <v>8.5555555555555554</v>
      </c>
      <c r="F41" s="25">
        <f t="shared" si="4"/>
        <v>7</v>
      </c>
      <c r="G41" s="25">
        <f t="shared" si="5"/>
        <v>9</v>
      </c>
      <c r="H41">
        <f>_xlfn.STDEV.P(Table6[[#This Row],[CICA ranking]],Table6[[#This Row],[Participant Ranking]])</f>
        <v>1</v>
      </c>
      <c r="I41" s="3">
        <f>STDEVA(Table6[Ranking SD])</f>
        <v>0.93218319939879801</v>
      </c>
    </row>
    <row r="42" spans="1:11" x14ac:dyDescent="0.25">
      <c r="A42" t="s">
        <v>181</v>
      </c>
      <c r="B42" t="s">
        <v>147</v>
      </c>
      <c r="C42">
        <v>9</v>
      </c>
      <c r="D42" s="34">
        <v>5.5513785927583097</v>
      </c>
      <c r="E42" s="3">
        <v>8.6666666666666661</v>
      </c>
      <c r="F42" s="25">
        <f t="shared" si="4"/>
        <v>5</v>
      </c>
      <c r="G42" s="25">
        <f t="shared" si="5"/>
        <v>10</v>
      </c>
      <c r="H42">
        <f>_xlfn.STDEV.P(Table6[[#This Row],[CICA ranking]],Table6[[#This Row],[Participant Ranking]])</f>
        <v>2.5</v>
      </c>
      <c r="I42" s="3">
        <f>STDEVA(Table6[Ranking SD])</f>
        <v>0.93218319939879801</v>
      </c>
    </row>
    <row r="43" spans="1:11" x14ac:dyDescent="0.25">
      <c r="A43" t="s">
        <v>182</v>
      </c>
      <c r="B43" t="s">
        <v>147</v>
      </c>
      <c r="C43">
        <v>10</v>
      </c>
      <c r="D43" s="34">
        <v>4.1463703057165198</v>
      </c>
      <c r="E43" s="3">
        <v>7.5555555555555554</v>
      </c>
      <c r="F43" s="25">
        <f t="shared" si="4"/>
        <v>4</v>
      </c>
      <c r="G43" s="25">
        <f t="shared" si="5"/>
        <v>8</v>
      </c>
      <c r="H43">
        <f>_xlfn.STDEV.P(Table6[[#This Row],[CICA ranking]],Table6[[#This Row],[Participant Ranking]])</f>
        <v>2</v>
      </c>
      <c r="I43" s="3">
        <f>STDEVA(Table6[Ranking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85" zoomScaleNormal="85" workbookViewId="0">
      <selection activeCell="S29" sqref="S29"/>
    </sheetView>
  </sheetViews>
  <sheetFormatPr defaultRowHeight="15" x14ac:dyDescent="0.25"/>
  <cols>
    <col min="1" max="1" width="11.28515625" bestFit="1" customWidth="1"/>
    <col min="2" max="2" width="18.7109375" bestFit="1" customWidth="1"/>
    <col min="3" max="3" width="14.85546875" bestFit="1" customWidth="1"/>
    <col min="4" max="4" width="16.5703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194</v>
      </c>
      <c r="B4" t="s">
        <v>199</v>
      </c>
      <c r="C4" t="s">
        <v>198</v>
      </c>
      <c r="D4" t="s">
        <v>184</v>
      </c>
    </row>
    <row r="5" spans="1:4" x14ac:dyDescent="0.25">
      <c r="A5" s="5">
        <v>1</v>
      </c>
      <c r="B5" s="13">
        <v>3.6666666666666665</v>
      </c>
      <c r="C5" s="3">
        <v>3.9949124306961354</v>
      </c>
      <c r="D5" s="13">
        <v>3.8179590016415625</v>
      </c>
    </row>
    <row r="6" spans="1:4" x14ac:dyDescent="0.25">
      <c r="A6" s="5">
        <v>2</v>
      </c>
      <c r="B6" s="13">
        <v>4.2222222222222223</v>
      </c>
      <c r="C6" s="3">
        <v>3.2615189615948519</v>
      </c>
      <c r="D6" s="13">
        <v>3.8179590016415625</v>
      </c>
    </row>
    <row r="7" spans="1:4" x14ac:dyDescent="0.25">
      <c r="A7" s="5">
        <v>3</v>
      </c>
      <c r="B7" s="13">
        <v>3.8888888888888888</v>
      </c>
      <c r="C7" s="3">
        <v>4.1974456126336976</v>
      </c>
      <c r="D7" s="13">
        <v>3.8179590016415625</v>
      </c>
    </row>
    <row r="8" spans="1:4" x14ac:dyDescent="0.25">
      <c r="A8" s="5" t="s">
        <v>29</v>
      </c>
      <c r="B8">
        <v>3.925925925925926</v>
      </c>
      <c r="C8" s="3">
        <v>3.8179590016415608</v>
      </c>
      <c r="D8" s="13">
        <v>3.8179590016415648</v>
      </c>
    </row>
    <row r="19" spans="22:22" ht="18.75" x14ac:dyDescent="0.2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A8" zoomScale="55" zoomScaleNormal="55" workbookViewId="0">
      <selection activeCell="L69" sqref="L69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50</v>
      </c>
      <c r="B2" t="s">
        <v>99</v>
      </c>
    </row>
    <row r="4" spans="1:4" x14ac:dyDescent="0.25">
      <c r="A4" s="4" t="s">
        <v>28</v>
      </c>
      <c r="B4" t="s">
        <v>205</v>
      </c>
      <c r="C4" t="s">
        <v>197</v>
      </c>
      <c r="D4" t="s">
        <v>184</v>
      </c>
    </row>
    <row r="5" spans="1:4" x14ac:dyDescent="0.25">
      <c r="A5" s="5" t="s">
        <v>122</v>
      </c>
      <c r="B5">
        <v>3</v>
      </c>
      <c r="C5" s="3">
        <v>3.8040117432535898</v>
      </c>
      <c r="D5" s="3">
        <v>3.8179590016415625</v>
      </c>
    </row>
    <row r="6" spans="1:4" x14ac:dyDescent="0.25">
      <c r="A6" s="5" t="s">
        <v>39</v>
      </c>
      <c r="B6">
        <v>3</v>
      </c>
      <c r="C6" s="3">
        <v>4.0709468205657604</v>
      </c>
      <c r="D6" s="3">
        <v>3.8179590016415625</v>
      </c>
    </row>
    <row r="7" spans="1:4" x14ac:dyDescent="0.25">
      <c r="A7" s="5" t="s">
        <v>40</v>
      </c>
      <c r="B7">
        <v>3</v>
      </c>
      <c r="C7" s="3">
        <v>3.3810580167354498</v>
      </c>
      <c r="D7" s="3">
        <v>3.8179590016415625</v>
      </c>
    </row>
    <row r="8" spans="1:4" x14ac:dyDescent="0.25">
      <c r="A8" s="5" t="s">
        <v>41</v>
      </c>
      <c r="B8">
        <v>2</v>
      </c>
      <c r="C8" s="3">
        <v>2.44814100940693</v>
      </c>
      <c r="D8" s="3">
        <v>3.8179590016415625</v>
      </c>
    </row>
    <row r="9" spans="1:4" x14ac:dyDescent="0.25">
      <c r="A9" s="5" t="s">
        <v>63</v>
      </c>
      <c r="B9">
        <v>2</v>
      </c>
      <c r="C9" s="3">
        <v>3.1046169383721902</v>
      </c>
      <c r="D9" s="3">
        <v>3.8179590016415625</v>
      </c>
    </row>
    <row r="10" spans="1:4" x14ac:dyDescent="0.25">
      <c r="A10" s="5" t="s">
        <v>64</v>
      </c>
      <c r="B10">
        <v>5</v>
      </c>
      <c r="C10" s="3">
        <v>3.4953594781301298</v>
      </c>
      <c r="D10" s="3">
        <v>3.8179590016415625</v>
      </c>
    </row>
    <row r="11" spans="1:4" x14ac:dyDescent="0.25">
      <c r="A11" s="5" t="s">
        <v>75</v>
      </c>
      <c r="B11">
        <v>6</v>
      </c>
      <c r="C11" s="3">
        <v>6.0535753783445401</v>
      </c>
      <c r="D11" s="3">
        <v>3.8179590016415625</v>
      </c>
    </row>
    <row r="12" spans="1:4" x14ac:dyDescent="0.25">
      <c r="A12" s="5" t="s">
        <v>76</v>
      </c>
      <c r="B12">
        <v>6</v>
      </c>
      <c r="C12" s="3">
        <v>4.6414756526268901</v>
      </c>
      <c r="D12" s="3">
        <v>3.8179590016415625</v>
      </c>
    </row>
    <row r="13" spans="1:4" x14ac:dyDescent="0.25">
      <c r="A13" s="5" t="s">
        <v>77</v>
      </c>
      <c r="B13">
        <v>5</v>
      </c>
      <c r="C13" s="3">
        <v>3.4953594781301298</v>
      </c>
      <c r="D13" s="3">
        <v>3.8179590016415625</v>
      </c>
    </row>
    <row r="14" spans="1:4" x14ac:dyDescent="0.25">
      <c r="A14" s="5" t="s">
        <v>78</v>
      </c>
      <c r="B14">
        <v>9</v>
      </c>
      <c r="C14" s="3">
        <v>5.5513785927583097</v>
      </c>
      <c r="D14" s="3">
        <v>3.8179590016415625</v>
      </c>
    </row>
    <row r="15" spans="1:4" x14ac:dyDescent="0.25">
      <c r="A15" s="5" t="s">
        <v>42</v>
      </c>
      <c r="B15">
        <v>3</v>
      </c>
      <c r="C15" s="3">
        <v>4.0709468205657604</v>
      </c>
      <c r="D15" s="3">
        <v>3.8179590016415625</v>
      </c>
    </row>
    <row r="16" spans="1:4" x14ac:dyDescent="0.25">
      <c r="A16" s="5" t="s">
        <v>43</v>
      </c>
      <c r="B16">
        <v>3</v>
      </c>
      <c r="C16" s="3">
        <v>3.3810580167354498</v>
      </c>
      <c r="D16" s="3">
        <v>3.8179590016415625</v>
      </c>
    </row>
    <row r="17" spans="1:22" x14ac:dyDescent="0.25">
      <c r="A17" s="5" t="s">
        <v>44</v>
      </c>
      <c r="B17">
        <v>2</v>
      </c>
      <c r="C17" s="3">
        <v>2.44814100940693</v>
      </c>
      <c r="D17" s="3">
        <v>3.8179590016415625</v>
      </c>
    </row>
    <row r="18" spans="1:22" x14ac:dyDescent="0.25">
      <c r="A18" s="5" t="s">
        <v>102</v>
      </c>
      <c r="B18">
        <v>3</v>
      </c>
      <c r="C18" s="3">
        <v>4.0709468205657604</v>
      </c>
      <c r="D18" s="3">
        <v>3.8179590016415625</v>
      </c>
    </row>
    <row r="19" spans="1:22" ht="18.75" x14ac:dyDescent="0.25">
      <c r="A19" s="5" t="s">
        <v>36</v>
      </c>
      <c r="B19">
        <v>2</v>
      </c>
      <c r="C19" s="3">
        <v>2.7596209841446999</v>
      </c>
      <c r="D19" s="3">
        <v>3.8179590016415625</v>
      </c>
      <c r="V19" s="14"/>
    </row>
    <row r="20" spans="1:22" x14ac:dyDescent="0.25">
      <c r="A20" s="5" t="s">
        <v>103</v>
      </c>
      <c r="B20">
        <v>4</v>
      </c>
      <c r="C20" s="3">
        <v>5.6098050139362297</v>
      </c>
      <c r="D20" s="3">
        <v>3.8179590016415625</v>
      </c>
    </row>
    <row r="21" spans="1:22" x14ac:dyDescent="0.25">
      <c r="A21" s="5" t="s">
        <v>105</v>
      </c>
      <c r="B21">
        <v>8</v>
      </c>
      <c r="C21" s="3">
        <v>4.7471604313498101</v>
      </c>
      <c r="D21" s="3">
        <v>3.8179590016415625</v>
      </c>
    </row>
    <row r="22" spans="1:22" x14ac:dyDescent="0.25">
      <c r="A22" s="5" t="s">
        <v>106</v>
      </c>
      <c r="B22">
        <v>10</v>
      </c>
      <c r="C22" s="3">
        <v>3.65898607536396</v>
      </c>
      <c r="D22" s="3">
        <v>3.8179590016415625</v>
      </c>
    </row>
    <row r="23" spans="1:22" x14ac:dyDescent="0.25">
      <c r="A23" s="5" t="s">
        <v>107</v>
      </c>
      <c r="B23">
        <v>3</v>
      </c>
      <c r="C23" s="3">
        <v>3.8040117432535898</v>
      </c>
      <c r="D23" s="3">
        <v>3.8179590016415625</v>
      </c>
    </row>
    <row r="24" spans="1:22" x14ac:dyDescent="0.25">
      <c r="A24" s="5" t="s">
        <v>114</v>
      </c>
      <c r="B24">
        <v>4</v>
      </c>
      <c r="C24" s="3">
        <v>5.00963449499221</v>
      </c>
      <c r="D24" s="3">
        <v>3.8179590016415625</v>
      </c>
    </row>
    <row r="25" spans="1:22" x14ac:dyDescent="0.25">
      <c r="A25" s="5" t="s">
        <v>115</v>
      </c>
      <c r="B25">
        <v>3</v>
      </c>
      <c r="C25" s="3">
        <v>3.3810580167354498</v>
      </c>
      <c r="D25" s="3">
        <v>3.8179590016415625</v>
      </c>
    </row>
    <row r="26" spans="1:22" x14ac:dyDescent="0.25">
      <c r="A26" s="5" t="s">
        <v>116</v>
      </c>
      <c r="B26">
        <v>4</v>
      </c>
      <c r="C26" s="3">
        <v>5.6098050139362297</v>
      </c>
      <c r="D26" s="3">
        <v>3.8179590016415625</v>
      </c>
    </row>
    <row r="27" spans="1:22" x14ac:dyDescent="0.25">
      <c r="A27" s="5" t="s">
        <v>117</v>
      </c>
      <c r="B27">
        <v>1</v>
      </c>
      <c r="C27" s="3">
        <v>2.16753707666108</v>
      </c>
      <c r="D27" s="3">
        <v>3.8179590016415625</v>
      </c>
    </row>
    <row r="28" spans="1:22" x14ac:dyDescent="0.25">
      <c r="A28" s="5" t="s">
        <v>118</v>
      </c>
      <c r="B28">
        <v>1</v>
      </c>
      <c r="C28" s="3">
        <v>2.1269954637560202</v>
      </c>
      <c r="D28" s="3">
        <v>3.8179590016415625</v>
      </c>
    </row>
    <row r="29" spans="1:22" x14ac:dyDescent="0.25">
      <c r="A29" s="5" t="s">
        <v>119</v>
      </c>
      <c r="B29">
        <v>2</v>
      </c>
      <c r="C29" s="3">
        <v>2.44814100940693</v>
      </c>
      <c r="D29" s="3">
        <v>3.8179590016415625</v>
      </c>
    </row>
    <row r="30" spans="1:22" x14ac:dyDescent="0.25">
      <c r="A30" s="5" t="s">
        <v>120</v>
      </c>
      <c r="B30">
        <v>3</v>
      </c>
      <c r="C30" s="3">
        <v>4.0709468205657604</v>
      </c>
      <c r="D30" s="3">
        <v>3.8179590016415625</v>
      </c>
    </row>
    <row r="31" spans="1:22" x14ac:dyDescent="0.25">
      <c r="A31" s="5" t="s">
        <v>121</v>
      </c>
      <c r="B31">
        <v>6</v>
      </c>
      <c r="C31" s="3">
        <v>3.6741751246223799</v>
      </c>
      <c r="D31" s="3">
        <v>3.8179590016415625</v>
      </c>
    </row>
    <row r="32" spans="1:22" x14ac:dyDescent="0.25">
      <c r="A32" s="5" t="s">
        <v>29</v>
      </c>
      <c r="B32">
        <v>106</v>
      </c>
      <c r="C32" s="3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W38" sqref="W38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36</v>
      </c>
      <c r="B1" t="s">
        <v>34</v>
      </c>
      <c r="C1" t="s">
        <v>6</v>
      </c>
      <c r="D1" t="s">
        <v>35</v>
      </c>
      <c r="E1" t="s">
        <v>150</v>
      </c>
      <c r="F1" t="s">
        <v>151</v>
      </c>
    </row>
    <row r="2" spans="1:6" ht="27" customHeight="1" x14ac:dyDescent="0.25">
      <c r="A2">
        <v>6</v>
      </c>
      <c r="B2" s="7" t="s">
        <v>81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ht="25.5" x14ac:dyDescent="0.25">
      <c r="A3">
        <v>7</v>
      </c>
      <c r="B3" s="7" t="s">
        <v>82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83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84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85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5.5" x14ac:dyDescent="0.25">
      <c r="A7">
        <v>11</v>
      </c>
      <c r="B7" s="7" t="s">
        <v>86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ht="25.5" x14ac:dyDescent="0.25">
      <c r="A8">
        <v>12</v>
      </c>
      <c r="B8" s="7" t="s">
        <v>87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88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89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90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25">
      <c r="A12" t="s">
        <v>143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10" zoomScaleNormal="100" workbookViewId="0">
      <selection activeCell="K36" sqref="K36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10</v>
      </c>
      <c r="B4" t="s">
        <v>30</v>
      </c>
      <c r="D4" s="4" t="s">
        <v>14</v>
      </c>
      <c r="E4" t="s">
        <v>49</v>
      </c>
    </row>
    <row r="5" spans="1:5" x14ac:dyDescent="0.25">
      <c r="A5" t="s">
        <v>93</v>
      </c>
      <c r="B5" s="6">
        <v>0.1111111111111111</v>
      </c>
      <c r="D5" t="s">
        <v>11</v>
      </c>
      <c r="E5" s="6">
        <v>0.8571428571428571</v>
      </c>
    </row>
    <row r="6" spans="1:5" x14ac:dyDescent="0.25">
      <c r="A6" t="s">
        <v>31</v>
      </c>
      <c r="B6" s="6">
        <v>0.33333333333333331</v>
      </c>
      <c r="D6" t="s">
        <v>12</v>
      </c>
      <c r="E6" s="6">
        <v>0.14285714285714285</v>
      </c>
    </row>
    <row r="7" spans="1:5" x14ac:dyDescent="0.25">
      <c r="A7" t="s">
        <v>133</v>
      </c>
      <c r="B7" s="6">
        <v>0.1111111111111111</v>
      </c>
    </row>
    <row r="8" spans="1:5" x14ac:dyDescent="0.25">
      <c r="A8" t="s">
        <v>131</v>
      </c>
      <c r="B8" s="6">
        <v>0.1111111111111111</v>
      </c>
    </row>
    <row r="9" spans="1:5" x14ac:dyDescent="0.25">
      <c r="A9" t="s">
        <v>109</v>
      </c>
      <c r="B9" s="6">
        <v>0.1111111111111111</v>
      </c>
    </row>
    <row r="10" spans="1:5" x14ac:dyDescent="0.25">
      <c r="A10" t="s">
        <v>132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123</v>
      </c>
    </row>
    <row r="5" spans="1:6" x14ac:dyDescent="0.25">
      <c r="A5" s="4" t="s">
        <v>128</v>
      </c>
      <c r="B5" t="s">
        <v>124</v>
      </c>
      <c r="C5" t="s">
        <v>125</v>
      </c>
      <c r="D5" t="s">
        <v>126</v>
      </c>
      <c r="E5" t="s">
        <v>127</v>
      </c>
      <c r="F5" t="s">
        <v>29</v>
      </c>
    </row>
    <row r="6" spans="1:6" x14ac:dyDescent="0.25">
      <c r="A6" s="5" t="s">
        <v>65</v>
      </c>
      <c r="B6" s="32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66</v>
      </c>
      <c r="B7" s="32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67</v>
      </c>
      <c r="B8" s="32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68</v>
      </c>
      <c r="B9" s="32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69</v>
      </c>
      <c r="B10" s="32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70</v>
      </c>
      <c r="B11" s="32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71</v>
      </c>
      <c r="B12" s="32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72</v>
      </c>
      <c r="B13" s="32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73</v>
      </c>
      <c r="B14" s="32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74</v>
      </c>
      <c r="B15" s="32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28</v>
      </c>
      <c r="B4" t="s">
        <v>65</v>
      </c>
      <c r="C4" t="s">
        <v>66</v>
      </c>
      <c r="D4" t="s">
        <v>67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134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Sheet6</vt:lpstr>
      <vt:lpstr>Complexity Scores</vt:lpstr>
      <vt:lpstr>ComplexLvChosen</vt:lpstr>
      <vt:lpstr>ComplexityLvChosenParticipant</vt:lpstr>
      <vt:lpstr>ProbabilityGraph</vt:lpstr>
      <vt:lpstr>SurveyTable</vt:lpstr>
      <vt:lpstr>Survey Graphs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2024-03-14T11:06:14Z</dcterms:modified>
</cp:coreProperties>
</file>