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ml.chartshapes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qfa\PycharmProjects\Paper2Complexity\Excel\"/>
    </mc:Choice>
  </mc:AlternateContent>
  <xr:revisionPtr revIDLastSave="0" documentId="13_ncr:1_{6EA0153B-DF6D-46AD-AFE3-2EE4DC13BDA2}" xr6:coauthVersionLast="47" xr6:coauthVersionMax="47" xr10:uidLastSave="{00000000-0000-0000-0000-000000000000}"/>
  <bookViews>
    <workbookView xWindow="-120" yWindow="-120" windowWidth="38640" windowHeight="15720" tabRatio="541" activeTab="5" xr2:uid="{4D4F7126-7CD8-49E4-A4C6-32DBF4DA3859}"/>
  </bookViews>
  <sheets>
    <sheet name="MainTable" sheetId="1" r:id="rId1"/>
    <sheet name="Sheet6" sheetId="20" r:id="rId2"/>
    <sheet name="Complexity Scores" sheetId="14" r:id="rId3"/>
    <sheet name="ComplexLvChosen" sheetId="7" r:id="rId4"/>
    <sheet name="ComplexityLvChosenParticipant" sheetId="3" r:id="rId5"/>
    <sheet name="ProbabilityGraph" sheetId="2" r:id="rId6"/>
    <sheet name="SurveyTable" sheetId="6" r:id="rId7"/>
    <sheet name="Survey Graphs" sheetId="4" r:id="rId8"/>
    <sheet name="Complex Perception per Lv" sheetId="9" r:id="rId9"/>
    <sheet name="Complex Perception per Pattern" sheetId="8" r:id="rId10"/>
  </sheets>
  <definedNames>
    <definedName name="Table1_results" localSheetId="8">Table1[]</definedName>
    <definedName name="Table1_results" localSheetId="9">Table1[]</definedName>
    <definedName name="Table1_results" localSheetId="3">Table1[]</definedName>
    <definedName name="Table1_results">Table1[]</definedName>
    <definedName name="Table1Results" localSheetId="8">Table1[]</definedName>
    <definedName name="Table1Results" localSheetId="9">Table1[]</definedName>
    <definedName name="Table1Results" localSheetId="3">Table1[]</definedName>
    <definedName name="Table1Results">Table1[]</definedName>
    <definedName name="TableTest">Table1[]</definedName>
    <definedName name="Tabletest2">Table1[]</definedName>
  </definedNames>
  <calcPr calcId="191028"/>
  <pivotCaches>
    <pivotCache cacheId="0" r:id="rId11"/>
    <pivotCache cacheId="2" r:id="rId12"/>
    <pivotCache cacheId="7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" i="20" l="1"/>
  <c r="K4" i="20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" i="1"/>
  <c r="G35" i="14"/>
  <c r="G36" i="14"/>
  <c r="G37" i="14"/>
  <c r="G38" i="14"/>
  <c r="G39" i="14"/>
  <c r="G40" i="14"/>
  <c r="G41" i="14"/>
  <c r="G42" i="14"/>
  <c r="G43" i="14"/>
  <c r="G34" i="14"/>
  <c r="G25" i="14"/>
  <c r="G26" i="14"/>
  <c r="G27" i="14"/>
  <c r="G28" i="14"/>
  <c r="G29" i="14"/>
  <c r="G30" i="14"/>
  <c r="G31" i="14"/>
  <c r="G32" i="14"/>
  <c r="G33" i="14"/>
  <c r="G24" i="14"/>
  <c r="G15" i="14"/>
  <c r="G16" i="14"/>
  <c r="G17" i="14"/>
  <c r="G18" i="14"/>
  <c r="G19" i="14"/>
  <c r="G20" i="14"/>
  <c r="G21" i="14"/>
  <c r="G22" i="14"/>
  <c r="G23" i="14"/>
  <c r="H23" i="14" s="1"/>
  <c r="G14" i="14"/>
  <c r="F35" i="14"/>
  <c r="F36" i="14"/>
  <c r="F37" i="14"/>
  <c r="F38" i="14"/>
  <c r="F39" i="14"/>
  <c r="F40" i="14"/>
  <c r="F41" i="14"/>
  <c r="F42" i="14"/>
  <c r="F43" i="14"/>
  <c r="F34" i="14"/>
  <c r="F25" i="14"/>
  <c r="F26" i="14"/>
  <c r="F27" i="14"/>
  <c r="F28" i="14"/>
  <c r="F29" i="14"/>
  <c r="F30" i="14"/>
  <c r="F31" i="14"/>
  <c r="F32" i="14"/>
  <c r="F33" i="14"/>
  <c r="H33" i="14" s="1"/>
  <c r="F24" i="14"/>
  <c r="F15" i="14"/>
  <c r="F16" i="14"/>
  <c r="F17" i="14"/>
  <c r="F18" i="14"/>
  <c r="F19" i="14"/>
  <c r="F20" i="14"/>
  <c r="F21" i="14"/>
  <c r="F22" i="14"/>
  <c r="F23" i="14"/>
  <c r="F14" i="14"/>
  <c r="E5" i="6"/>
  <c r="E4" i="6"/>
  <c r="E3" i="6"/>
  <c r="E2" i="6"/>
  <c r="F11" i="6"/>
  <c r="F10" i="6"/>
  <c r="F9" i="6"/>
  <c r="F8" i="6"/>
  <c r="F7" i="6"/>
  <c r="F6" i="6"/>
  <c r="F5" i="6"/>
  <c r="F4" i="6"/>
  <c r="F2" i="6"/>
  <c r="F3" i="6"/>
  <c r="E11" i="6"/>
  <c r="E10" i="6"/>
  <c r="E9" i="6"/>
  <c r="E8" i="6"/>
  <c r="E7" i="6"/>
  <c r="E6" i="6"/>
  <c r="AO3" i="1"/>
  <c r="H22" i="14" l="1"/>
  <c r="H26" i="14"/>
  <c r="H25" i="14"/>
  <c r="H36" i="14"/>
  <c r="H31" i="14"/>
  <c r="H30" i="14"/>
  <c r="H29" i="14"/>
  <c r="H27" i="14"/>
  <c r="H28" i="14"/>
  <c r="H32" i="14"/>
  <c r="H35" i="14"/>
  <c r="H43" i="14"/>
  <c r="H42" i="14"/>
  <c r="H40" i="14"/>
  <c r="H24" i="14"/>
  <c r="H39" i="14"/>
  <c r="H38" i="14"/>
  <c r="H37" i="14"/>
  <c r="H21" i="14"/>
  <c r="H20" i="14"/>
  <c r="H41" i="14"/>
  <c r="H19" i="14"/>
  <c r="H34" i="14"/>
  <c r="H18" i="14"/>
  <c r="H17" i="14"/>
  <c r="H16" i="14"/>
  <c r="H15" i="14"/>
  <c r="H14" i="14"/>
  <c r="AN2" i="1" a="1"/>
  <c r="AN2" i="1" s="1"/>
  <c r="AO2" i="1"/>
  <c r="I14" i="14" l="1"/>
  <c r="I30" i="14"/>
  <c r="I41" i="14"/>
  <c r="I42" i="14"/>
  <c r="I15" i="14"/>
  <c r="I31" i="14"/>
  <c r="I24" i="14"/>
  <c r="I16" i="14"/>
  <c r="I32" i="14"/>
  <c r="I18" i="14"/>
  <c r="I20" i="14"/>
  <c r="I36" i="14"/>
  <c r="I21" i="14"/>
  <c r="I22" i="14"/>
  <c r="I38" i="14"/>
  <c r="I23" i="14"/>
  <c r="I39" i="14"/>
  <c r="I40" i="14"/>
  <c r="I25" i="14"/>
  <c r="I26" i="14"/>
  <c r="I17" i="14"/>
  <c r="I33" i="14"/>
  <c r="I34" i="14"/>
  <c r="I19" i="14"/>
  <c r="I35" i="14"/>
  <c r="I37" i="14"/>
  <c r="I27" i="14"/>
  <c r="I43" i="14"/>
  <c r="I28" i="14"/>
  <c r="I29" i="14"/>
  <c r="U17" i="1"/>
  <c r="U24" i="1"/>
  <c r="U26" i="1"/>
  <c r="U19" i="1"/>
  <c r="U8" i="1"/>
  <c r="U21" i="1"/>
  <c r="U9" i="1"/>
  <c r="U18" i="1"/>
  <c r="U4" i="1"/>
  <c r="U20" i="1"/>
  <c r="U14" i="1"/>
  <c r="U25" i="1"/>
  <c r="U2" i="1"/>
  <c r="U10" i="1"/>
  <c r="U3" i="1"/>
  <c r="U11" i="1"/>
  <c r="U27" i="1"/>
  <c r="U28" i="1"/>
  <c r="U12" i="1"/>
  <c r="U5" i="1"/>
  <c r="U13" i="1"/>
  <c r="U29" i="1"/>
  <c r="U6" i="1"/>
  <c r="U15" i="1"/>
  <c r="U22" i="1"/>
  <c r="U16" i="1"/>
  <c r="U7" i="1"/>
  <c r="U23" i="1"/>
  <c r="T2" i="1"/>
  <c r="T28" i="1"/>
  <c r="T29" i="1"/>
  <c r="AN28" i="1" a="1"/>
  <c r="AN28" i="1" s="1"/>
  <c r="AN29" i="1" a="1"/>
  <c r="AN29" i="1" s="1"/>
  <c r="AO28" i="1"/>
  <c r="AO29" i="1"/>
  <c r="T27" i="1"/>
  <c r="AN27" i="1" a="1"/>
  <c r="AN27" i="1" s="1"/>
  <c r="AO27" i="1"/>
  <c r="T25" i="1"/>
  <c r="T26" i="1"/>
  <c r="AN25" i="1" a="1"/>
  <c r="AN25" i="1" s="1"/>
  <c r="AN26" i="1" a="1"/>
  <c r="AN26" i="1" s="1"/>
  <c r="AO25" i="1"/>
  <c r="AO26" i="1"/>
  <c r="T24" i="1"/>
  <c r="AN24" i="1" a="1"/>
  <c r="AN24" i="1" s="1"/>
  <c r="AO24" i="1"/>
  <c r="T22" i="1"/>
  <c r="T23" i="1"/>
  <c r="AN22" i="1" a="1"/>
  <c r="AN22" i="1" s="1"/>
  <c r="AN23" i="1" a="1"/>
  <c r="AN23" i="1" s="1"/>
  <c r="AO22" i="1"/>
  <c r="AO23" i="1"/>
  <c r="T21" i="1"/>
  <c r="AN21" i="1" a="1"/>
  <c r="AN21" i="1" s="1"/>
  <c r="AO21" i="1"/>
  <c r="T19" i="1"/>
  <c r="T20" i="1"/>
  <c r="AN19" i="1" a="1"/>
  <c r="AN19" i="1" s="1"/>
  <c r="AN20" i="1" a="1"/>
  <c r="AN20" i="1" s="1"/>
  <c r="AO19" i="1"/>
  <c r="AO20" i="1"/>
  <c r="T18" i="1"/>
  <c r="AN18" i="1" a="1"/>
  <c r="AN18" i="1" s="1"/>
  <c r="AO18" i="1"/>
  <c r="T17" i="1"/>
  <c r="AN17" i="1" a="1"/>
  <c r="AN17" i="1" s="1"/>
  <c r="AO17" i="1"/>
  <c r="T16" i="1"/>
  <c r="AN16" i="1" a="1"/>
  <c r="AN16" i="1" s="1"/>
  <c r="AO16" i="1"/>
  <c r="T15" i="1"/>
  <c r="AN15" i="1" a="1"/>
  <c r="AN15" i="1" s="1"/>
  <c r="AO15" i="1"/>
  <c r="AO4" i="1"/>
  <c r="AO5" i="1"/>
  <c r="AO6" i="1"/>
  <c r="AO7" i="1"/>
  <c r="AO8" i="1"/>
  <c r="AO9" i="1"/>
  <c r="AO10" i="1"/>
  <c r="AO11" i="1"/>
  <c r="AO12" i="1"/>
  <c r="AO13" i="1"/>
  <c r="AO14" i="1"/>
  <c r="AN4" i="1" a="1"/>
  <c r="AN4" i="1" s="1"/>
  <c r="AN5" i="1" a="1"/>
  <c r="AN5" i="1" s="1"/>
  <c r="AN6" i="1" a="1"/>
  <c r="AN6" i="1" s="1"/>
  <c r="AN7" i="1" a="1"/>
  <c r="AN7" i="1" s="1"/>
  <c r="AN8" i="1" a="1"/>
  <c r="AN8" i="1" s="1"/>
  <c r="AN9" i="1" a="1"/>
  <c r="AN9" i="1" s="1"/>
  <c r="AN10" i="1" a="1"/>
  <c r="AN10" i="1" s="1"/>
  <c r="AN11" i="1" a="1"/>
  <c r="AN11" i="1" s="1"/>
  <c r="AN12" i="1" a="1"/>
  <c r="AN12" i="1" s="1"/>
  <c r="AN13" i="1" a="1"/>
  <c r="AN13" i="1" s="1"/>
  <c r="AN14" i="1" a="1"/>
  <c r="AN14" i="1" s="1"/>
  <c r="AN3" i="1" a="1"/>
  <c r="AN3" i="1" s="1"/>
  <c r="T14" i="1"/>
  <c r="T13" i="1"/>
  <c r="T12" i="1"/>
  <c r="D2" i="6"/>
  <c r="T3" i="1"/>
  <c r="T4" i="1"/>
  <c r="T5" i="1"/>
  <c r="T6" i="1"/>
  <c r="T7" i="1"/>
  <c r="T8" i="1"/>
  <c r="T9" i="1"/>
  <c r="T10" i="1"/>
  <c r="T11" i="1"/>
  <c r="V2" i="1" l="1"/>
  <c r="W2" i="1" s="1"/>
  <c r="V29" i="1"/>
  <c r="W29" i="1" s="1"/>
  <c r="V28" i="1"/>
  <c r="W28" i="1" s="1"/>
  <c r="V27" i="1"/>
  <c r="W27" i="1" s="1"/>
  <c r="V25" i="1"/>
  <c r="W25" i="1" s="1"/>
  <c r="V26" i="1"/>
  <c r="W26" i="1" s="1"/>
  <c r="V23" i="1"/>
  <c r="W23" i="1" s="1"/>
  <c r="V24" i="1"/>
  <c r="W24" i="1" s="1"/>
  <c r="V20" i="1"/>
  <c r="W20" i="1" s="1"/>
  <c r="V16" i="1"/>
  <c r="W16" i="1" s="1"/>
  <c r="V19" i="1"/>
  <c r="W19" i="1" s="1"/>
  <c r="V22" i="1"/>
  <c r="W22" i="1" s="1"/>
  <c r="V21" i="1"/>
  <c r="W21" i="1" s="1"/>
  <c r="V18" i="1"/>
  <c r="W18" i="1" s="1"/>
  <c r="V17" i="1"/>
  <c r="W17" i="1" s="1"/>
  <c r="V14" i="1"/>
  <c r="W14" i="1" s="1"/>
  <c r="V15" i="1"/>
  <c r="W15" i="1" s="1"/>
  <c r="V13" i="1"/>
  <c r="W13" i="1" s="1"/>
  <c r="V12" i="1"/>
  <c r="W12" i="1" s="1"/>
  <c r="V5" i="1"/>
  <c r="V11" i="1"/>
  <c r="V4" i="1"/>
  <c r="V3" i="1"/>
  <c r="V9" i="1"/>
  <c r="V8" i="1"/>
  <c r="V7" i="1"/>
  <c r="V6" i="1"/>
  <c r="V10" i="1"/>
  <c r="C2" i="6" a="1"/>
  <c r="C2" i="6" s="1"/>
  <c r="C12" i="6" s="1"/>
  <c r="D11" i="6"/>
  <c r="D10" i="6"/>
  <c r="D9" i="6"/>
  <c r="D8" i="6"/>
  <c r="D7" i="6"/>
  <c r="D6" i="6"/>
  <c r="D5" i="6"/>
  <c r="D4" i="6"/>
  <c r="D3" i="6"/>
  <c r="C11" i="6"/>
  <c r="C10" i="6"/>
  <c r="C9" i="6"/>
  <c r="C8" i="6"/>
  <c r="C7" i="6"/>
  <c r="C6" i="6"/>
  <c r="C5" i="6"/>
  <c r="C4" i="6"/>
  <c r="C3" i="6"/>
  <c r="D12" i="6" l="1"/>
  <c r="W5" i="1"/>
  <c r="W4" i="1"/>
  <c r="W11" i="1"/>
  <c r="W8" i="1"/>
  <c r="W7" i="1"/>
  <c r="W3" i="1"/>
  <c r="W10" i="1"/>
  <c r="W6" i="1"/>
  <c r="W9" i="1"/>
  <c r="X2" i="1" l="1"/>
  <c r="X28" i="1"/>
  <c r="X29" i="1"/>
  <c r="X27" i="1"/>
  <c r="X25" i="1"/>
  <c r="X26" i="1"/>
  <c r="X24" i="1"/>
  <c r="X21" i="1"/>
  <c r="X22" i="1"/>
  <c r="X23" i="1"/>
  <c r="X19" i="1"/>
  <c r="X20" i="1"/>
  <c r="X18" i="1"/>
  <c r="X17" i="1"/>
  <c r="X16" i="1"/>
  <c r="X15" i="1"/>
  <c r="X14" i="1"/>
  <c r="X13" i="1"/>
  <c r="X12" i="1"/>
  <c r="X5" i="1"/>
  <c r="X4" i="1"/>
  <c r="X11" i="1"/>
  <c r="X8" i="1"/>
  <c r="X7" i="1"/>
  <c r="X9" i="1"/>
  <c r="X6" i="1"/>
  <c r="X10" i="1"/>
  <c r="X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<sst xmlns="http://schemas.openxmlformats.org/spreadsheetml/2006/main" count="442" uniqueCount="206">
  <si>
    <t>Participant</t>
  </si>
  <si>
    <t>Code</t>
  </si>
  <si>
    <t>Gender</t>
  </si>
  <si>
    <t>Male</t>
  </si>
  <si>
    <t>Female</t>
  </si>
  <si>
    <t>1V0</t>
  </si>
  <si>
    <t>Mean</t>
  </si>
  <si>
    <t>Standard Deviation</t>
  </si>
  <si>
    <t>Z-score</t>
  </si>
  <si>
    <t>Probability</t>
  </si>
  <si>
    <t>Q1</t>
  </si>
  <si>
    <t>a) None</t>
  </si>
  <si>
    <t>c) 1-5 years</t>
  </si>
  <si>
    <t>none</t>
  </si>
  <si>
    <t>Q2</t>
  </si>
  <si>
    <t>Q3</t>
  </si>
  <si>
    <t>Q4</t>
  </si>
  <si>
    <t>Q12</t>
  </si>
  <si>
    <t>Q5</t>
  </si>
  <si>
    <t>Q6</t>
  </si>
  <si>
    <t>Q7</t>
  </si>
  <si>
    <t>Q8</t>
  </si>
  <si>
    <t>Q9</t>
  </si>
  <si>
    <t>Q10</t>
  </si>
  <si>
    <t>Q11</t>
  </si>
  <si>
    <t>Q13</t>
  </si>
  <si>
    <t>Q14</t>
  </si>
  <si>
    <t>Q15</t>
  </si>
  <si>
    <t>Row Labels</t>
  </si>
  <si>
    <t>Grand Total</t>
  </si>
  <si>
    <t>Count of Q1</t>
  </si>
  <si>
    <t>Architect</t>
  </si>
  <si>
    <t>Mean Q6</t>
  </si>
  <si>
    <t>SD Q6</t>
  </si>
  <si>
    <t>Question</t>
  </si>
  <si>
    <t>SD</t>
  </si>
  <si>
    <t>N</t>
  </si>
  <si>
    <t>Probability SD</t>
  </si>
  <si>
    <t>ID</t>
  </si>
  <si>
    <t>A</t>
  </si>
  <si>
    <t>B</t>
  </si>
  <si>
    <t>C</t>
  </si>
  <si>
    <t>J</t>
  </si>
  <si>
    <t>K</t>
  </si>
  <si>
    <t>L</t>
  </si>
  <si>
    <t>Li san</t>
  </si>
  <si>
    <t>Ivo</t>
  </si>
  <si>
    <t xml:space="preserve">YUAN YAWEN </t>
  </si>
  <si>
    <t>Rate of improvement (%) in accuracy with VR simulation</t>
  </si>
  <si>
    <t>Count of Q2</t>
  </si>
  <si>
    <t>Patern</t>
  </si>
  <si>
    <t>Participant2</t>
  </si>
  <si>
    <t>LV1</t>
  </si>
  <si>
    <t>LV2</t>
  </si>
  <si>
    <t>LV3</t>
  </si>
  <si>
    <t>LV4</t>
  </si>
  <si>
    <t>LV5</t>
  </si>
  <si>
    <t>LV6</t>
  </si>
  <si>
    <t>LV7</t>
  </si>
  <si>
    <t>LV8</t>
  </si>
  <si>
    <t>LV9</t>
  </si>
  <si>
    <t>LV10</t>
  </si>
  <si>
    <t>Y2Y</t>
  </si>
  <si>
    <t>D</t>
  </si>
  <si>
    <t>E</t>
  </si>
  <si>
    <t xml:space="preserve"> LV1</t>
  </si>
  <si>
    <t xml:space="preserve"> LV2</t>
  </si>
  <si>
    <t xml:space="preserve"> LV3</t>
  </si>
  <si>
    <t xml:space="preserve"> LV4</t>
  </si>
  <si>
    <t xml:space="preserve"> LV5</t>
  </si>
  <si>
    <t xml:space="preserve"> LV6</t>
  </si>
  <si>
    <t xml:space="preserve"> LV7</t>
  </si>
  <si>
    <t xml:space="preserve"> LV8</t>
  </si>
  <si>
    <t xml:space="preserve"> LV9</t>
  </si>
  <si>
    <t xml:space="preserve"> LV10</t>
  </si>
  <si>
    <t>F</t>
  </si>
  <si>
    <t>G</t>
  </si>
  <si>
    <t>H</t>
  </si>
  <si>
    <t>I</t>
  </si>
  <si>
    <t>5JY</t>
  </si>
  <si>
    <t>LS5</t>
  </si>
  <si>
    <t>To what extent do you find the overall complexity of this facade design appealing?</t>
  </si>
  <si>
    <t>How do you rate the intricacy of the patterns and textures used in this facade design?</t>
  </si>
  <si>
    <t>To what extent do you think the arrangement of architectural elements on this facade adds to its visual interest?</t>
  </si>
  <si>
    <t>How complex do you perceive the facade's use of patterns and textures? </t>
  </si>
  <si>
    <t>How detailed do you find the ornamentation on this facade design? </t>
  </si>
  <si>
    <t>How much do the combination of materials contribute to the overall complexity of the facade?</t>
  </si>
  <si>
    <t>To what degree does the composition of the facade strike you as aesthetically intricate?</t>
  </si>
  <si>
    <t>How much do you believe that the arrangement of shapes and forms on the facade contributes to its complexity?</t>
  </si>
  <si>
    <t>How significantly does the use of color enhance the facade's visual complexity?</t>
  </si>
  <si>
    <t>How much depth and layering do you observe in the design of this facade? </t>
  </si>
  <si>
    <t>b) SketchUp</t>
  </si>
  <si>
    <t>b) Limited budget 限られた予算, c) Building constraints 建物の制約, d) Client preferences お客様のご希望, e) Environmental factors 環境要因</t>
  </si>
  <si>
    <t>Computer engineer</t>
  </si>
  <si>
    <t>a) Limited space 限られたスペース, b) Limited budget 限られた予算</t>
  </si>
  <si>
    <t>a) Limited space 限られたスペース, b) Limited budget 限られた予算, c) Building constraints 建物の制約</t>
  </si>
  <si>
    <t>Bachelor's degree</t>
  </si>
  <si>
    <t>c) Revit, d) Rhino</t>
  </si>
  <si>
    <t>c) Building constraints 建物の制約, e) Environmental factors 環境要因</t>
  </si>
  <si>
    <t>(All)</t>
  </si>
  <si>
    <t>Mar</t>
  </si>
  <si>
    <t>GM4</t>
  </si>
  <si>
    <t>M</t>
  </si>
  <si>
    <t>O</t>
  </si>
  <si>
    <t>Su Lehan</t>
  </si>
  <si>
    <t>P</t>
  </si>
  <si>
    <t>Q</t>
  </si>
  <si>
    <t>R</t>
  </si>
  <si>
    <t>Amira</t>
  </si>
  <si>
    <t>Marine biologist</t>
  </si>
  <si>
    <t>None</t>
  </si>
  <si>
    <t>a) Limited space 限られたスペース, b) Limited budget 限られた予算, c) Building constraints 建物の制約, d) Client preferences お客様のご希望, e) Environmental factors 環境要因</t>
  </si>
  <si>
    <t xml:space="preserve">Master's degree </t>
  </si>
  <si>
    <t>Kaneko</t>
  </si>
  <si>
    <t>S</t>
  </si>
  <si>
    <t>T</t>
  </si>
  <si>
    <t>U</t>
  </si>
  <si>
    <t>V</t>
  </si>
  <si>
    <t>W</t>
  </si>
  <si>
    <t>X</t>
  </si>
  <si>
    <t>Y</t>
  </si>
  <si>
    <t>Z</t>
  </si>
  <si>
    <t>1A</t>
  </si>
  <si>
    <t>Column Labels</t>
  </si>
  <si>
    <t>Original ranking</t>
  </si>
  <si>
    <t>Pattern 1</t>
  </si>
  <si>
    <t>Pattern 2</t>
  </si>
  <si>
    <t>Pattern 3</t>
  </si>
  <si>
    <t>Complexity level</t>
  </si>
  <si>
    <t>Bryan</t>
  </si>
  <si>
    <t>AB1</t>
  </si>
  <si>
    <t>Mathematics</t>
  </si>
  <si>
    <t>Undergraduate Student</t>
  </si>
  <si>
    <t>Mechanical Engineer</t>
  </si>
  <si>
    <t xml:space="preserve"> Original Ranking</t>
  </si>
  <si>
    <t>AK1</t>
  </si>
  <si>
    <t>b) Less than 1 year</t>
  </si>
  <si>
    <t>b) Limited budget 限られた予算, c) Building constraints 建物の制約, d) Client preferences お客様のご希望</t>
  </si>
  <si>
    <t>BP1</t>
  </si>
  <si>
    <t>Alice Sun Jingyi</t>
  </si>
  <si>
    <t>DC4</t>
  </si>
  <si>
    <t>a) AutoCAD, b) SketchUp, c) Revit</t>
  </si>
  <si>
    <t>a) Limited space 限られたスペース, e) Environmental factors 環境要因</t>
  </si>
  <si>
    <t>Total</t>
  </si>
  <si>
    <t>Average SD</t>
  </si>
  <si>
    <t>Pattern1</t>
  </si>
  <si>
    <t>Pattern2</t>
  </si>
  <si>
    <t>Pattern3</t>
  </si>
  <si>
    <t>Pattern</t>
  </si>
  <si>
    <t>Façade Variation</t>
  </si>
  <si>
    <t>min</t>
  </si>
  <si>
    <t>Max</t>
  </si>
  <si>
    <t>CICA ranking</t>
  </si>
  <si>
    <t>CICA score</t>
  </si>
  <si>
    <t>P1-01</t>
  </si>
  <si>
    <t>P2-02</t>
  </si>
  <si>
    <t>P3-03</t>
  </si>
  <si>
    <t>P1-02</t>
  </si>
  <si>
    <t>P1-05</t>
  </si>
  <si>
    <t>P1-07</t>
  </si>
  <si>
    <t>P1-03</t>
  </si>
  <si>
    <t>P1-04</t>
  </si>
  <si>
    <t>P1-06</t>
  </si>
  <si>
    <t>P1-08</t>
  </si>
  <si>
    <t>P1-09</t>
  </si>
  <si>
    <t>P1-10</t>
  </si>
  <si>
    <t>P2-01</t>
  </si>
  <si>
    <t>P2-03</t>
  </si>
  <si>
    <t>P2-04</t>
  </si>
  <si>
    <t>P2-05</t>
  </si>
  <si>
    <t>P2-06</t>
  </si>
  <si>
    <t>P2-07</t>
  </si>
  <si>
    <t>P2-08</t>
  </si>
  <si>
    <t>P2-09</t>
  </si>
  <si>
    <t>P3-01</t>
  </si>
  <si>
    <t>P3-02</t>
  </si>
  <si>
    <t>P3-04</t>
  </si>
  <si>
    <t>P3-05</t>
  </si>
  <si>
    <t>P3-06</t>
  </si>
  <si>
    <t>P3-07</t>
  </si>
  <si>
    <t>P3-08</t>
  </si>
  <si>
    <t>P3-09</t>
  </si>
  <si>
    <t>P3-010</t>
  </si>
  <si>
    <t>P2-10</t>
  </si>
  <si>
    <t xml:space="preserve"> Mean CICA Score</t>
  </si>
  <si>
    <t>CICA Score</t>
  </si>
  <si>
    <t>Participant score</t>
  </si>
  <si>
    <t>Participant Ranking</t>
  </si>
  <si>
    <t>Sum of CICA ranking</t>
  </si>
  <si>
    <t>Sum of Participant Ranking</t>
  </si>
  <si>
    <t>Façade ID</t>
  </si>
  <si>
    <t>Façade N</t>
  </si>
  <si>
    <t>Sum of CICA score</t>
  </si>
  <si>
    <t>Ranking SD</t>
  </si>
  <si>
    <t xml:space="preserve"> Pattern</t>
  </si>
  <si>
    <t>Table with average ranking from participants for façade variations</t>
  </si>
  <si>
    <t>Table with CICA ranking and participant ranking extracted from their respective score</t>
  </si>
  <si>
    <t xml:space="preserve"> CICA Score</t>
  </si>
  <si>
    <t>Avg. CICA Score</t>
  </si>
  <si>
    <t>Avg. Chosen Façade</t>
  </si>
  <si>
    <t>Graphs to check accuracy between CICA ranking and Participants ranking of facades variations per pattern</t>
  </si>
  <si>
    <t>Sum of Participant score</t>
  </si>
  <si>
    <t>Sum of Ranking SD</t>
  </si>
  <si>
    <t>Sum of Average SD</t>
  </si>
  <si>
    <t>Sum of Façade N</t>
  </si>
  <si>
    <t xml:space="preserve"> Chosen Facade Variation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</si>
</sst>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1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4"/>
      <color rgb="FF595959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8" fillId="2" borderId="0" applyNumberFormat="0" applyBorder="0" applyAlignment="0" applyProtection="0"/>
  </cellStyleXfs>
  <cellXfs count="39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0" xfId="0" applyFont="1" applyAlignment="1">
      <alignment vertical="center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49" fontId="4" fillId="0" borderId="0" xfId="0" applyNumberFormat="1" applyFont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wrapText="1"/>
    </xf>
    <xf numFmtId="165" fontId="0" fillId="0" borderId="0" xfId="0" applyNumberFormat="1"/>
    <xf numFmtId="0" fontId="5" fillId="0" borderId="0" xfId="0" applyFont="1" applyAlignment="1">
      <alignment horizontal="center" vertical="center" readingOrder="1"/>
    </xf>
    <xf numFmtId="1" fontId="6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wrapText="1"/>
    </xf>
    <xf numFmtId="1" fontId="7" fillId="0" borderId="0" xfId="0" applyNumberFormat="1" applyFont="1" applyAlignment="1">
      <alignment horizontal="center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right" wrapText="1"/>
    </xf>
    <xf numFmtId="49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1" fontId="6" fillId="0" borderId="0" xfId="0" quotePrefix="1" applyNumberFormat="1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9" fontId="0" fillId="0" borderId="0" xfId="1" applyFont="1" applyAlignment="1">
      <alignment horizontal="center" wrapText="1"/>
    </xf>
    <xf numFmtId="9" fontId="0" fillId="0" borderId="0" xfId="1" applyFont="1" applyAlignment="1">
      <alignment horizontal="center"/>
    </xf>
    <xf numFmtId="165" fontId="0" fillId="0" borderId="0" xfId="0" applyNumberFormat="1" applyAlignment="1">
      <alignment horizontal="center" wrapText="1"/>
    </xf>
    <xf numFmtId="165" fontId="0" fillId="0" borderId="0" xfId="0" applyNumberFormat="1" applyAlignment="1">
      <alignment horizontal="center"/>
    </xf>
    <xf numFmtId="1" fontId="0" fillId="0" borderId="0" xfId="0" applyNumberFormat="1"/>
    <xf numFmtId="2" fontId="6" fillId="0" borderId="0" xfId="0" applyNumberFormat="1" applyFont="1" applyAlignment="1">
      <alignment horizontal="center"/>
    </xf>
    <xf numFmtId="0" fontId="8" fillId="2" borderId="0" xfId="2"/>
    <xf numFmtId="0" fontId="10" fillId="0" borderId="0" xfId="0" applyFont="1"/>
    <xf numFmtId="0" fontId="0" fillId="3" borderId="0" xfId="0" applyFill="1" applyAlignment="1">
      <alignment wrapText="1"/>
    </xf>
    <xf numFmtId="0" fontId="9" fillId="2" borderId="0" xfId="2" applyFont="1" applyAlignment="1">
      <alignment wrapText="1"/>
    </xf>
    <xf numFmtId="0" fontId="0" fillId="0" borderId="0" xfId="0" applyNumberFormat="1"/>
  </cellXfs>
  <cellStyles count="3">
    <cellStyle name="Good" xfId="2" builtinId="26"/>
    <cellStyle name="Normal" xfId="0" builtinId="0"/>
    <cellStyle name="Percent" xfId="1" builtinId="5"/>
  </cellStyles>
  <dxfs count="85">
    <dxf>
      <numFmt numFmtId="165" formatCode="0.0"/>
    </dxf>
    <dxf>
      <numFmt numFmtId="165" formatCode="0.0"/>
    </dxf>
    <dxf>
      <numFmt numFmtId="165" formatCode="0.0"/>
    </dxf>
    <dxf>
      <numFmt numFmtId="2" formatCode="0.00"/>
    </dxf>
    <dxf>
      <numFmt numFmtId="2" formatCode="0.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numFmt numFmtId="2" formatCode="0.0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</dxf>
    <dxf>
      <alignment horizontal="general" vertical="bottom" textRotation="0" wrapText="1" indent="0" justifyLastLine="0" shrinkToFit="0" readingOrder="0"/>
    </dxf>
    <dxf>
      <numFmt numFmtId="165" formatCode="0.0"/>
    </dxf>
    <dxf>
      <numFmt numFmtId="165" formatCode="0.0"/>
    </dxf>
    <dxf>
      <numFmt numFmtId="165" formatCode="0.0"/>
    </dxf>
    <dxf>
      <numFmt numFmtId="164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i val="0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Scores'!$G$13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38100" cap="flat" cmpd="sng" algn="ctr">
              <a:solidFill>
                <a:srgbClr val="C00000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rgbClr val="C00000"/>
              </a:solidFill>
              <a:ln w="6350" cap="flat" cmpd="sng" algn="ctr">
                <a:solidFill>
                  <a:srgbClr val="C0000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Scores'!$I$14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plus>
            <c:minus>
              <c:numRef>
                <c:f>'Complexity Scores'!$I$14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Scores'!$A$14:$B$23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Scores'!$G$14:$G$23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10</c:v>
                </c:pt>
                <c:pt idx="8">
                  <c:v>8</c:v>
                </c:pt>
                <c:pt idx="9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Scores'!$F$13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bg2">
                  <a:lumMod val="2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6350" cap="flat" cmpd="sng" algn="ctr">
                <a:solidFill>
                  <a:schemeClr val="bg2">
                    <a:lumMod val="2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Scores'!$A$14:$B$23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Scores'!$F$14:$F$23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8</c:v>
                </c:pt>
                <c:pt idx="5">
                  <c:v>5</c:v>
                </c:pt>
                <c:pt idx="6">
                  <c:v>9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Scores'!$C$13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Scores'!$C$14:$C$23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Scores'!$D$13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Scores'!$D$14:$D$23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Scores'!$E$13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Scores'!$E$14:$E$23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2.2222222222222223</c:v>
                      </c:pt>
                      <c:pt idx="1">
                        <c:v>2.8888888888888888</c:v>
                      </c:pt>
                      <c:pt idx="2">
                        <c:v>3.6666666666666665</c:v>
                      </c:pt>
                      <c:pt idx="3">
                        <c:v>3.7777777777777777</c:v>
                      </c:pt>
                      <c:pt idx="4">
                        <c:v>5.2222222222222223</c:v>
                      </c:pt>
                      <c:pt idx="5">
                        <c:v>5.333333333333333</c:v>
                      </c:pt>
                      <c:pt idx="6">
                        <c:v>6.8888888888888893</c:v>
                      </c:pt>
                      <c:pt idx="7">
                        <c:v>8.6666666666666661</c:v>
                      </c:pt>
                      <c:pt idx="8">
                        <c:v>8.1111111111111107</c:v>
                      </c:pt>
                      <c:pt idx="9">
                        <c:v>8.2222222222222214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Scores'!$H$13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Scores'!$H$14:$H$23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1.5</c:v>
                      </c:pt>
                      <c:pt idx="5">
                        <c:v>0.5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0.5</c:v>
                      </c:pt>
                      <c:pt idx="9">
                        <c:v>2.5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Scores'!$I$13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Scores'!$I$14:$I$23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0.93218319939879801</c:v>
                      </c:pt>
                      <c:pt idx="1">
                        <c:v>0.93218319939879801</c:v>
                      </c:pt>
                      <c:pt idx="2">
                        <c:v>0.93218319939879801</c:v>
                      </c:pt>
                      <c:pt idx="3">
                        <c:v>0.93218319939879801</c:v>
                      </c:pt>
                      <c:pt idx="4">
                        <c:v>0.93218319939879801</c:v>
                      </c:pt>
                      <c:pt idx="5">
                        <c:v>0.93218319939879801</c:v>
                      </c:pt>
                      <c:pt idx="6">
                        <c:v>0.93218319939879801</c:v>
                      </c:pt>
                      <c:pt idx="7">
                        <c:v>0.93218319939879801</c:v>
                      </c:pt>
                      <c:pt idx="8">
                        <c:v>0.93218319939879801</c:v>
                      </c:pt>
                      <c:pt idx="9">
                        <c:v>0.93218319939879801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P1-Facade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Perception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Scores'!$G$13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92D050"/>
              </a:solidFill>
              <a:ln w="6350" cap="flat" cmpd="sng" algn="ctr">
                <a:solidFill>
                  <a:srgbClr val="92D05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Scores'!$I$14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plus>
            <c:minus>
              <c:numRef>
                <c:f>'Complexity Scores'!$I$14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Scores'!$A$24:$B$33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Scores'!$G$24:$G$33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10</c:v>
                </c:pt>
                <c:pt idx="9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Scores'!$F$13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Scores'!$A$24:$B$33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Scores'!$F$24:$F$33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Scores'!$C$13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Scores'!$C$14:$C$23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Scores'!$D$13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Scores'!$D$14:$D$23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Scores'!$E$13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Scores'!$E$14:$E$23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2.2222222222222223</c:v>
                      </c:pt>
                      <c:pt idx="1">
                        <c:v>2.8888888888888888</c:v>
                      </c:pt>
                      <c:pt idx="2">
                        <c:v>3.6666666666666665</c:v>
                      </c:pt>
                      <c:pt idx="3">
                        <c:v>3.7777777777777777</c:v>
                      </c:pt>
                      <c:pt idx="4">
                        <c:v>5.2222222222222223</c:v>
                      </c:pt>
                      <c:pt idx="5">
                        <c:v>5.333333333333333</c:v>
                      </c:pt>
                      <c:pt idx="6">
                        <c:v>6.8888888888888893</c:v>
                      </c:pt>
                      <c:pt idx="7">
                        <c:v>8.6666666666666661</c:v>
                      </c:pt>
                      <c:pt idx="8">
                        <c:v>8.1111111111111107</c:v>
                      </c:pt>
                      <c:pt idx="9">
                        <c:v>8.2222222222222214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Scores'!$H$13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Scores'!$H$14:$H$23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1.5</c:v>
                      </c:pt>
                      <c:pt idx="5">
                        <c:v>0.5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0.5</c:v>
                      </c:pt>
                      <c:pt idx="9">
                        <c:v>2.5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Scores'!$I$13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Scores'!$I$14:$I$23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0.93218319939879801</c:v>
                      </c:pt>
                      <c:pt idx="1">
                        <c:v>0.93218319939879801</c:v>
                      </c:pt>
                      <c:pt idx="2">
                        <c:v>0.93218319939879801</c:v>
                      </c:pt>
                      <c:pt idx="3">
                        <c:v>0.93218319939879801</c:v>
                      </c:pt>
                      <c:pt idx="4">
                        <c:v>0.93218319939879801</c:v>
                      </c:pt>
                      <c:pt idx="5">
                        <c:v>0.93218319939879801</c:v>
                      </c:pt>
                      <c:pt idx="6">
                        <c:v>0.93218319939879801</c:v>
                      </c:pt>
                      <c:pt idx="7">
                        <c:v>0.93218319939879801</c:v>
                      </c:pt>
                      <c:pt idx="8">
                        <c:v>0.93218319939879801</c:v>
                      </c:pt>
                      <c:pt idx="9">
                        <c:v>0.93218319939879801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P2-Facade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Perception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Scores'!$G$13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70C0"/>
              </a:solidFill>
              <a:ln w="6350" cap="flat" cmpd="sng" algn="ctr">
                <a:solidFill>
                  <a:srgbClr val="0070C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Scores'!$I$14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plus>
            <c:minus>
              <c:numRef>
                <c:f>'Complexity Scores'!$I$14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Scores'!$A$34:$B$43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P3-010</c:v>
                  </c:pt>
                </c:lvl>
              </c:multiLvlStrCache>
            </c:multiLvlStrRef>
          </c:xVal>
          <c:yVal>
            <c:numRef>
              <c:f>'Complexity Scores'!$G$34:$G$43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Scores'!$F$13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Scores'!$A$34:$B$43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P3-010</c:v>
                  </c:pt>
                </c:lvl>
              </c:multiLvlStrCache>
            </c:multiLvlStrRef>
          </c:xVal>
          <c:yVal>
            <c:numRef>
              <c:f>'Complexity Scores'!$F$34:$F$43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10</c:v>
                </c:pt>
                <c:pt idx="7">
                  <c:v>7</c:v>
                </c:pt>
                <c:pt idx="8">
                  <c:v>5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Scores'!$C$13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Scores'!$C$14:$C$23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Scores'!$D$13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Scores'!$D$14:$D$23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Scores'!$E$13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Scores'!$E$14:$E$23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2.2222222222222223</c:v>
                      </c:pt>
                      <c:pt idx="1">
                        <c:v>2.8888888888888888</c:v>
                      </c:pt>
                      <c:pt idx="2">
                        <c:v>3.6666666666666665</c:v>
                      </c:pt>
                      <c:pt idx="3">
                        <c:v>3.7777777777777777</c:v>
                      </c:pt>
                      <c:pt idx="4">
                        <c:v>5.2222222222222223</c:v>
                      </c:pt>
                      <c:pt idx="5">
                        <c:v>5.333333333333333</c:v>
                      </c:pt>
                      <c:pt idx="6">
                        <c:v>6.8888888888888893</c:v>
                      </c:pt>
                      <c:pt idx="7">
                        <c:v>8.6666666666666661</c:v>
                      </c:pt>
                      <c:pt idx="8">
                        <c:v>8.1111111111111107</c:v>
                      </c:pt>
                      <c:pt idx="9">
                        <c:v>8.2222222222222214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Scores'!$H$13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Scores'!$H$14:$H$23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1.5</c:v>
                      </c:pt>
                      <c:pt idx="5">
                        <c:v>0.5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0.5</c:v>
                      </c:pt>
                      <c:pt idx="9">
                        <c:v>2.5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Scores'!$I$13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Scores'!$I$14:$I$23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0.93218319939879801</c:v>
                      </c:pt>
                      <c:pt idx="1">
                        <c:v>0.93218319939879801</c:v>
                      </c:pt>
                      <c:pt idx="2">
                        <c:v>0.93218319939879801</c:v>
                      </c:pt>
                      <c:pt idx="3">
                        <c:v>0.93218319939879801</c:v>
                      </c:pt>
                      <c:pt idx="4">
                        <c:v>0.93218319939879801</c:v>
                      </c:pt>
                      <c:pt idx="5">
                        <c:v>0.93218319939879801</c:v>
                      </c:pt>
                      <c:pt idx="6">
                        <c:v>0.93218319939879801</c:v>
                      </c:pt>
                      <c:pt idx="7">
                        <c:v>0.93218319939879801</c:v>
                      </c:pt>
                      <c:pt idx="8">
                        <c:v>0.93218319939879801</c:v>
                      </c:pt>
                      <c:pt idx="9">
                        <c:v>0.93218319939879801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P3-Facade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Perception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6519868629766"/>
          <c:y val="0.10870677165354332"/>
          <c:w val="0.80196114568786225"/>
          <c:h val="0.65530267716535429"/>
        </c:manualLayout>
      </c:layout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17628117980279029"/>
                  <c:y val="-2.255958005249343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bg1">
                      <a:lumMod val="8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46290888368463"/>
                      <c:h val="0.1442511286089238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1F4F-473B-8336-A8DB9177050A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0.38808361606840547</c:v>
                  </c:pt>
                  <c:pt idx="1">
                    <c:v>0.36742326154398586</c:v>
                  </c:pt>
                  <c:pt idx="2">
                    <c:v>0.17764266469552986</c:v>
                  </c:pt>
                  <c:pt idx="3">
                    <c:v>0.32035006133473226</c:v>
                  </c:pt>
                  <c:pt idx="4">
                    <c:v>0.38143672548032059</c:v>
                  </c:pt>
                  <c:pt idx="5">
                    <c:v>4.6240287145465749E-2</c:v>
                  </c:pt>
                  <c:pt idx="6">
                    <c:v>0.2977957688320218</c:v>
                  </c:pt>
                  <c:pt idx="7">
                    <c:v>0.38143672548032059</c:v>
                  </c:pt>
                  <c:pt idx="8">
                    <c:v>0.10920970169330588</c:v>
                  </c:pt>
                  <c:pt idx="9">
                    <c:v>0.38808361606840547</c:v>
                  </c:pt>
                  <c:pt idx="10">
                    <c:v>0.36742326154398586</c:v>
                  </c:pt>
                  <c:pt idx="11">
                    <c:v>0.17764266469552986</c:v>
                  </c:pt>
                  <c:pt idx="12">
                    <c:v>0.38808361606840547</c:v>
                  </c:pt>
                  <c:pt idx="13">
                    <c:v>0.24613379266777871</c:v>
                  </c:pt>
                  <c:pt idx="14">
                    <c:v>9.9929303864987121E-2</c:v>
                  </c:pt>
                  <c:pt idx="15">
                    <c:v>0.27493656180481968</c:v>
                  </c:pt>
                  <c:pt idx="16">
                    <c:v>0.39461875416996678</c:v>
                  </c:pt>
                  <c:pt idx="17">
                    <c:v>0.39890882122356008</c:v>
                  </c:pt>
                  <c:pt idx="18">
                    <c:v>0.21626841627455454</c:v>
                  </c:pt>
                  <c:pt idx="19">
                    <c:v>0.36742326154398586</c:v>
                  </c:pt>
                  <c:pt idx="20">
                    <c:v>9.9929303864987121E-2</c:v>
                  </c:pt>
                  <c:pt idx="21">
                    <c:v>0.1232683419282854</c:v>
                  </c:pt>
                  <c:pt idx="22">
                    <c:v>0.11627469921366151</c:v>
                  </c:pt>
                  <c:pt idx="23">
                    <c:v>0.17764266469552986</c:v>
                  </c:pt>
                  <c:pt idx="24">
                    <c:v>0.38808361606840547</c:v>
                  </c:pt>
                  <c:pt idx="25">
                    <c:v>0.39540196478309148</c:v>
                  </c:pt>
                  <c:pt idx="26">
                    <c:v>0.39890882122356008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0.38808361606840547</c:v>
                </c:pt>
                <c:pt idx="1">
                  <c:v>0.36742326154398586</c:v>
                </c:pt>
                <c:pt idx="2">
                  <c:v>0.17764266469552986</c:v>
                </c:pt>
                <c:pt idx="3">
                  <c:v>0.32035006133473226</c:v>
                </c:pt>
                <c:pt idx="4">
                  <c:v>0.38143672548032059</c:v>
                </c:pt>
                <c:pt idx="5">
                  <c:v>4.6240287145465749E-2</c:v>
                </c:pt>
                <c:pt idx="6">
                  <c:v>0.2977957688320218</c:v>
                </c:pt>
                <c:pt idx="7">
                  <c:v>0.38143672548032059</c:v>
                </c:pt>
                <c:pt idx="8">
                  <c:v>0.10920970169330588</c:v>
                </c:pt>
                <c:pt idx="9">
                  <c:v>0.38808361606840547</c:v>
                </c:pt>
                <c:pt idx="10">
                  <c:v>0.36742326154398586</c:v>
                </c:pt>
                <c:pt idx="11">
                  <c:v>0.17764266469552986</c:v>
                </c:pt>
                <c:pt idx="12">
                  <c:v>0.38808361606840547</c:v>
                </c:pt>
                <c:pt idx="13">
                  <c:v>0.24613379266777871</c:v>
                </c:pt>
                <c:pt idx="14">
                  <c:v>9.9929303864987121E-2</c:v>
                </c:pt>
                <c:pt idx="15">
                  <c:v>0.27493656180481968</c:v>
                </c:pt>
                <c:pt idx="16">
                  <c:v>0.39461875416996678</c:v>
                </c:pt>
                <c:pt idx="17">
                  <c:v>0.39890882122356008</c:v>
                </c:pt>
                <c:pt idx="18">
                  <c:v>0.21626841627455454</c:v>
                </c:pt>
                <c:pt idx="19">
                  <c:v>0.36742326154398586</c:v>
                </c:pt>
                <c:pt idx="20">
                  <c:v>9.9929303864987121E-2</c:v>
                </c:pt>
                <c:pt idx="21">
                  <c:v>0.1232683419282854</c:v>
                </c:pt>
                <c:pt idx="22">
                  <c:v>0.11627469921366151</c:v>
                </c:pt>
                <c:pt idx="23">
                  <c:v>0.17764266469552986</c:v>
                </c:pt>
                <c:pt idx="24">
                  <c:v>0.38808361606840547</c:v>
                </c:pt>
                <c:pt idx="25">
                  <c:v>0.39540196478309148</c:v>
                </c:pt>
                <c:pt idx="26">
                  <c:v>0.39890882122356008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4F-473B-8336-A8DB9177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layout>
            <c:manualLayout>
              <c:xMode val="edge"/>
              <c:yMode val="edge"/>
              <c:x val="0.38532765059651003"/>
              <c:y val="0.8445075065616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[ExperimentComplexityResultsGraph_participants.xlsx]ComplexLvChosen!PivotTable1</c:name>
    <c:fmtId val="60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9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66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12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5"/>
      </c:pivotFmt>
      <c:pivotFmt>
        <c:idx val="7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/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2153314893909884E-2"/>
          <c:y val="8.0856442830342684E-2"/>
          <c:w val="0.95569337021218026"/>
          <c:h val="0.679297136271116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ComplexLvChosen!$B$4</c:f>
              <c:strCache>
                <c:ptCount val="1"/>
                <c:pt idx="0">
                  <c:v>Avg. Chosen Façade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ComplexLvChosen!$B$5:$B$8</c:f>
              <c:numCache>
                <c:formatCode>0.0</c:formatCode>
                <c:ptCount val="3"/>
                <c:pt idx="0">
                  <c:v>3.6666666666666665</c:v>
                </c:pt>
                <c:pt idx="1">
                  <c:v>4.2222222222222223</c:v>
                </c:pt>
                <c:pt idx="2">
                  <c:v>3.8888888888888888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88-43A0-8969-0DC74A559D3A}"/>
            </c:ext>
          </c:extLst>
        </c:ser>
        <c:ser>
          <c:idx val="1"/>
          <c:order val="1"/>
          <c:tx>
            <c:strRef>
              <c:f>ComplexLvChosen!$C$4</c:f>
              <c:strCache>
                <c:ptCount val="1"/>
                <c:pt idx="0">
                  <c:v>Avg. CICA Score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ComplexLvChosen!$C$5:$C$8</c:f>
              <c:numCache>
                <c:formatCode>0.00</c:formatCode>
                <c:ptCount val="3"/>
                <c:pt idx="0">
                  <c:v>3.9949124306961354</c:v>
                </c:pt>
                <c:pt idx="1">
                  <c:v>3.2615189615948519</c:v>
                </c:pt>
                <c:pt idx="2">
                  <c:v>4.1974456126336976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88-43A0-8969-0DC74A559D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2"/>
          <c:order val="2"/>
          <c:tx>
            <c:strRef>
              <c:f>ComplexLvChosen!$D$4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3688-43A0-8969-0DC74A559D3A}"/>
              </c:ext>
            </c:extLst>
          </c:dPt>
          <c:dLbls>
            <c:dLbl>
              <c:idx val="1"/>
              <c:layout>
                <c:manualLayout>
                  <c:x val="-8.0557521479759208E-3"/>
                  <c:y val="-0.12205739257381611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/>
                      <a:t>Mean </a:t>
                    </a:r>
                    <a:fld id="{2D321A2A-4AC6-4509-980B-AB891063EEDF}" type="VALUE">
                      <a:rPr lang="en-US" sz="1800" b="1"/>
                      <a:pPr>
                        <a:defRPr sz="1800" b="1"/>
                      </a:pPr>
                      <a:t>[VALUE]</a:t>
                    </a:fld>
                    <a:endParaRPr lang="en-US" sz="1800" b="1"/>
                  </a:p>
                </c:rich>
              </c:tx>
              <c:numFmt formatCode="#,##0.00" sourceLinked="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3688-43A0-8969-0DC74A559D3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ComplexLvChosen!$D$5:$D$8</c:f>
              <c:numCache>
                <c:formatCode>0.0</c:formatCode>
                <c:ptCount val="3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88-43A0-8969-0DC74A559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</c:scaling>
        <c:delete val="1"/>
        <c:axPos val="l"/>
        <c:numFmt formatCode="0.0" sourceLinked="1"/>
        <c:majorTickMark val="out"/>
        <c:minorTickMark val="none"/>
        <c:tickLblPos val="nextTo"/>
        <c:crossAx val="125873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29530262431984E-2"/>
          <c:y val="0.89573261905215196"/>
          <c:w val="0.95409395479328274"/>
          <c:h val="0.10289608622277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[ExperimentComplexityResultsGraph_participants.xlsx]ComplexityLvChosenParticipant!PivotTable1</c:name>
    <c:fmtId val="0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431162622701691E-2"/>
          <c:y val="0.10789384955201398"/>
          <c:w val="0.90377253837950677"/>
          <c:h val="0.614189205673217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ComplexityLvChosenParticipant!$B$5:$B$32</c:f>
              <c:numCache>
                <c:formatCode>General</c:formatCode>
                <c:ptCount val="2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9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8</c:v>
                </c:pt>
                <c:pt idx="17">
                  <c:v>10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ComplexityLvChosenParticipant!$C$5:$C$32</c:f>
              <c:numCache>
                <c:formatCode>0.00</c:formatCode>
                <c:ptCount val="27"/>
                <c:pt idx="0">
                  <c:v>3.8040117432535898</c:v>
                </c:pt>
                <c:pt idx="1">
                  <c:v>4.0709468205657604</c:v>
                </c:pt>
                <c:pt idx="2">
                  <c:v>3.3810580167354498</c:v>
                </c:pt>
                <c:pt idx="3">
                  <c:v>2.44814100940693</c:v>
                </c:pt>
                <c:pt idx="4">
                  <c:v>3.1046169383721902</c:v>
                </c:pt>
                <c:pt idx="5">
                  <c:v>3.4953594781301298</c:v>
                </c:pt>
                <c:pt idx="6">
                  <c:v>6.0535753783445401</c:v>
                </c:pt>
                <c:pt idx="7">
                  <c:v>4.6414756526268901</c:v>
                </c:pt>
                <c:pt idx="8">
                  <c:v>3.4953594781301298</c:v>
                </c:pt>
                <c:pt idx="9">
                  <c:v>5.5513785927583097</c:v>
                </c:pt>
                <c:pt idx="10">
                  <c:v>4.0709468205657604</c:v>
                </c:pt>
                <c:pt idx="11">
                  <c:v>3.3810580167354498</c:v>
                </c:pt>
                <c:pt idx="12">
                  <c:v>2.44814100940693</c:v>
                </c:pt>
                <c:pt idx="13">
                  <c:v>4.0709468205657604</c:v>
                </c:pt>
                <c:pt idx="14">
                  <c:v>2.7596209841446999</c:v>
                </c:pt>
                <c:pt idx="15">
                  <c:v>5.6098050139362297</c:v>
                </c:pt>
                <c:pt idx="16">
                  <c:v>4.7471604313498101</c:v>
                </c:pt>
                <c:pt idx="17">
                  <c:v>3.65898607536396</c:v>
                </c:pt>
                <c:pt idx="18">
                  <c:v>3.8040117432535898</c:v>
                </c:pt>
                <c:pt idx="19">
                  <c:v>5.00963449499221</c:v>
                </c:pt>
                <c:pt idx="20">
                  <c:v>3.3810580167354498</c:v>
                </c:pt>
                <c:pt idx="21">
                  <c:v>5.6098050139362297</c:v>
                </c:pt>
                <c:pt idx="22">
                  <c:v>2.16753707666108</c:v>
                </c:pt>
                <c:pt idx="23">
                  <c:v>2.1269954637560202</c:v>
                </c:pt>
                <c:pt idx="24">
                  <c:v>2.44814100940693</c:v>
                </c:pt>
                <c:pt idx="25">
                  <c:v>4.0709468205657604</c:v>
                </c:pt>
                <c:pt idx="26">
                  <c:v>3.6741751246223799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Lbls>
            <c:dLbl>
              <c:idx val="23"/>
              <c:layout>
                <c:manualLayout>
                  <c:x val="-5.250918775631519E-2"/>
                  <c:y val="-4.3694588198791566E-2"/>
                </c:manualLayout>
              </c:layout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69628097722936"/>
                      <c:h val="4.47471504736334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4D-6250-4727-9871-3CECC51F4A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ComplexityLvChosenParticipant!$D$5:$D$32</c:f>
              <c:numCache>
                <c:formatCode>0.00</c:formatCode>
                <c:ptCount val="27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  <c:pt idx="3">
                  <c:v>3.8179590016415625</c:v>
                </c:pt>
                <c:pt idx="4">
                  <c:v>3.8179590016415625</c:v>
                </c:pt>
                <c:pt idx="5">
                  <c:v>3.8179590016415625</c:v>
                </c:pt>
                <c:pt idx="6">
                  <c:v>3.8179590016415625</c:v>
                </c:pt>
                <c:pt idx="7">
                  <c:v>3.8179590016415625</c:v>
                </c:pt>
                <c:pt idx="8">
                  <c:v>3.8179590016415625</c:v>
                </c:pt>
                <c:pt idx="9">
                  <c:v>3.8179590016415625</c:v>
                </c:pt>
                <c:pt idx="10">
                  <c:v>3.8179590016415625</c:v>
                </c:pt>
                <c:pt idx="11">
                  <c:v>3.8179590016415625</c:v>
                </c:pt>
                <c:pt idx="12">
                  <c:v>3.8179590016415625</c:v>
                </c:pt>
                <c:pt idx="13">
                  <c:v>3.8179590016415625</c:v>
                </c:pt>
                <c:pt idx="14">
                  <c:v>3.8179590016415625</c:v>
                </c:pt>
                <c:pt idx="15">
                  <c:v>3.8179590016415625</c:v>
                </c:pt>
                <c:pt idx="16">
                  <c:v>3.8179590016415625</c:v>
                </c:pt>
                <c:pt idx="17">
                  <c:v>3.8179590016415625</c:v>
                </c:pt>
                <c:pt idx="18">
                  <c:v>3.8179590016415625</c:v>
                </c:pt>
                <c:pt idx="19">
                  <c:v>3.8179590016415625</c:v>
                </c:pt>
                <c:pt idx="20">
                  <c:v>3.8179590016415625</c:v>
                </c:pt>
                <c:pt idx="21">
                  <c:v>3.8179590016415625</c:v>
                </c:pt>
                <c:pt idx="22">
                  <c:v>3.8179590016415625</c:v>
                </c:pt>
                <c:pt idx="23">
                  <c:v>3.8179590016415625</c:v>
                </c:pt>
                <c:pt idx="24">
                  <c:v>3.8179590016415625</c:v>
                </c:pt>
                <c:pt idx="25">
                  <c:v>3.8179590016415625</c:v>
                </c:pt>
                <c:pt idx="26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2043890600365558"/>
              <c:y val="0.783863245254125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[ExperimentComplexityResultsGraph_participants.xlsx]ComplexityLvChosenParticipant!PivotTable1</c:name>
    <c:fmtId val="106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3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dk1">
              <a:tint val="88500"/>
            </a:schemeClr>
          </a:solidFill>
          <a:ln w="41275" cap="rnd">
            <a:solidFill>
              <a:schemeClr val="dk1">
                <a:tint val="5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412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accent1">
                <a:lumMod val="75000"/>
              </a:schemeClr>
            </a:solidFill>
            <a:ln w="22225">
              <a:solidFill>
                <a:schemeClr val="accent1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091761326628E-2"/>
              <c:y val="-0.171846747205742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4431162622701691E-2"/>
          <c:y val="0.10789384955201398"/>
          <c:w val="0.87240312362778105"/>
          <c:h val="0.691035502646572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ComplexityLvChosenParticipant!$B$5:$B$32</c:f>
              <c:numCache>
                <c:formatCode>General</c:formatCode>
                <c:ptCount val="2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9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8</c:v>
                </c:pt>
                <c:pt idx="17">
                  <c:v>10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ln w="412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75000"/>
                </a:schemeClr>
              </a:solidFill>
              <a:ln w="222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ComplexityLvChosenParticipant!$C$5:$C$32</c:f>
              <c:numCache>
                <c:formatCode>0.00</c:formatCode>
                <c:ptCount val="27"/>
                <c:pt idx="0">
                  <c:v>3.8040117432535898</c:v>
                </c:pt>
                <c:pt idx="1">
                  <c:v>4.0709468205657604</c:v>
                </c:pt>
                <c:pt idx="2">
                  <c:v>3.3810580167354498</c:v>
                </c:pt>
                <c:pt idx="3">
                  <c:v>2.44814100940693</c:v>
                </c:pt>
                <c:pt idx="4">
                  <c:v>3.1046169383721902</c:v>
                </c:pt>
                <c:pt idx="5">
                  <c:v>3.4953594781301298</c:v>
                </c:pt>
                <c:pt idx="6">
                  <c:v>6.0535753783445401</c:v>
                </c:pt>
                <c:pt idx="7">
                  <c:v>4.6414756526268901</c:v>
                </c:pt>
                <c:pt idx="8">
                  <c:v>3.4953594781301298</c:v>
                </c:pt>
                <c:pt idx="9">
                  <c:v>5.5513785927583097</c:v>
                </c:pt>
                <c:pt idx="10">
                  <c:v>4.0709468205657604</c:v>
                </c:pt>
                <c:pt idx="11">
                  <c:v>3.3810580167354498</c:v>
                </c:pt>
                <c:pt idx="12">
                  <c:v>2.44814100940693</c:v>
                </c:pt>
                <c:pt idx="13">
                  <c:v>4.0709468205657604</c:v>
                </c:pt>
                <c:pt idx="14">
                  <c:v>2.7596209841446999</c:v>
                </c:pt>
                <c:pt idx="15">
                  <c:v>5.6098050139362297</c:v>
                </c:pt>
                <c:pt idx="16">
                  <c:v>4.7471604313498101</c:v>
                </c:pt>
                <c:pt idx="17">
                  <c:v>3.65898607536396</c:v>
                </c:pt>
                <c:pt idx="18">
                  <c:v>3.8040117432535898</c:v>
                </c:pt>
                <c:pt idx="19">
                  <c:v>5.00963449499221</c:v>
                </c:pt>
                <c:pt idx="20">
                  <c:v>3.3810580167354498</c:v>
                </c:pt>
                <c:pt idx="21">
                  <c:v>5.6098050139362297</c:v>
                </c:pt>
                <c:pt idx="22">
                  <c:v>2.16753707666108</c:v>
                </c:pt>
                <c:pt idx="23">
                  <c:v>2.1269954637560202</c:v>
                </c:pt>
                <c:pt idx="24">
                  <c:v>2.44814100940693</c:v>
                </c:pt>
                <c:pt idx="25">
                  <c:v>4.0709468205657604</c:v>
                </c:pt>
                <c:pt idx="26">
                  <c:v>3.6741751246223799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Lbls>
            <c:dLbl>
              <c:idx val="23"/>
              <c:layout>
                <c:manualLayout>
                  <c:x val="-5.5646091761326628E-2"/>
                  <c:y val="-0.1718467472057422"/>
                </c:manualLayout>
              </c:layout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69628097722936"/>
                      <c:h val="4.47471504736334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4D-6250-4727-9871-3CECC51F4A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ComplexityLvChosenParticipant!$D$5:$D$32</c:f>
              <c:numCache>
                <c:formatCode>0.00</c:formatCode>
                <c:ptCount val="27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  <c:pt idx="3">
                  <c:v>3.8179590016415625</c:v>
                </c:pt>
                <c:pt idx="4">
                  <c:v>3.8179590016415625</c:v>
                </c:pt>
                <c:pt idx="5">
                  <c:v>3.8179590016415625</c:v>
                </c:pt>
                <c:pt idx="6">
                  <c:v>3.8179590016415625</c:v>
                </c:pt>
                <c:pt idx="7">
                  <c:v>3.8179590016415625</c:v>
                </c:pt>
                <c:pt idx="8">
                  <c:v>3.8179590016415625</c:v>
                </c:pt>
                <c:pt idx="9">
                  <c:v>3.8179590016415625</c:v>
                </c:pt>
                <c:pt idx="10">
                  <c:v>3.8179590016415625</c:v>
                </c:pt>
                <c:pt idx="11">
                  <c:v>3.8179590016415625</c:v>
                </c:pt>
                <c:pt idx="12">
                  <c:v>3.8179590016415625</c:v>
                </c:pt>
                <c:pt idx="13">
                  <c:v>3.8179590016415625</c:v>
                </c:pt>
                <c:pt idx="14">
                  <c:v>3.8179590016415625</c:v>
                </c:pt>
                <c:pt idx="15">
                  <c:v>3.8179590016415625</c:v>
                </c:pt>
                <c:pt idx="16">
                  <c:v>3.8179590016415625</c:v>
                </c:pt>
                <c:pt idx="17">
                  <c:v>3.8179590016415625</c:v>
                </c:pt>
                <c:pt idx="18">
                  <c:v>3.8179590016415625</c:v>
                </c:pt>
                <c:pt idx="19">
                  <c:v>3.8179590016415625</c:v>
                </c:pt>
                <c:pt idx="20">
                  <c:v>3.8179590016415625</c:v>
                </c:pt>
                <c:pt idx="21">
                  <c:v>3.8179590016415625</c:v>
                </c:pt>
                <c:pt idx="22">
                  <c:v>3.8179590016415625</c:v>
                </c:pt>
                <c:pt idx="23">
                  <c:v>3.8179590016415625</c:v>
                </c:pt>
                <c:pt idx="24">
                  <c:v>3.8179590016415625</c:v>
                </c:pt>
                <c:pt idx="25">
                  <c:v>3.8179590016415625</c:v>
                </c:pt>
                <c:pt idx="26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47423"/>
        <c:axId val="746346463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1449446082243974"/>
              <c:y val="0.85851393943543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valAx>
        <c:axId val="746346463"/>
        <c:scaling>
          <c:orientation val="minMax"/>
          <c:max val="10"/>
        </c:scaling>
        <c:delete val="1"/>
        <c:axPos val="r"/>
        <c:numFmt formatCode="0" sourceLinked="0"/>
        <c:majorTickMark val="out"/>
        <c:minorTickMark val="none"/>
        <c:tickLblPos val="nextTo"/>
        <c:crossAx val="746347423"/>
        <c:crosses val="max"/>
        <c:crossBetween val="between"/>
      </c:valAx>
      <c:catAx>
        <c:axId val="746347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6346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3962924448598099E-2"/>
          <c:y val="0.88661064234001408"/>
          <c:w val="0.89999992198890844"/>
          <c:h val="8.75261247178340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[ExperimentComplexityResultsGraph_participants.xlsx]ComplexityLvChosenParticipant!PivotTable1</c:name>
    <c:fmtId val="1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Participant Chosen Facade Variations and their CICA Complexity Scores.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3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dk1">
              <a:tint val="88500"/>
            </a:schemeClr>
          </a:solidFill>
          <a:ln w="41275" cap="rnd">
            <a:solidFill>
              <a:schemeClr val="dk1">
                <a:tint val="5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4127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6982920157620185E-2"/>
          <c:y val="0.10097559877265723"/>
          <c:w val="0.89985135962011875"/>
          <c:h val="0.685677720474827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ComplexityLvChosenParticipant!$B$5:$B$32</c:f>
              <c:numCache>
                <c:formatCode>General</c:formatCode>
                <c:ptCount val="2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9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8</c:v>
                </c:pt>
                <c:pt idx="17">
                  <c:v>10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ln w="412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dk1">
                  <a:tint val="55000"/>
                </a:schemeClr>
              </a:solidFill>
              <a:ln w="222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ComplexityLvChosenParticipant!$C$5:$C$32</c:f>
              <c:numCache>
                <c:formatCode>0.00</c:formatCode>
                <c:ptCount val="27"/>
                <c:pt idx="0">
                  <c:v>3.8040117432535898</c:v>
                </c:pt>
                <c:pt idx="1">
                  <c:v>4.0709468205657604</c:v>
                </c:pt>
                <c:pt idx="2">
                  <c:v>3.3810580167354498</c:v>
                </c:pt>
                <c:pt idx="3">
                  <c:v>2.44814100940693</c:v>
                </c:pt>
                <c:pt idx="4">
                  <c:v>3.1046169383721902</c:v>
                </c:pt>
                <c:pt idx="5">
                  <c:v>3.4953594781301298</c:v>
                </c:pt>
                <c:pt idx="6">
                  <c:v>6.0535753783445401</c:v>
                </c:pt>
                <c:pt idx="7">
                  <c:v>4.6414756526268901</c:v>
                </c:pt>
                <c:pt idx="8">
                  <c:v>3.4953594781301298</c:v>
                </c:pt>
                <c:pt idx="9">
                  <c:v>5.5513785927583097</c:v>
                </c:pt>
                <c:pt idx="10">
                  <c:v>4.0709468205657604</c:v>
                </c:pt>
                <c:pt idx="11">
                  <c:v>3.3810580167354498</c:v>
                </c:pt>
                <c:pt idx="12">
                  <c:v>2.44814100940693</c:v>
                </c:pt>
                <c:pt idx="13">
                  <c:v>4.0709468205657604</c:v>
                </c:pt>
                <c:pt idx="14">
                  <c:v>2.7596209841446999</c:v>
                </c:pt>
                <c:pt idx="15">
                  <c:v>5.6098050139362297</c:v>
                </c:pt>
                <c:pt idx="16">
                  <c:v>4.7471604313498101</c:v>
                </c:pt>
                <c:pt idx="17">
                  <c:v>3.65898607536396</c:v>
                </c:pt>
                <c:pt idx="18">
                  <c:v>3.8040117432535898</c:v>
                </c:pt>
                <c:pt idx="19">
                  <c:v>5.00963449499221</c:v>
                </c:pt>
                <c:pt idx="20">
                  <c:v>3.3810580167354498</c:v>
                </c:pt>
                <c:pt idx="21">
                  <c:v>5.6098050139362297</c:v>
                </c:pt>
                <c:pt idx="22">
                  <c:v>2.16753707666108</c:v>
                </c:pt>
                <c:pt idx="23">
                  <c:v>2.1269954637560202</c:v>
                </c:pt>
                <c:pt idx="24">
                  <c:v>2.44814100940693</c:v>
                </c:pt>
                <c:pt idx="25">
                  <c:v>4.0709468205657604</c:v>
                </c:pt>
                <c:pt idx="26">
                  <c:v>3.6741751246223799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Lbls>
            <c:dLbl>
              <c:idx val="23"/>
              <c:layout>
                <c:manualLayout>
                  <c:x val="-5.5646157719354786E-2"/>
                  <c:y val="-7.7435648908860996E-2"/>
                </c:manualLayout>
              </c:layout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69628097722936"/>
                      <c:h val="4.47471504736334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4D-6250-4727-9871-3CECC51F4A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ComplexityLvChosenParticipant!$D$5:$D$32</c:f>
              <c:numCache>
                <c:formatCode>0.00</c:formatCode>
                <c:ptCount val="27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  <c:pt idx="3">
                  <c:v>3.8179590016415625</c:v>
                </c:pt>
                <c:pt idx="4">
                  <c:v>3.8179590016415625</c:v>
                </c:pt>
                <c:pt idx="5">
                  <c:v>3.8179590016415625</c:v>
                </c:pt>
                <c:pt idx="6">
                  <c:v>3.8179590016415625</c:v>
                </c:pt>
                <c:pt idx="7">
                  <c:v>3.8179590016415625</c:v>
                </c:pt>
                <c:pt idx="8">
                  <c:v>3.8179590016415625</c:v>
                </c:pt>
                <c:pt idx="9">
                  <c:v>3.8179590016415625</c:v>
                </c:pt>
                <c:pt idx="10">
                  <c:v>3.8179590016415625</c:v>
                </c:pt>
                <c:pt idx="11">
                  <c:v>3.8179590016415625</c:v>
                </c:pt>
                <c:pt idx="12">
                  <c:v>3.8179590016415625</c:v>
                </c:pt>
                <c:pt idx="13">
                  <c:v>3.8179590016415625</c:v>
                </c:pt>
                <c:pt idx="14">
                  <c:v>3.8179590016415625</c:v>
                </c:pt>
                <c:pt idx="15">
                  <c:v>3.8179590016415625</c:v>
                </c:pt>
                <c:pt idx="16">
                  <c:v>3.8179590016415625</c:v>
                </c:pt>
                <c:pt idx="17">
                  <c:v>3.8179590016415625</c:v>
                </c:pt>
                <c:pt idx="18">
                  <c:v>3.8179590016415625</c:v>
                </c:pt>
                <c:pt idx="19">
                  <c:v>3.8179590016415625</c:v>
                </c:pt>
                <c:pt idx="20">
                  <c:v>3.8179590016415625</c:v>
                </c:pt>
                <c:pt idx="21">
                  <c:v>3.8179590016415625</c:v>
                </c:pt>
                <c:pt idx="22">
                  <c:v>3.8179590016415625</c:v>
                </c:pt>
                <c:pt idx="23">
                  <c:v>3.8179590016415625</c:v>
                </c:pt>
                <c:pt idx="24">
                  <c:v>3.8179590016415625</c:v>
                </c:pt>
                <c:pt idx="25">
                  <c:v>3.8179590016415625</c:v>
                </c:pt>
                <c:pt idx="26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47423"/>
        <c:axId val="746346463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2130978183056939"/>
              <c:y val="0.848433554583814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Facade Variation</a:t>
                </a:r>
              </a:p>
            </c:rich>
          </c:tx>
          <c:layout>
            <c:manualLayout>
              <c:xMode val="edge"/>
              <c:yMode val="edge"/>
              <c:x val="4.2119611446599847E-3"/>
              <c:y val="0.282182421938367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valAx>
        <c:axId val="746346463"/>
        <c:scaling>
          <c:orientation val="minMax"/>
          <c:max val="1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47423"/>
        <c:crosses val="max"/>
        <c:crossBetween val="between"/>
      </c:valAx>
      <c:catAx>
        <c:axId val="746347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6346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450636636073249"/>
          <c:y val="0.90166023203881762"/>
          <c:w val="0.46750381663476764"/>
          <c:h val="9.19299561917510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6519868629766"/>
          <c:y val="0.10870677165354332"/>
          <c:w val="0.80196114568786225"/>
          <c:h val="0.65530267716535429"/>
        </c:manualLayout>
      </c:layout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17628117980279029"/>
                  <c:y val="-2.255958005249343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bg1">
                      <a:lumMod val="8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46290888368463"/>
                      <c:h val="0.1442511286089238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4865-44F5-9241-CE4BF6578B21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0.38808361606840547</c:v>
                  </c:pt>
                  <c:pt idx="1">
                    <c:v>0.36742326154398586</c:v>
                  </c:pt>
                  <c:pt idx="2">
                    <c:v>0.17764266469552986</c:v>
                  </c:pt>
                  <c:pt idx="3">
                    <c:v>0.32035006133473226</c:v>
                  </c:pt>
                  <c:pt idx="4">
                    <c:v>0.38143672548032059</c:v>
                  </c:pt>
                  <c:pt idx="5">
                    <c:v>4.6240287145465749E-2</c:v>
                  </c:pt>
                  <c:pt idx="6">
                    <c:v>0.2977957688320218</c:v>
                  </c:pt>
                  <c:pt idx="7">
                    <c:v>0.38143672548032059</c:v>
                  </c:pt>
                  <c:pt idx="8">
                    <c:v>0.10920970169330588</c:v>
                  </c:pt>
                  <c:pt idx="9">
                    <c:v>0.38808361606840547</c:v>
                  </c:pt>
                  <c:pt idx="10">
                    <c:v>0.36742326154398586</c:v>
                  </c:pt>
                  <c:pt idx="11">
                    <c:v>0.17764266469552986</c:v>
                  </c:pt>
                  <c:pt idx="12">
                    <c:v>0.38808361606840547</c:v>
                  </c:pt>
                  <c:pt idx="13">
                    <c:v>0.24613379266777871</c:v>
                  </c:pt>
                  <c:pt idx="14">
                    <c:v>9.9929303864987121E-2</c:v>
                  </c:pt>
                  <c:pt idx="15">
                    <c:v>0.27493656180481968</c:v>
                  </c:pt>
                  <c:pt idx="16">
                    <c:v>0.39461875416996678</c:v>
                  </c:pt>
                  <c:pt idx="17">
                    <c:v>0.39890882122356008</c:v>
                  </c:pt>
                  <c:pt idx="18">
                    <c:v>0.21626841627455454</c:v>
                  </c:pt>
                  <c:pt idx="19">
                    <c:v>0.36742326154398586</c:v>
                  </c:pt>
                  <c:pt idx="20">
                    <c:v>9.9929303864987121E-2</c:v>
                  </c:pt>
                  <c:pt idx="21">
                    <c:v>0.1232683419282854</c:v>
                  </c:pt>
                  <c:pt idx="22">
                    <c:v>0.11627469921366151</c:v>
                  </c:pt>
                  <c:pt idx="23">
                    <c:v>0.17764266469552986</c:v>
                  </c:pt>
                  <c:pt idx="24">
                    <c:v>0.38808361606840547</c:v>
                  </c:pt>
                  <c:pt idx="25">
                    <c:v>0.39540196478309148</c:v>
                  </c:pt>
                  <c:pt idx="26">
                    <c:v>0.39890882122356008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0.38808361606840547</c:v>
                </c:pt>
                <c:pt idx="1">
                  <c:v>0.36742326154398586</c:v>
                </c:pt>
                <c:pt idx="2">
                  <c:v>0.17764266469552986</c:v>
                </c:pt>
                <c:pt idx="3">
                  <c:v>0.32035006133473226</c:v>
                </c:pt>
                <c:pt idx="4">
                  <c:v>0.38143672548032059</c:v>
                </c:pt>
                <c:pt idx="5">
                  <c:v>4.6240287145465749E-2</c:v>
                </c:pt>
                <c:pt idx="6">
                  <c:v>0.2977957688320218</c:v>
                </c:pt>
                <c:pt idx="7">
                  <c:v>0.38143672548032059</c:v>
                </c:pt>
                <c:pt idx="8">
                  <c:v>0.10920970169330588</c:v>
                </c:pt>
                <c:pt idx="9">
                  <c:v>0.38808361606840547</c:v>
                </c:pt>
                <c:pt idx="10">
                  <c:v>0.36742326154398586</c:v>
                </c:pt>
                <c:pt idx="11">
                  <c:v>0.17764266469552986</c:v>
                </c:pt>
                <c:pt idx="12">
                  <c:v>0.38808361606840547</c:v>
                </c:pt>
                <c:pt idx="13">
                  <c:v>0.24613379266777871</c:v>
                </c:pt>
                <c:pt idx="14">
                  <c:v>9.9929303864987121E-2</c:v>
                </c:pt>
                <c:pt idx="15">
                  <c:v>0.27493656180481968</c:v>
                </c:pt>
                <c:pt idx="16">
                  <c:v>0.39461875416996678</c:v>
                </c:pt>
                <c:pt idx="17">
                  <c:v>0.39890882122356008</c:v>
                </c:pt>
                <c:pt idx="18">
                  <c:v>0.21626841627455454</c:v>
                </c:pt>
                <c:pt idx="19">
                  <c:v>0.36742326154398586</c:v>
                </c:pt>
                <c:pt idx="20">
                  <c:v>9.9929303864987121E-2</c:v>
                </c:pt>
                <c:pt idx="21">
                  <c:v>0.1232683419282854</c:v>
                </c:pt>
                <c:pt idx="22">
                  <c:v>0.11627469921366151</c:v>
                </c:pt>
                <c:pt idx="23">
                  <c:v>0.17764266469552986</c:v>
                </c:pt>
                <c:pt idx="24">
                  <c:v>0.38808361606840547</c:v>
                </c:pt>
                <c:pt idx="25">
                  <c:v>0.39540196478309148</c:v>
                </c:pt>
                <c:pt idx="26">
                  <c:v>0.39890882122356008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24-4E69-B298-29CB738F7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layout>
            <c:manualLayout>
              <c:xMode val="edge"/>
              <c:yMode val="edge"/>
              <c:x val="0.38532765059651003"/>
              <c:y val="0.8445075065616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21251672394900328"/>
                  <c:y val="3.362064924550772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>
                    <a:alpha val="38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00009407823761"/>
                      <c:h val="0.26324204849439203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349D-45D2-9A05-89A8BE5F3E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0.38808361606840547</c:v>
                  </c:pt>
                  <c:pt idx="1">
                    <c:v>0.36742326154398586</c:v>
                  </c:pt>
                  <c:pt idx="2">
                    <c:v>0.17764266469552986</c:v>
                  </c:pt>
                  <c:pt idx="3">
                    <c:v>0.32035006133473226</c:v>
                  </c:pt>
                  <c:pt idx="4">
                    <c:v>0.38143672548032059</c:v>
                  </c:pt>
                  <c:pt idx="5">
                    <c:v>4.6240287145465749E-2</c:v>
                  </c:pt>
                  <c:pt idx="6">
                    <c:v>0.2977957688320218</c:v>
                  </c:pt>
                  <c:pt idx="7">
                    <c:v>0.38143672548032059</c:v>
                  </c:pt>
                  <c:pt idx="8">
                    <c:v>0.10920970169330588</c:v>
                  </c:pt>
                  <c:pt idx="9">
                    <c:v>0.38808361606840547</c:v>
                  </c:pt>
                  <c:pt idx="10">
                    <c:v>0.36742326154398586</c:v>
                  </c:pt>
                  <c:pt idx="11">
                    <c:v>0.17764266469552986</c:v>
                  </c:pt>
                  <c:pt idx="12">
                    <c:v>0.38808361606840547</c:v>
                  </c:pt>
                  <c:pt idx="13">
                    <c:v>0.24613379266777871</c:v>
                  </c:pt>
                  <c:pt idx="14">
                    <c:v>9.9929303864987121E-2</c:v>
                  </c:pt>
                  <c:pt idx="15">
                    <c:v>0.27493656180481968</c:v>
                  </c:pt>
                  <c:pt idx="16">
                    <c:v>0.39461875416996678</c:v>
                  </c:pt>
                  <c:pt idx="17">
                    <c:v>0.39890882122356008</c:v>
                  </c:pt>
                  <c:pt idx="18">
                    <c:v>0.21626841627455454</c:v>
                  </c:pt>
                  <c:pt idx="19">
                    <c:v>0.36742326154398586</c:v>
                  </c:pt>
                  <c:pt idx="20">
                    <c:v>9.9929303864987121E-2</c:v>
                  </c:pt>
                  <c:pt idx="21">
                    <c:v>0.1232683419282854</c:v>
                  </c:pt>
                  <c:pt idx="22">
                    <c:v>0.11627469921366151</c:v>
                  </c:pt>
                  <c:pt idx="23">
                    <c:v>0.17764266469552986</c:v>
                  </c:pt>
                  <c:pt idx="24">
                    <c:v>0.38808361606840547</c:v>
                  </c:pt>
                  <c:pt idx="25">
                    <c:v>0.39540196478309148</c:v>
                  </c:pt>
                  <c:pt idx="26">
                    <c:v>0.39890882122356008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0.38808361606840547</c:v>
                </c:pt>
                <c:pt idx="1">
                  <c:v>0.36742326154398586</c:v>
                </c:pt>
                <c:pt idx="2">
                  <c:v>0.17764266469552986</c:v>
                </c:pt>
                <c:pt idx="3">
                  <c:v>0.32035006133473226</c:v>
                </c:pt>
                <c:pt idx="4">
                  <c:v>0.38143672548032059</c:v>
                </c:pt>
                <c:pt idx="5">
                  <c:v>4.6240287145465749E-2</c:v>
                </c:pt>
                <c:pt idx="6">
                  <c:v>0.2977957688320218</c:v>
                </c:pt>
                <c:pt idx="7">
                  <c:v>0.38143672548032059</c:v>
                </c:pt>
                <c:pt idx="8">
                  <c:v>0.10920970169330588</c:v>
                </c:pt>
                <c:pt idx="9">
                  <c:v>0.38808361606840547</c:v>
                </c:pt>
                <c:pt idx="10">
                  <c:v>0.36742326154398586</c:v>
                </c:pt>
                <c:pt idx="11">
                  <c:v>0.17764266469552986</c:v>
                </c:pt>
                <c:pt idx="12">
                  <c:v>0.38808361606840547</c:v>
                </c:pt>
                <c:pt idx="13">
                  <c:v>0.24613379266777871</c:v>
                </c:pt>
                <c:pt idx="14">
                  <c:v>9.9929303864987121E-2</c:v>
                </c:pt>
                <c:pt idx="15">
                  <c:v>0.27493656180481968</c:v>
                </c:pt>
                <c:pt idx="16">
                  <c:v>0.39461875416996678</c:v>
                </c:pt>
                <c:pt idx="17">
                  <c:v>0.39890882122356008</c:v>
                </c:pt>
                <c:pt idx="18">
                  <c:v>0.21626841627455454</c:v>
                </c:pt>
                <c:pt idx="19">
                  <c:v>0.36742326154398586</c:v>
                </c:pt>
                <c:pt idx="20">
                  <c:v>9.9929303864987121E-2</c:v>
                </c:pt>
                <c:pt idx="21">
                  <c:v>0.1232683419282854</c:v>
                </c:pt>
                <c:pt idx="22">
                  <c:v>0.11627469921366151</c:v>
                </c:pt>
                <c:pt idx="23">
                  <c:v>0.17764266469552986</c:v>
                </c:pt>
                <c:pt idx="24">
                  <c:v>0.38808361606840547</c:v>
                </c:pt>
                <c:pt idx="25">
                  <c:v>0.39540196478309148</c:v>
                </c:pt>
                <c:pt idx="26">
                  <c:v>0.39890882122356008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9D-45D2-9A05-89A8BE5F3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SurveyTable!$B$2:$B$11</c:f>
              <c:strCache>
                <c:ptCount val="10"/>
                <c:pt idx="0">
                  <c:v>To what extent do you find the overall complexity of this facade design appealing?</c:v>
                </c:pt>
                <c:pt idx="1">
                  <c:v>How do you rate the intricacy of the patterns and textures used in this facade design?</c:v>
                </c:pt>
                <c:pt idx="2">
                  <c:v>To what extent do you think the arrangement of architectural elements on this facade adds to its visual interest?</c:v>
                </c:pt>
                <c:pt idx="3">
                  <c:v>How complex do you perceive the facade's use of patterns and textures? </c:v>
                </c:pt>
                <c:pt idx="4">
                  <c:v>How detailed do you find the ornamentation on this facade design? </c:v>
                </c:pt>
                <c:pt idx="5">
                  <c:v>How much do the combination of materials contribute to the overall complexity of the facade?</c:v>
                </c:pt>
                <c:pt idx="6">
                  <c:v>To what degree does the composition of the facade strike you as aesthetically intricate?</c:v>
                </c:pt>
                <c:pt idx="7">
                  <c:v>How much do you believe that the arrangement of shapes and forms on the facade contributes to its complexity?</c:v>
                </c:pt>
                <c:pt idx="8">
                  <c:v>How significantly does the use of color enhance the facade's visual complexity?</c:v>
                </c:pt>
                <c:pt idx="9">
                  <c:v>How much depth and layering do you observe in the design of this facade? </c:v>
                </c:pt>
              </c:strCache>
            </c:strRef>
          </c:cat>
          <c:val>
            <c:numRef>
              <c:f>SurveyTable!$C$2:$C$11</c:f>
              <c:numCache>
                <c:formatCode>0.0</c:formatCode>
                <c:ptCount val="10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  <c:pt idx="5">
                  <c:v>4.875</c:v>
                </c:pt>
                <c:pt idx="6">
                  <c:v>4.875</c:v>
                </c:pt>
                <c:pt idx="7">
                  <c:v>6.25</c:v>
                </c:pt>
                <c:pt idx="8">
                  <c:v>5.125</c:v>
                </c:pt>
                <c:pt idx="9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4A-4B91-81C7-FBBE57E0F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51901535"/>
        <c:axId val="1751903455"/>
      </c:barChart>
      <c:catAx>
        <c:axId val="1751901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3455"/>
        <c:crosses val="autoZero"/>
        <c:auto val="1"/>
        <c:lblAlgn val="ctr"/>
        <c:lblOffset val="100"/>
        <c:noMultiLvlLbl val="0"/>
      </c:catAx>
      <c:valAx>
        <c:axId val="175190345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4.875</c:v>
                </c:pt>
                <c:pt idx="1">
                  <c:v>4.875</c:v>
                </c:pt>
                <c:pt idx="2">
                  <c:v>6.25</c:v>
                </c:pt>
                <c:pt idx="3">
                  <c:v>5.125</c:v>
                </c:pt>
                <c:pt idx="4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5-4986-8266-2AA99E10E28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1.5360257159305635</c:v>
                </c:pt>
                <c:pt idx="1">
                  <c:v>1.8328597873268975</c:v>
                </c:pt>
                <c:pt idx="2">
                  <c:v>0.66143782776614768</c:v>
                </c:pt>
                <c:pt idx="3">
                  <c:v>1.5360257159305635</c:v>
                </c:pt>
                <c:pt idx="4">
                  <c:v>1.920286436967152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5-4986-8266-2AA99E10E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6-4152-B65A-BCDD55F30B99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1.713913650100261</c:v>
                </c:pt>
                <c:pt idx="1">
                  <c:v>1.4947825928876748</c:v>
                </c:pt>
                <c:pt idx="2">
                  <c:v>1.4142135623730951</c:v>
                </c:pt>
                <c:pt idx="3">
                  <c:v>1.6153559979150107</c:v>
                </c:pt>
                <c:pt idx="4">
                  <c:v>1.2247448713915889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36-4152-B65A-BCDD55F30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9-42AA-B986-7D4A4DD4BB3D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1.713913650100261</c:v>
                </c:pt>
                <c:pt idx="1">
                  <c:v>1.4947825928876748</c:v>
                </c:pt>
                <c:pt idx="2">
                  <c:v>1.4142135623730951</c:v>
                </c:pt>
                <c:pt idx="3">
                  <c:v>1.6153559979150107</c:v>
                </c:pt>
                <c:pt idx="4">
                  <c:v>1.2247448713915889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D9-42AA-B986-7D4A4DD4B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4.875</c:v>
                </c:pt>
                <c:pt idx="1">
                  <c:v>4.875</c:v>
                </c:pt>
                <c:pt idx="2">
                  <c:v>6.25</c:v>
                </c:pt>
                <c:pt idx="3">
                  <c:v>5.125</c:v>
                </c:pt>
                <c:pt idx="4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1-40FA-8F46-29F2EE671C4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1.5360257159305635</c:v>
                </c:pt>
                <c:pt idx="1">
                  <c:v>1.8328597873268975</c:v>
                </c:pt>
                <c:pt idx="2">
                  <c:v>0.66143782776614768</c:v>
                </c:pt>
                <c:pt idx="3">
                  <c:v>1.5360257159305635</c:v>
                </c:pt>
                <c:pt idx="4">
                  <c:v>1.920286436967152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B1-40FA-8F46-29F2EE671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[ExperimentComplexityResultsGraph_participants.xlsx]Survey Graphs!PivotTable6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'Survey Graphs'!$B$4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C62-47E0-A3B7-AFD2F052199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C62-47E0-A3B7-AFD2F0521999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C62-47E0-A3B7-AFD2F0521999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C62-47E0-A3B7-AFD2F0521999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C62-47E0-A3B7-AFD2F0521999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2C9-4F12-9185-7BBE2B3837D7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2C9-4F12-9185-7BBE2B3837D7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EEE8-4E19-833E-5637F0297DBC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EEE8-4E19-833E-5637F0297DBC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EEE8-4E19-833E-5637F0297DBC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EE8-4E19-833E-5637F0297DBC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EEE8-4E19-833E-5637F0297D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Graphs'!$A$5:$A$10</c:f>
              <c:strCache>
                <c:ptCount val="6"/>
                <c:pt idx="0">
                  <c:v>Computer engineer</c:v>
                </c:pt>
                <c:pt idx="1">
                  <c:v>Architect</c:v>
                </c:pt>
                <c:pt idx="2">
                  <c:v>Mechanical Engineer</c:v>
                </c:pt>
                <c:pt idx="3">
                  <c:v>Mathematics</c:v>
                </c:pt>
                <c:pt idx="4">
                  <c:v>Marine biologist</c:v>
                </c:pt>
                <c:pt idx="5">
                  <c:v>Undergraduate Student</c:v>
                </c:pt>
              </c:strCache>
            </c:strRef>
          </c:cat>
          <c:val>
            <c:numRef>
              <c:f>'Survey Graphs'!$B$5:$B$10</c:f>
              <c:numCache>
                <c:formatCode>0.00%</c:formatCode>
                <c:ptCount val="6"/>
                <c:pt idx="0">
                  <c:v>0.1111111111111111</c:v>
                </c:pt>
                <c:pt idx="1">
                  <c:v>0.33333333333333331</c:v>
                </c:pt>
                <c:pt idx="2">
                  <c:v>0.1111111111111111</c:v>
                </c:pt>
                <c:pt idx="3">
                  <c:v>0.1111111111111111</c:v>
                </c:pt>
                <c:pt idx="4">
                  <c:v>0.1111111111111111</c:v>
                </c:pt>
                <c:pt idx="5">
                  <c:v>0.22222222222222221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9-4BB2-AE97-A70FEB031C5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8950058986905216"/>
          <c:y val="0.2177519526926604"/>
          <c:w val="0.26710735875748809"/>
          <c:h val="0.509155677829427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[ExperimentComplexityResultsGraph_participants.xlsx]Survey Graphs!PivotTable8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'Survey Graphs'!$E$4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7EB-4DF4-9655-086652C551E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7EB-4DF4-9655-086652C551E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Graphs'!$D$5:$D$6</c:f>
              <c:strCache>
                <c:ptCount val="2"/>
                <c:pt idx="0">
                  <c:v>a) None</c:v>
                </c:pt>
                <c:pt idx="1">
                  <c:v>c) 1-5 years</c:v>
                </c:pt>
              </c:strCache>
            </c:strRef>
          </c:cat>
          <c:val>
            <c:numRef>
              <c:f>'Survey Graphs'!$E$5:$E$6</c:f>
              <c:numCache>
                <c:formatCode>0.00%</c:formatCode>
                <c:ptCount val="2"/>
                <c:pt idx="0">
                  <c:v>0.8571428571428571</c:v>
                </c:pt>
                <c:pt idx="1">
                  <c:v>0.14285714285714285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8-4F46-8BA4-C049303D5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[ExperimentComplexityResultsGraph_participants.xlsx]Complex Perception per Lv!PivotTable1</c:name>
    <c:fmtId val="3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/>
          </a:solidFill>
          <a:ln>
            <a:noFill/>
          </a:ln>
          <a:effectLst/>
        </c:spPr>
        <c:marker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'Complex Perception per Lv'!$B$4:$B$5</c:f>
              <c:strCache>
                <c:ptCount val="1"/>
                <c:pt idx="0">
                  <c:v>Original ranking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Lv'!$B$6:$B$15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4-4E1C-80AF-4EEFCDE322C4}"/>
            </c:ext>
          </c:extLst>
        </c:ser>
        <c:ser>
          <c:idx val="1"/>
          <c:order val="1"/>
          <c:tx>
            <c:strRef>
              <c:f>'Complex Perception per Lv'!$C$4:$C$5</c:f>
              <c:strCache>
                <c:ptCount val="1"/>
                <c:pt idx="0">
                  <c:v>Pattern 1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Lv'!$C$6:$C$15</c:f>
              <c:numCache>
                <c:formatCode>0.0</c:formatCode>
                <c:ptCount val="10"/>
                <c:pt idx="0">
                  <c:v>2.2222222222222223</c:v>
                </c:pt>
                <c:pt idx="1">
                  <c:v>2.8888888888888888</c:v>
                </c:pt>
                <c:pt idx="2">
                  <c:v>3.6666666666666665</c:v>
                </c:pt>
                <c:pt idx="3">
                  <c:v>3.7777777777777777</c:v>
                </c:pt>
                <c:pt idx="4">
                  <c:v>5.2222222222222223</c:v>
                </c:pt>
                <c:pt idx="5">
                  <c:v>5.333333333333333</c:v>
                </c:pt>
                <c:pt idx="6">
                  <c:v>6.8888888888888893</c:v>
                </c:pt>
                <c:pt idx="7">
                  <c:v>8.6666666666666661</c:v>
                </c:pt>
                <c:pt idx="8">
                  <c:v>8.1111111111111107</c:v>
                </c:pt>
                <c:pt idx="9">
                  <c:v>8.2222222222222214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44-4E1C-80AF-4EEFCDE322C4}"/>
            </c:ext>
          </c:extLst>
        </c:ser>
        <c:ser>
          <c:idx val="2"/>
          <c:order val="2"/>
          <c:tx>
            <c:strRef>
              <c:f>'Complex Perception per Lv'!$D$4:$D$5</c:f>
              <c:strCache>
                <c:ptCount val="1"/>
                <c:pt idx="0">
                  <c:v>Pattern 2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Lv'!$D$6:$D$15</c:f>
              <c:numCache>
                <c:formatCode>0.0</c:formatCode>
                <c:ptCount val="10"/>
                <c:pt idx="0">
                  <c:v>2.2222222222222223</c:v>
                </c:pt>
                <c:pt idx="1">
                  <c:v>3.2222222222222223</c:v>
                </c:pt>
                <c:pt idx="2">
                  <c:v>3.8888888888888888</c:v>
                </c:pt>
                <c:pt idx="3">
                  <c:v>4.333333333333333</c:v>
                </c:pt>
                <c:pt idx="4">
                  <c:v>4.5555555555555554</c:v>
                </c:pt>
                <c:pt idx="5">
                  <c:v>5.1111111111111107</c:v>
                </c:pt>
                <c:pt idx="6">
                  <c:v>6.7777777777777777</c:v>
                </c:pt>
                <c:pt idx="7">
                  <c:v>8</c:v>
                </c:pt>
                <c:pt idx="8">
                  <c:v>8.6666666666666661</c:v>
                </c:pt>
                <c:pt idx="9">
                  <c:v>8.1111111111111107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44-4E1C-80AF-4EEFCDE322C4}"/>
            </c:ext>
          </c:extLst>
        </c:ser>
        <c:ser>
          <c:idx val="3"/>
          <c:order val="3"/>
          <c:tx>
            <c:strRef>
              <c:f>'Complex Perception per Lv'!$E$4:$E$5</c:f>
              <c:strCache>
                <c:ptCount val="1"/>
                <c:pt idx="0">
                  <c:v>Pattern 3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Lv'!$E$6:$E$15</c:f>
              <c:numCache>
                <c:formatCode>0.0</c:formatCode>
                <c:ptCount val="10"/>
                <c:pt idx="0">
                  <c:v>2.3333333333333335</c:v>
                </c:pt>
                <c:pt idx="1">
                  <c:v>3.4444444444444446</c:v>
                </c:pt>
                <c:pt idx="2">
                  <c:v>3.5555555555555554</c:v>
                </c:pt>
                <c:pt idx="3">
                  <c:v>4.5555555555555554</c:v>
                </c:pt>
                <c:pt idx="4">
                  <c:v>5.1111111111111107</c:v>
                </c:pt>
                <c:pt idx="5">
                  <c:v>5.2222222222222223</c:v>
                </c:pt>
                <c:pt idx="6">
                  <c:v>6</c:v>
                </c:pt>
                <c:pt idx="7">
                  <c:v>8.5555555555555554</c:v>
                </c:pt>
                <c:pt idx="8">
                  <c:v>8.6666666666666661</c:v>
                </c:pt>
                <c:pt idx="9">
                  <c:v>7.5555555555555554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44-4E1C-80AF-4EEFCDE322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CICA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Complexity Perception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[ExperimentComplexityResultsGraph_participants.xlsx]Complex Perception per Pattern!PivotTable1</c:name>
    <c:fmtId val="18"/>
  </c:pivotSource>
  <c:chart>
    <c:autoTitleDeleted val="1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493822991784413E-2"/>
          <c:y val="9.4331336809734573E-2"/>
          <c:w val="0.9117880070306551"/>
          <c:h val="0.66048978374507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'Complex Perception per Pattern'!$B$4</c:f>
              <c:strCache>
                <c:ptCount val="1"/>
                <c:pt idx="0">
                  <c:v> LV1</c:v>
                </c:pt>
              </c:strCache>
            </c:strRef>
          </c:tx>
          <c:spPr>
            <a:solidFill>
              <a:schemeClr val="accent5">
                <a:tint val="4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Pattern'!$B$5:$B$9</c:f>
              <c:numCache>
                <c:formatCode>0.00</c:formatCode>
                <c:ptCount val="4"/>
                <c:pt idx="0">
                  <c:v>2.2222222222222223</c:v>
                </c:pt>
                <c:pt idx="1">
                  <c:v>2.2222222222222223</c:v>
                </c:pt>
                <c:pt idx="2">
                  <c:v>2.3333333333333335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66-481A-9284-831F80213790}"/>
            </c:ext>
          </c:extLst>
        </c:ser>
        <c:ser>
          <c:idx val="1"/>
          <c:order val="1"/>
          <c:tx>
            <c:strRef>
              <c:f>'Complex Perception per Pattern'!$C$4</c:f>
              <c:strCache>
                <c:ptCount val="1"/>
                <c:pt idx="0">
                  <c:v> LV2</c:v>
                </c:pt>
              </c:strCache>
            </c:strRef>
          </c:tx>
          <c:spPr>
            <a:solidFill>
              <a:schemeClr val="accent5">
                <a:tint val="56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Pattern'!$C$5:$C$9</c:f>
              <c:numCache>
                <c:formatCode>0.00</c:formatCode>
                <c:ptCount val="4"/>
                <c:pt idx="0">
                  <c:v>2.8888888888888888</c:v>
                </c:pt>
                <c:pt idx="1">
                  <c:v>3.2222222222222223</c:v>
                </c:pt>
                <c:pt idx="2">
                  <c:v>3.4444444444444446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66-481A-9284-831F80213790}"/>
            </c:ext>
          </c:extLst>
        </c:ser>
        <c:ser>
          <c:idx val="2"/>
          <c:order val="2"/>
          <c:tx>
            <c:strRef>
              <c:f>'Complex Perception per Pattern'!$D$4</c:f>
              <c:strCache>
                <c:ptCount val="1"/>
                <c:pt idx="0">
                  <c:v> LV3</c:v>
                </c:pt>
              </c:strCache>
            </c:strRef>
          </c:tx>
          <c:spPr>
            <a:solidFill>
              <a:schemeClr val="accent5">
                <a:tint val="69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Pattern'!$D$5:$D$9</c:f>
              <c:numCache>
                <c:formatCode>0.00</c:formatCode>
                <c:ptCount val="4"/>
                <c:pt idx="0">
                  <c:v>3.6666666666666665</c:v>
                </c:pt>
                <c:pt idx="1">
                  <c:v>3.8888888888888888</c:v>
                </c:pt>
                <c:pt idx="2">
                  <c:v>3.5555555555555554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66-481A-9284-831F80213790}"/>
            </c:ext>
          </c:extLst>
        </c:ser>
        <c:ser>
          <c:idx val="3"/>
          <c:order val="3"/>
          <c:tx>
            <c:strRef>
              <c:f>'Complex Perception per Pattern'!$E$4</c:f>
              <c:strCache>
                <c:ptCount val="1"/>
                <c:pt idx="0">
                  <c:v> LV4</c:v>
                </c:pt>
              </c:strCache>
            </c:strRef>
          </c:tx>
          <c:spPr>
            <a:solidFill>
              <a:schemeClr val="accent5">
                <a:tint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Pattern'!$E$5:$E$9</c:f>
              <c:numCache>
                <c:formatCode>0.00</c:formatCode>
                <c:ptCount val="4"/>
                <c:pt idx="0">
                  <c:v>3.7777777777777777</c:v>
                </c:pt>
                <c:pt idx="1">
                  <c:v>4.333333333333333</c:v>
                </c:pt>
                <c:pt idx="2">
                  <c:v>4.5555555555555554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66-481A-9284-831F80213790}"/>
            </c:ext>
          </c:extLst>
        </c:ser>
        <c:ser>
          <c:idx val="4"/>
          <c:order val="4"/>
          <c:tx>
            <c:strRef>
              <c:f>'Complex Perception per Pattern'!$F$4</c:f>
              <c:strCache>
                <c:ptCount val="1"/>
                <c:pt idx="0">
                  <c:v> LV5</c:v>
                </c:pt>
              </c:strCache>
            </c:strRef>
          </c:tx>
          <c:spPr>
            <a:solidFill>
              <a:schemeClr val="accent5">
                <a:tint val="94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Pattern'!$F$5:$F$9</c:f>
              <c:numCache>
                <c:formatCode>0.00</c:formatCode>
                <c:ptCount val="4"/>
                <c:pt idx="0">
                  <c:v>5.2222222222222223</c:v>
                </c:pt>
                <c:pt idx="1">
                  <c:v>4.5555555555555554</c:v>
                </c:pt>
                <c:pt idx="2">
                  <c:v>5.1111111111111107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B66-481A-9284-831F80213790}"/>
            </c:ext>
          </c:extLst>
        </c:ser>
        <c:ser>
          <c:idx val="5"/>
          <c:order val="5"/>
          <c:tx>
            <c:strRef>
              <c:f>'Complex Perception per Pattern'!$G$4</c:f>
              <c:strCache>
                <c:ptCount val="1"/>
                <c:pt idx="0">
                  <c:v> LV6</c:v>
                </c:pt>
              </c:strCache>
            </c:strRef>
          </c:tx>
          <c:spPr>
            <a:solidFill>
              <a:schemeClr val="accent5">
                <a:shade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Pattern'!$G$5:$G$9</c:f>
              <c:numCache>
                <c:formatCode>0.00</c:formatCode>
                <c:ptCount val="4"/>
                <c:pt idx="0">
                  <c:v>5.333333333333333</c:v>
                </c:pt>
                <c:pt idx="1">
                  <c:v>5.1111111111111107</c:v>
                </c:pt>
                <c:pt idx="2">
                  <c:v>5.2222222222222223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B66-481A-9284-831F80213790}"/>
            </c:ext>
          </c:extLst>
        </c:ser>
        <c:ser>
          <c:idx val="6"/>
          <c:order val="6"/>
          <c:tx>
            <c:strRef>
              <c:f>'Complex Perception per Pattern'!$H$4</c:f>
              <c:strCache>
                <c:ptCount val="1"/>
                <c:pt idx="0">
                  <c:v> LV7</c:v>
                </c:pt>
              </c:strCache>
            </c:strRef>
          </c:tx>
          <c:spPr>
            <a:solidFill>
              <a:schemeClr val="accent5">
                <a:shade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Pattern'!$H$5:$H$9</c:f>
              <c:numCache>
                <c:formatCode>0.00</c:formatCode>
                <c:ptCount val="4"/>
                <c:pt idx="0">
                  <c:v>6.8888888888888893</c:v>
                </c:pt>
                <c:pt idx="1">
                  <c:v>6.7777777777777777</c:v>
                </c:pt>
                <c:pt idx="2">
                  <c:v>6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B66-481A-9284-831F80213790}"/>
            </c:ext>
          </c:extLst>
        </c:ser>
        <c:ser>
          <c:idx val="7"/>
          <c:order val="7"/>
          <c:tx>
            <c:strRef>
              <c:f>'Complex Perception per Pattern'!$I$4</c:f>
              <c:strCache>
                <c:ptCount val="1"/>
                <c:pt idx="0">
                  <c:v> LV8</c:v>
                </c:pt>
              </c:strCache>
            </c:strRef>
          </c:tx>
          <c:spPr>
            <a:solidFill>
              <a:schemeClr val="accent5">
                <a:shade val="68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Pattern'!$I$5:$I$9</c:f>
              <c:numCache>
                <c:formatCode>0.00</c:formatCode>
                <c:ptCount val="4"/>
                <c:pt idx="0">
                  <c:v>8.6666666666666661</c:v>
                </c:pt>
                <c:pt idx="1">
                  <c:v>8</c:v>
                </c:pt>
                <c:pt idx="2">
                  <c:v>8.5555555555555554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B66-481A-9284-831F80213790}"/>
            </c:ext>
          </c:extLst>
        </c:ser>
        <c:ser>
          <c:idx val="8"/>
          <c:order val="8"/>
          <c:tx>
            <c:strRef>
              <c:f>'Complex Perception per Pattern'!$J$4</c:f>
              <c:strCache>
                <c:ptCount val="1"/>
                <c:pt idx="0">
                  <c:v> LV9</c:v>
                </c:pt>
              </c:strCache>
            </c:strRef>
          </c:tx>
          <c:spPr>
            <a:solidFill>
              <a:schemeClr val="accent5">
                <a:shade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Pattern'!$J$5:$J$9</c:f>
              <c:numCache>
                <c:formatCode>0.00</c:formatCode>
                <c:ptCount val="4"/>
                <c:pt idx="0">
                  <c:v>8.1111111111111107</c:v>
                </c:pt>
                <c:pt idx="1">
                  <c:v>8.6666666666666661</c:v>
                </c:pt>
                <c:pt idx="2">
                  <c:v>8.6666666666666661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B66-481A-9284-831F80213790}"/>
            </c:ext>
          </c:extLst>
        </c:ser>
        <c:ser>
          <c:idx val="9"/>
          <c:order val="9"/>
          <c:tx>
            <c:strRef>
              <c:f>'Complex Perception per Pattern'!$K$4</c:f>
              <c:strCache>
                <c:ptCount val="1"/>
                <c:pt idx="0">
                  <c:v> LV10</c:v>
                </c:pt>
              </c:strCache>
            </c:strRef>
          </c:tx>
          <c:spPr>
            <a:solidFill>
              <a:schemeClr val="accent5">
                <a:shade val="42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Pattern'!$K$5:$K$9</c:f>
              <c:numCache>
                <c:formatCode>0.00</c:formatCode>
                <c:ptCount val="4"/>
                <c:pt idx="0">
                  <c:v>8.2222222222222214</c:v>
                </c:pt>
                <c:pt idx="1">
                  <c:v>8.1111111111111107</c:v>
                </c:pt>
                <c:pt idx="2">
                  <c:v>7.5555555555555554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B66-481A-9284-831F80213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 Number</a:t>
                </a:r>
              </a:p>
            </c:rich>
          </c:tx>
          <c:layout>
            <c:manualLayout>
              <c:xMode val="edge"/>
              <c:yMode val="edge"/>
              <c:x val="0.39753796482247228"/>
              <c:y val="0.82328610663472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chart" Target="../charts/chart6.xml"/><Relationship Id="rId5" Type="http://schemas.openxmlformats.org/officeDocument/2006/relationships/chart" Target="../charts/chart8.xml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4.png"/><Relationship Id="rId1" Type="http://schemas.openxmlformats.org/officeDocument/2006/relationships/chart" Target="../charts/chart9.xml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image" Target="../media/image7.png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5445</xdr:colOff>
      <xdr:row>13</xdr:row>
      <xdr:rowOff>21761</xdr:rowOff>
    </xdr:from>
    <xdr:to>
      <xdr:col>16</xdr:col>
      <xdr:colOff>384204</xdr:colOff>
      <xdr:row>34</xdr:row>
      <xdr:rowOff>90341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97C48-7342-4334-6DB3-19BBA0E12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732114</xdr:colOff>
      <xdr:row>13</xdr:row>
      <xdr:rowOff>21761</xdr:rowOff>
    </xdr:from>
    <xdr:to>
      <xdr:col>19</xdr:col>
      <xdr:colOff>479269</xdr:colOff>
      <xdr:row>34</xdr:row>
      <xdr:rowOff>90341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EE2F144-02E7-69D0-3926-0812B340B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827178</xdr:colOff>
      <xdr:row>13</xdr:row>
      <xdr:rowOff>8154</xdr:rowOff>
    </xdr:from>
    <xdr:to>
      <xdr:col>22</xdr:col>
      <xdr:colOff>434768</xdr:colOff>
      <xdr:row>34</xdr:row>
      <xdr:rowOff>76734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4759552-1BEB-6D00-A12E-D28BD9A13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1221440</xdr:colOff>
      <xdr:row>4</xdr:row>
      <xdr:rowOff>56030</xdr:rowOff>
    </xdr:from>
    <xdr:to>
      <xdr:col>35</xdr:col>
      <xdr:colOff>89645</xdr:colOff>
      <xdr:row>25</xdr:row>
      <xdr:rowOff>184305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6E1501-62CE-421A-B982-2A5B8AD4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615646" y="818030"/>
          <a:ext cx="6286499" cy="417359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17</xdr:col>
      <xdr:colOff>56030</xdr:colOff>
      <xdr:row>0</xdr:row>
      <xdr:rowOff>123264</xdr:rowOff>
    </xdr:from>
    <xdr:to>
      <xdr:col>24</xdr:col>
      <xdr:colOff>892230</xdr:colOff>
      <xdr:row>25</xdr:row>
      <xdr:rowOff>78440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23DFD31-DD35-426D-8EB8-CD18C7154F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9369</xdr:colOff>
      <xdr:row>0</xdr:row>
      <xdr:rowOff>156882</xdr:rowOff>
    </xdr:from>
    <xdr:to>
      <xdr:col>17</xdr:col>
      <xdr:colOff>6510</xdr:colOff>
      <xdr:row>25</xdr:row>
      <xdr:rowOff>129375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A0E07A2-C729-4EDE-BCC0-CBDA7ACB0D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258154</xdr:colOff>
      <xdr:row>1</xdr:row>
      <xdr:rowOff>82604</xdr:rowOff>
    </xdr:from>
    <xdr:to>
      <xdr:col>18</xdr:col>
      <xdr:colOff>257174</xdr:colOff>
      <xdr:row>34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392E01-83A2-9F70-9C5C-751E4C6B3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77933</xdr:colOff>
      <xdr:row>5</xdr:row>
      <xdr:rowOff>81395</xdr:rowOff>
    </xdr:from>
    <xdr:to>
      <xdr:col>26</xdr:col>
      <xdr:colOff>443381</xdr:colOff>
      <xdr:row>33</xdr:row>
      <xdr:rowOff>22738</xdr:rowOff>
    </xdr:to>
    <xdr:pic>
      <xdr:nvPicPr>
        <xdr:cNvPr id="3" name="Picture 2" descr="A graph with numbers and letters&#10;&#10;Description automatically generated">
          <a:extLst>
            <a:ext uri="{FF2B5EF4-FFF2-40B4-BE49-F238E27FC236}">
              <a16:creationId xmlns:a16="http://schemas.microsoft.com/office/drawing/2014/main" id="{B9FBCFE2-755D-48B6-B632-8E516F33F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9524" y="1033895"/>
          <a:ext cx="6392175" cy="532729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27</xdr:col>
      <xdr:colOff>102292</xdr:colOff>
      <xdr:row>3</xdr:row>
      <xdr:rowOff>17319</xdr:rowOff>
    </xdr:from>
    <xdr:to>
      <xdr:col>37</xdr:col>
      <xdr:colOff>450273</xdr:colOff>
      <xdr:row>33</xdr:row>
      <xdr:rowOff>34637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7C4D710-1739-0A5B-CD44-A48E4F334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39</xdr:col>
      <xdr:colOff>173182</xdr:colOff>
      <xdr:row>23</xdr:row>
      <xdr:rowOff>121227</xdr:rowOff>
    </xdr:from>
    <xdr:to>
      <xdr:col>43</xdr:col>
      <xdr:colOff>205937</xdr:colOff>
      <xdr:row>34</xdr:row>
      <xdr:rowOff>95032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F0908A0-24B0-23D3-CE48-D14C71BD4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40364" y="4554682"/>
          <a:ext cx="2457300" cy="2069305"/>
        </a:xfrm>
        <a:prstGeom prst="rect">
          <a:avLst/>
        </a:prstGeom>
      </xdr:spPr>
    </xdr:pic>
    <xdr:clientData/>
  </xdr:twoCellAnchor>
  <xdr:twoCellAnchor>
    <xdr:from>
      <xdr:col>7</xdr:col>
      <xdr:colOff>275473</xdr:colOff>
      <xdr:row>36</xdr:row>
      <xdr:rowOff>17318</xdr:rowOff>
    </xdr:from>
    <xdr:to>
      <xdr:col>28</xdr:col>
      <xdr:colOff>467592</xdr:colOff>
      <xdr:row>65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9784804-8B2A-DEF3-56E6-8B1398F90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27453</xdr:colOff>
      <xdr:row>0</xdr:row>
      <xdr:rowOff>0</xdr:rowOff>
    </xdr:from>
    <xdr:to>
      <xdr:col>12</xdr:col>
      <xdr:colOff>388204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DE7EDE-7789-41DC-90F6-22DABE14E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40187</xdr:colOff>
      <xdr:row>1</xdr:row>
      <xdr:rowOff>51392</xdr:rowOff>
    </xdr:from>
    <xdr:to>
      <xdr:col>17</xdr:col>
      <xdr:colOff>593485</xdr:colOff>
      <xdr:row>23</xdr:row>
      <xdr:rowOff>74986</xdr:rowOff>
    </xdr:to>
    <xdr:pic>
      <xdr:nvPicPr>
        <xdr:cNvPr id="10" name="Picture 9" descr="A graph with blue dots and white dots&#10;&#10;Description automatically generated">
          <a:extLst>
            <a:ext uri="{FF2B5EF4-FFF2-40B4-BE49-F238E27FC236}">
              <a16:creationId xmlns:a16="http://schemas.microsoft.com/office/drawing/2014/main" id="{606FDC51-C2BD-A8F9-94E1-60825ABE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0366" y="241892"/>
          <a:ext cx="6445190" cy="42145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13</xdr:col>
      <xdr:colOff>0</xdr:colOff>
      <xdr:row>26</xdr:row>
      <xdr:rowOff>176892</xdr:rowOff>
    </xdr:from>
    <xdr:to>
      <xdr:col>17</xdr:col>
      <xdr:colOff>592073</xdr:colOff>
      <xdr:row>40</xdr:row>
      <xdr:rowOff>27214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36C9EF-AD46-4AE2-9C43-3FE7D17CFB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571501</xdr:colOff>
      <xdr:row>27</xdr:row>
      <xdr:rowOff>27215</xdr:rowOff>
    </xdr:from>
    <xdr:to>
      <xdr:col>12</xdr:col>
      <xdr:colOff>334993</xdr:colOff>
      <xdr:row>40</xdr:row>
      <xdr:rowOff>13608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BB456-6226-5DDB-D1AD-EDE45CC1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822" y="5170715"/>
          <a:ext cx="6499028" cy="2462893"/>
        </a:xfrm>
        <a:prstGeom prst="rect">
          <a:avLst/>
        </a:prstGeom>
      </xdr:spPr>
    </xdr:pic>
    <xdr:clientData/>
  </xdr:twoCellAnchor>
  <xdr:twoCellAnchor editAs="oneCell">
    <xdr:from>
      <xdr:col>1</xdr:col>
      <xdr:colOff>421822</xdr:colOff>
      <xdr:row>26</xdr:row>
      <xdr:rowOff>108856</xdr:rowOff>
    </xdr:from>
    <xdr:to>
      <xdr:col>12</xdr:col>
      <xdr:colOff>381000</xdr:colOff>
      <xdr:row>40</xdr:row>
      <xdr:rowOff>95585</xdr:rowOff>
    </xdr:to>
    <xdr:pic>
      <xdr:nvPicPr>
        <xdr:cNvPr id="11" name="Picture 10" descr="A screenshot of a computer&#10;&#10;Description automatically generated">
          <a:extLst>
            <a:ext uri="{FF2B5EF4-FFF2-40B4-BE49-F238E27FC236}">
              <a16:creationId xmlns:a16="http://schemas.microsoft.com/office/drawing/2014/main" id="{993E8ABB-DF84-2942-C087-95E9B9D779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5" t="42390" r="2135" b="25505"/>
        <a:stretch/>
      </xdr:blipFill>
      <xdr:spPr>
        <a:xfrm>
          <a:off x="1034143" y="5061856"/>
          <a:ext cx="6694714" cy="26537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596586</xdr:colOff>
      <xdr:row>2</xdr:row>
      <xdr:rowOff>13397</xdr:rowOff>
    </xdr:from>
    <xdr:to>
      <xdr:col>17</xdr:col>
      <xdr:colOff>425136</xdr:colOff>
      <xdr:row>18</xdr:row>
      <xdr:rowOff>55826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7595E-2962-1371-E084-642017E72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358589</xdr:colOff>
      <xdr:row>19</xdr:row>
      <xdr:rowOff>1</xdr:rowOff>
    </xdr:from>
    <xdr:to>
      <xdr:col>13</xdr:col>
      <xdr:colOff>89648</xdr:colOff>
      <xdr:row>40</xdr:row>
      <xdr:rowOff>145677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D3ED34-6040-497C-AC81-40883BC62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493059</xdr:colOff>
      <xdr:row>19</xdr:row>
      <xdr:rowOff>22412</xdr:rowOff>
    </xdr:from>
    <xdr:to>
      <xdr:col>5</xdr:col>
      <xdr:colOff>134471</xdr:colOff>
      <xdr:row>40</xdr:row>
      <xdr:rowOff>168088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9D1007-06D1-4554-A6D7-37211D3D60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140805</xdr:colOff>
      <xdr:row>43</xdr:row>
      <xdr:rowOff>16566</xdr:rowOff>
    </xdr:from>
    <xdr:to>
      <xdr:col>3</xdr:col>
      <xdr:colOff>8283</xdr:colOff>
      <xdr:row>70</xdr:row>
      <xdr:rowOff>41414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16DBB-1D4B-4749-98A1-4D7D815D0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217005</xdr:colOff>
      <xdr:row>43</xdr:row>
      <xdr:rowOff>16566</xdr:rowOff>
    </xdr:from>
    <xdr:to>
      <xdr:col>11</xdr:col>
      <xdr:colOff>333375</xdr:colOff>
      <xdr:row>70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3F3FA7-A23C-4913-990D-50E19DF3B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14</xdr:col>
      <xdr:colOff>11822</xdr:colOff>
      <xdr:row>41</xdr:row>
      <xdr:rowOff>152060</xdr:rowOff>
    </xdr:from>
    <xdr:to>
      <xdr:col>22</xdr:col>
      <xdr:colOff>101573</xdr:colOff>
      <xdr:row>70</xdr:row>
      <xdr:rowOff>29084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B90C0-00C2-F80E-01E3-DFDC2A7D8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05528" y="8948678"/>
          <a:ext cx="4930692" cy="5401524"/>
        </a:xfrm>
        <a:prstGeom prst="rect">
          <a:avLst/>
        </a:prstGeom>
      </xdr:spPr>
    </xdr:pic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0.33355</cdr:x>
      <cdr:y>0.52341</cdr:y>
    </cdr:from>
    <cdr:to>
      <cdr:x>0.95295</cdr:x>
      <cdr:y>0.52341</cdr:y>
    </cdr:to>
    <cdr:cxnSp macro="">
      <cdr:nvCxnSpPr>
        <cdr:cNvPr id="30" name="Straight Connector 29">
          <a:extLst xmlns:a="http://schemas.openxmlformats.org/drawingml/2006/main">
            <a:ext uri="{FF2B5EF4-FFF2-40B4-BE49-F238E27FC236}">
              <a16:creationId xmlns:a16="http://schemas.microsoft.com/office/drawing/2014/main" id="{D2628CC1-8D4D-986B-05E9-AA83139DEAA6}"/>
            </a:ext>
          </a:extLst>
        </cdr:cNvPr>
        <cdr:cNvCxnSpPr/>
      </cdr:nvCxnSpPr>
      <cdr:spPr>
        <a:xfrm xmlns:a="http://schemas.openxmlformats.org/drawingml/2006/main">
          <a:off x="1668945" y="2705161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0.33355</cdr:x>
      <cdr:y>0.69211</cdr:y>
    </cdr:from>
    <cdr:to>
      <cdr:x>0.95295</cdr:x>
      <cdr:y>0.69211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6A4EB184-9824-2DB6-C364-B3B2AF16B26F}"/>
            </a:ext>
          </a:extLst>
        </cdr:cNvPr>
        <cdr:cNvCxnSpPr/>
      </cdr:nvCxnSpPr>
      <cdr:spPr>
        <a:xfrm xmlns:a="http://schemas.openxmlformats.org/drawingml/2006/main">
          <a:off x="1668945" y="3577065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0.45655</cdr:x>
      <cdr:y>0.86365</cdr:y>
    </cdr:from>
    <cdr:to>
      <cdr:x>0.95295</cdr:x>
      <cdr:y>0.86365</cdr:y>
    </cdr:to>
    <cdr:cxnSp macro="">
      <cdr:nvCxnSpPr>
        <cdr:cNvPr id="32" name="Straight Connector 31">
          <a:extLst xmlns:a="http://schemas.openxmlformats.org/drawingml/2006/main">
            <a:ext uri="{FF2B5EF4-FFF2-40B4-BE49-F238E27FC236}">
              <a16:creationId xmlns:a16="http://schemas.microsoft.com/office/drawing/2014/main" id="{FF6AE3C9-50B7-E24E-5882-4CCE83F593AD}"/>
            </a:ext>
          </a:extLst>
        </cdr:cNvPr>
        <cdr:cNvCxnSpPr/>
      </cdr:nvCxnSpPr>
      <cdr:spPr>
        <a:xfrm xmlns:a="http://schemas.openxmlformats.org/drawingml/2006/main">
          <a:off x="2284406" y="4463623"/>
          <a:ext cx="2483827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0.33355</cdr:x>
      <cdr:y>0.35187</cdr:y>
    </cdr:from>
    <cdr:to>
      <cdr:x>0.95295</cdr:x>
      <cdr:y>0.35187</cdr:y>
    </cdr:to>
    <cdr:cxnSp macro="">
      <cdr:nvCxnSpPr>
        <cdr:cNvPr id="28" name="Straight Connector 27">
          <a:extLst xmlns:a="http://schemas.openxmlformats.org/drawingml/2006/main">
            <a:ext uri="{FF2B5EF4-FFF2-40B4-BE49-F238E27FC236}">
              <a16:creationId xmlns:a16="http://schemas.microsoft.com/office/drawing/2014/main" id="{F5846542-097E-1E83-0DA9-705679C5E0D5}"/>
            </a:ext>
          </a:extLst>
        </cdr:cNvPr>
        <cdr:cNvCxnSpPr/>
      </cdr:nvCxnSpPr>
      <cdr:spPr>
        <a:xfrm xmlns:a="http://schemas.openxmlformats.org/drawingml/2006/main">
          <a:off x="1668945" y="1818604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0.20761</cdr:x>
      <cdr:y>0.18245</cdr:y>
    </cdr:from>
    <cdr:to>
      <cdr:x>0.82995</cdr:x>
      <cdr:y>0.18245</cdr:y>
    </cdr:to>
    <cdr:cxnSp macro="">
      <cdr:nvCxnSpPr>
        <cdr:cNvPr id="24" name="Straight Connector 23">
          <a:extLst xmlns:a="http://schemas.openxmlformats.org/drawingml/2006/main">
            <a:ext uri="{FF2B5EF4-FFF2-40B4-BE49-F238E27FC236}">
              <a16:creationId xmlns:a16="http://schemas.microsoft.com/office/drawing/2014/main" id="{0527C9BE-F97B-5EA4-FEEC-E02593AE5F21}"/>
            </a:ext>
          </a:extLst>
        </cdr:cNvPr>
        <cdr:cNvCxnSpPr/>
      </cdr:nvCxnSpPr>
      <cdr:spPr>
        <a:xfrm xmlns:a="http://schemas.openxmlformats.org/drawingml/2006/main">
          <a:off x="1038829" y="942953"/>
          <a:ext cx="311394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0.39907</cdr:x>
      <cdr:y>0.16675</cdr:y>
    </cdr:from>
    <cdr:to>
      <cdr:x>0.82612</cdr:x>
      <cdr:y>0.19814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A5268EC-73A8-07ED-BF45-0206A6EDF001}"/>
            </a:ext>
          </a:extLst>
        </cdr:cNvPr>
        <cdr:cNvSpPr/>
      </cdr:nvSpPr>
      <cdr:spPr>
        <a:xfrm xmlns:a="http://schemas.openxmlformats.org/drawingml/2006/main">
          <a:off x="2631282" y="691388"/>
          <a:ext cx="2815806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0.61259</cdr:x>
      <cdr:y>0.16675</cdr:y>
    </cdr:from>
    <cdr:to>
      <cdr:x>0.61259</cdr:x>
      <cdr:y>0.19814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CD61252D-7A6C-94F4-C4DC-08567B2F7112}"/>
            </a:ext>
          </a:extLst>
        </cdr:cNvPr>
        <cdr:cNvCxnSpPr/>
      </cdr:nvCxnSpPr>
      <cdr:spPr>
        <a:xfrm xmlns:a="http://schemas.openxmlformats.org/drawingml/2006/main">
          <a:off x="4039185" y="691388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0.56562</cdr:x>
      <cdr:y>0.13067</cdr:y>
    </cdr:from>
    <cdr:to>
      <cdr:x>0.65701</cdr:x>
      <cdr:y>0.16605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A25DED-321A-A43E-C9EA-7595D8824CC3}"/>
            </a:ext>
          </a:extLst>
        </cdr:cNvPr>
        <cdr:cNvSpPr txBox="1"/>
      </cdr:nvSpPr>
      <cdr:spPr>
        <a:xfrm xmlns:a="http://schemas.openxmlformats.org/drawingml/2006/main">
          <a:off x="2830587" y="675350"/>
          <a:ext cx="457357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4.3</a:t>
          </a:r>
        </a:p>
      </cdr:txBody>
    </cdr:sp>
  </cdr:relSizeAnchor>
  <cdr:relSizeAnchor xmlns:cdr="http://schemas.openxmlformats.org/drawingml/2006/chartDrawing">
    <cdr:from>
      <cdr:x>0.46876</cdr:x>
      <cdr:y>0.33618</cdr:y>
    </cdr:from>
    <cdr:to>
      <cdr:x>0.8449</cdr:x>
      <cdr:y>0.36757</cdr:y>
    </cdr:to>
    <cdr:sp macro="" textlink="">
      <cdr:nvSpPr>
        <cdr:cNvPr id="11" name="Rectangle 10">
          <a:extLst xmlns:a="http://schemas.openxmlformats.org/drawingml/2006/main">
            <a:ext uri="{FF2B5EF4-FFF2-40B4-BE49-F238E27FC236}">
              <a16:creationId xmlns:a16="http://schemas.microsoft.com/office/drawing/2014/main" id="{2B255358-EE63-61A8-4CCE-C38CEFBCA356}"/>
            </a:ext>
          </a:extLst>
        </cdr:cNvPr>
        <cdr:cNvSpPr/>
      </cdr:nvSpPr>
      <cdr:spPr>
        <a:xfrm xmlns:a="http://schemas.openxmlformats.org/drawingml/2006/main">
          <a:off x="2345530" y="1737490"/>
          <a:ext cx="1882079" cy="162229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0.65683</cdr:x>
      <cdr:y>0.33618</cdr:y>
    </cdr:from>
    <cdr:to>
      <cdr:x>0.65683</cdr:x>
      <cdr:y>0.36757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8AD65A54-8293-E3FE-A40C-63FB14DB1E40}"/>
            </a:ext>
          </a:extLst>
        </cdr:cNvPr>
        <cdr:cNvCxnSpPr/>
      </cdr:nvCxnSpPr>
      <cdr:spPr>
        <a:xfrm xmlns:a="http://schemas.openxmlformats.org/drawingml/2006/main">
          <a:off x="4330888" y="1393857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0.61214</cdr:x>
      <cdr:y>0.29888</cdr:y>
    </cdr:from>
    <cdr:to>
      <cdr:x>0.70353</cdr:x>
      <cdr:y>0.33427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2FD931F8-3EA3-4C16-638E-13D8B923442A}"/>
            </a:ext>
          </a:extLst>
        </cdr:cNvPr>
        <cdr:cNvSpPr txBox="1"/>
      </cdr:nvSpPr>
      <cdr:spPr>
        <a:xfrm xmlns:a="http://schemas.openxmlformats.org/drawingml/2006/main">
          <a:off x="3062356" y="1544718"/>
          <a:ext cx="457200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4.6</a:t>
          </a:r>
        </a:p>
      </cdr:txBody>
    </cdr:sp>
  </cdr:relSizeAnchor>
  <cdr:relSizeAnchor xmlns:cdr="http://schemas.openxmlformats.org/drawingml/2006/chartDrawing">
    <cdr:from>
      <cdr:x>0.58987</cdr:x>
      <cdr:y>0.50652</cdr:y>
    </cdr:from>
    <cdr:to>
      <cdr:x>0.94489</cdr:x>
      <cdr:y>0.5379</cdr:y>
    </cdr:to>
    <cdr:sp macro="" textlink="">
      <cdr:nvSpPr>
        <cdr:cNvPr id="14" name="Rectangle 13">
          <a:extLst xmlns:a="http://schemas.openxmlformats.org/drawingml/2006/main">
            <a:ext uri="{FF2B5EF4-FFF2-40B4-BE49-F238E27FC236}">
              <a16:creationId xmlns:a16="http://schemas.microsoft.com/office/drawing/2014/main" id="{55F1490C-BF4B-D281-01B0-E83F078A5B31}"/>
            </a:ext>
          </a:extLst>
        </cdr:cNvPr>
        <cdr:cNvSpPr/>
      </cdr:nvSpPr>
      <cdr:spPr>
        <a:xfrm xmlns:a="http://schemas.openxmlformats.org/drawingml/2006/main">
          <a:off x="3892586" y="2100101"/>
          <a:ext cx="2342804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0.76738</cdr:x>
      <cdr:y>0.50652</cdr:y>
    </cdr:from>
    <cdr:to>
      <cdr:x>0.76738</cdr:x>
      <cdr:y>0.5379</cdr:y>
    </cdr:to>
    <cdr:cxnSp macro="">
      <cdr:nvCxnSpPr>
        <cdr:cNvPr id="15" name="Straight Connector 14">
          <a:extLst xmlns:a="http://schemas.openxmlformats.org/drawingml/2006/main">
            <a:ext uri="{FF2B5EF4-FFF2-40B4-BE49-F238E27FC236}">
              <a16:creationId xmlns:a16="http://schemas.microsoft.com/office/drawing/2014/main" id="{3205480B-0196-B1C3-7E4F-8F3FEEE6F577}"/>
            </a:ext>
          </a:extLst>
        </cdr:cNvPr>
        <cdr:cNvCxnSpPr/>
      </cdr:nvCxnSpPr>
      <cdr:spPr>
        <a:xfrm xmlns:a="http://schemas.openxmlformats.org/drawingml/2006/main">
          <a:off x="5063987" y="2100101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0.72212</cdr:x>
      <cdr:y>0.47226</cdr:y>
    </cdr:from>
    <cdr:to>
      <cdr:x>0.81351</cdr:x>
      <cdr:y>0.50764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7FD089AC-5143-1534-C0F8-96B29B9E5058}"/>
            </a:ext>
          </a:extLst>
        </cdr:cNvPr>
        <cdr:cNvSpPr txBox="1"/>
      </cdr:nvSpPr>
      <cdr:spPr>
        <a:xfrm xmlns:a="http://schemas.openxmlformats.org/drawingml/2006/main">
          <a:off x="3613762" y="2440784"/>
          <a:ext cx="457356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5.5</a:t>
          </a:r>
        </a:p>
      </cdr:txBody>
    </cdr:sp>
  </cdr:relSizeAnchor>
  <cdr:relSizeAnchor xmlns:cdr="http://schemas.openxmlformats.org/drawingml/2006/chartDrawing">
    <cdr:from>
      <cdr:x>0.36526</cdr:x>
      <cdr:y>0.67573</cdr:y>
    </cdr:from>
    <cdr:to>
      <cdr:x>0.76816</cdr:x>
      <cdr:y>0.70712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2DD40253-FD12-C17F-0EAB-ED2D648045DC}"/>
            </a:ext>
          </a:extLst>
        </cdr:cNvPr>
        <cdr:cNvSpPr/>
      </cdr:nvSpPr>
      <cdr:spPr>
        <a:xfrm xmlns:a="http://schemas.openxmlformats.org/drawingml/2006/main">
          <a:off x="2410402" y="2801698"/>
          <a:ext cx="2658756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0.56671</cdr:x>
      <cdr:y>0.67573</cdr:y>
    </cdr:from>
    <cdr:to>
      <cdr:x>0.56671</cdr:x>
      <cdr:y>0.70712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DB56D5F3-EE64-855F-2337-ED87BA5CF72D}"/>
            </a:ext>
          </a:extLst>
        </cdr:cNvPr>
        <cdr:cNvCxnSpPr/>
      </cdr:nvCxnSpPr>
      <cdr:spPr>
        <a:xfrm xmlns:a="http://schemas.openxmlformats.org/drawingml/2006/main">
          <a:off x="3739779" y="2801698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0.51974</cdr:x>
      <cdr:y>0.64147</cdr:y>
    </cdr:from>
    <cdr:to>
      <cdr:x>0.61113</cdr:x>
      <cdr:y>0.67686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77349EFC-0979-DED2-4679-48107AC3BE0F}"/>
            </a:ext>
          </a:extLst>
        </cdr:cNvPr>
        <cdr:cNvSpPr txBox="1"/>
      </cdr:nvSpPr>
      <cdr:spPr>
        <a:xfrm xmlns:a="http://schemas.openxmlformats.org/drawingml/2006/main">
          <a:off x="2600970" y="3315348"/>
          <a:ext cx="457356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3.9</a:t>
          </a:r>
        </a:p>
      </cdr:txBody>
    </cdr:sp>
  </cdr:relSizeAnchor>
  <cdr:relSizeAnchor xmlns:cdr="http://schemas.openxmlformats.org/drawingml/2006/chartDrawing">
    <cdr:from>
      <cdr:x>0.55185</cdr:x>
      <cdr:y>0.84607</cdr:y>
    </cdr:from>
    <cdr:to>
      <cdr:x>0.86039</cdr:x>
      <cdr:y>0.87746</cdr:y>
    </cdr:to>
    <cdr:sp macro="" textlink="">
      <cdr:nvSpPr>
        <cdr:cNvPr id="20" name="Rectangle 19">
          <a:extLst xmlns:a="http://schemas.openxmlformats.org/drawingml/2006/main">
            <a:ext uri="{FF2B5EF4-FFF2-40B4-BE49-F238E27FC236}">
              <a16:creationId xmlns:a16="http://schemas.microsoft.com/office/drawing/2014/main" id="{D263E588-9E2B-0530-CE57-29176C75EDFD}"/>
            </a:ext>
          </a:extLst>
        </cdr:cNvPr>
        <cdr:cNvSpPr/>
      </cdr:nvSpPr>
      <cdr:spPr>
        <a:xfrm xmlns:a="http://schemas.openxmlformats.org/drawingml/2006/main">
          <a:off x="3641683" y="3507942"/>
          <a:ext cx="2036146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0.70612</cdr:x>
      <cdr:y>0.84607</cdr:y>
    </cdr:from>
    <cdr:to>
      <cdr:x>0.70612</cdr:x>
      <cdr:y>0.87746</cdr:y>
    </cdr:to>
    <cdr:cxnSp macro="">
      <cdr:nvCxnSpPr>
        <cdr:cNvPr id="21" name="Straight Connector 20">
          <a:extLst xmlns:a="http://schemas.openxmlformats.org/drawingml/2006/main">
            <a:ext uri="{FF2B5EF4-FFF2-40B4-BE49-F238E27FC236}">
              <a16:creationId xmlns:a16="http://schemas.microsoft.com/office/drawing/2014/main" id="{618EEC90-7956-94B4-B6FE-EC375F4C1B53}"/>
            </a:ext>
          </a:extLst>
        </cdr:cNvPr>
        <cdr:cNvCxnSpPr/>
      </cdr:nvCxnSpPr>
      <cdr:spPr>
        <a:xfrm xmlns:a="http://schemas.openxmlformats.org/drawingml/2006/main">
          <a:off x="4659755" y="3507942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0.6588</cdr:x>
      <cdr:y>0.81181</cdr:y>
    </cdr:from>
    <cdr:to>
      <cdr:x>0.75019</cdr:x>
      <cdr:y>0.84719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BD737DCD-44FD-4CF9-517D-3AACD6D448E5}"/>
            </a:ext>
          </a:extLst>
        </cdr:cNvPr>
        <cdr:cNvSpPr txBox="1"/>
      </cdr:nvSpPr>
      <cdr:spPr>
        <a:xfrm xmlns:a="http://schemas.openxmlformats.org/drawingml/2006/main">
          <a:off x="3296915" y="4195705"/>
          <a:ext cx="457356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5.0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0.45673</cdr:x>
      <cdr:y>0.18283</cdr:y>
    </cdr:from>
    <cdr:to>
      <cdr:x>0.95339</cdr:x>
      <cdr:y>0.18283</cdr:y>
    </cdr:to>
    <cdr:cxnSp macro="">
      <cdr:nvCxnSpPr>
        <cdr:cNvPr id="14" name="Straight Connector 13">
          <a:extLst xmlns:a="http://schemas.openxmlformats.org/drawingml/2006/main">
            <a:ext uri="{FF2B5EF4-FFF2-40B4-BE49-F238E27FC236}">
              <a16:creationId xmlns:a16="http://schemas.microsoft.com/office/drawing/2014/main" id="{9252C32B-0C0B-4D68-8C6F-5443D23CA2A0}"/>
            </a:ext>
          </a:extLst>
        </cdr:cNvPr>
        <cdr:cNvCxnSpPr/>
      </cdr:nvCxnSpPr>
      <cdr:spPr>
        <a:xfrm xmlns:a="http://schemas.openxmlformats.org/drawingml/2006/main">
          <a:off x="2292626" y="944312"/>
          <a:ext cx="249306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0.35198</cdr:y>
    </cdr:from>
    <cdr:to>
      <cdr:x>0.95339</cdr:x>
      <cdr:y>0.35198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685F0465-A3F5-DFD5-1126-57A41B512A20}"/>
            </a:ext>
          </a:extLst>
        </cdr:cNvPr>
        <cdr:cNvCxnSpPr/>
      </cdr:nvCxnSpPr>
      <cdr:spPr>
        <a:xfrm xmlns:a="http://schemas.openxmlformats.org/drawingml/2006/main">
          <a:off x="1674857" y="1817984"/>
          <a:ext cx="309558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0.70527</cdr:x>
      <cdr:y>0.52269</cdr:y>
    </cdr:from>
    <cdr:to>
      <cdr:x>0.95339</cdr:x>
      <cdr:y>0.52269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2C00D75-F354-E984-0EA4-B102AFE7291B}"/>
            </a:ext>
          </a:extLst>
        </cdr:cNvPr>
        <cdr:cNvCxnSpPr/>
      </cdr:nvCxnSpPr>
      <cdr:spPr>
        <a:xfrm xmlns:a="http://schemas.openxmlformats.org/drawingml/2006/main">
          <a:off x="3532837" y="2699727"/>
          <a:ext cx="1242879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0.69235</cdr:y>
    </cdr:from>
    <cdr:to>
      <cdr:x>0.95339</cdr:x>
      <cdr:y>0.69235</cdr:y>
    </cdr:to>
    <cdr:cxnSp macro="">
      <cdr:nvCxnSpPr>
        <cdr:cNvPr id="40" name="Straight Connector 39">
          <a:extLst xmlns:a="http://schemas.openxmlformats.org/drawingml/2006/main">
            <a:ext uri="{FF2B5EF4-FFF2-40B4-BE49-F238E27FC236}">
              <a16:creationId xmlns:a16="http://schemas.microsoft.com/office/drawing/2014/main" id="{81D5DD72-8A6F-EB72-ADC4-BA228295FD5D}"/>
            </a:ext>
          </a:extLst>
        </cdr:cNvPr>
        <cdr:cNvCxnSpPr/>
      </cdr:nvCxnSpPr>
      <cdr:spPr>
        <a:xfrm xmlns:a="http://schemas.openxmlformats.org/drawingml/2006/main">
          <a:off x="1671339" y="3576027"/>
          <a:ext cx="308908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0.86201</cdr:y>
    </cdr:from>
    <cdr:to>
      <cdr:x>0.95339</cdr:x>
      <cdr:y>0.86201</cdr:y>
    </cdr:to>
    <cdr:cxnSp macro="">
      <cdr:nvCxnSpPr>
        <cdr:cNvPr id="47" name="Straight Connector 46">
          <a:extLst xmlns:a="http://schemas.openxmlformats.org/drawingml/2006/main">
            <a:ext uri="{FF2B5EF4-FFF2-40B4-BE49-F238E27FC236}">
              <a16:creationId xmlns:a16="http://schemas.microsoft.com/office/drawing/2014/main" id="{853782F2-33CC-E3E1-A47A-935B776EFCCE}"/>
            </a:ext>
          </a:extLst>
        </cdr:cNvPr>
        <cdr:cNvCxnSpPr/>
      </cdr:nvCxnSpPr>
      <cdr:spPr>
        <a:xfrm xmlns:a="http://schemas.openxmlformats.org/drawingml/2006/main">
          <a:off x="1671339" y="4452327"/>
          <a:ext cx="308908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0.49766</cdr:x>
      <cdr:y>0.16689</cdr:y>
    </cdr:from>
    <cdr:to>
      <cdr:x>0.88151</cdr:x>
      <cdr:y>0.19876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9B6A521-1A60-21B8-FC1D-BBF22A198717}"/>
            </a:ext>
          </a:extLst>
        </cdr:cNvPr>
        <cdr:cNvSpPr/>
      </cdr:nvSpPr>
      <cdr:spPr>
        <a:xfrm xmlns:a="http://schemas.openxmlformats.org/drawingml/2006/main">
          <a:off x="2475438" y="862016"/>
          <a:ext cx="1909322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0.68959</cdr:x>
      <cdr:y>0.16689</cdr:y>
    </cdr:from>
    <cdr:to>
      <cdr:x>0.68959</cdr:x>
      <cdr:y>0.19876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76FCD258-35A2-ECD1-0DB5-BCAD54088665}"/>
            </a:ext>
          </a:extLst>
        </cdr:cNvPr>
        <cdr:cNvCxnSpPr>
          <a:stCxn xmlns:a="http://schemas.openxmlformats.org/drawingml/2006/main" id="2" idx="0"/>
          <a:endCxn xmlns:a="http://schemas.openxmlformats.org/drawingml/2006/main" id="2" idx="2"/>
        </cdr:cNvCxnSpPr>
      </cdr:nvCxnSpPr>
      <cdr:spPr>
        <a:xfrm xmlns:a="http://schemas.openxmlformats.org/drawingml/2006/main">
          <a:off x="3430099" y="862016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0.64522</cdr:x>
      <cdr:y>0.13268</cdr:y>
    </cdr:from>
    <cdr:to>
      <cdr:x>0.73649</cdr:x>
      <cdr:y>0.16808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1D3E01D-CEB9-3970-C717-097071044F7A}"/>
            </a:ext>
          </a:extLst>
        </cdr:cNvPr>
        <cdr:cNvSpPr txBox="1"/>
      </cdr:nvSpPr>
      <cdr:spPr>
        <a:xfrm xmlns:a="http://schemas.openxmlformats.org/drawingml/2006/main">
          <a:off x="3232045" y="685276"/>
          <a:ext cx="457200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4.9</a:t>
          </a:r>
        </a:p>
      </cdr:txBody>
    </cdr:sp>
  </cdr:relSizeAnchor>
  <cdr:relSizeAnchor xmlns:cdr="http://schemas.openxmlformats.org/drawingml/2006/chartDrawing">
    <cdr:from>
      <cdr:x>0.45937</cdr:x>
      <cdr:y>0.33605</cdr:y>
    </cdr:from>
    <cdr:to>
      <cdr:x>0.91981</cdr:x>
      <cdr:y>0.36791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15993DB9-B511-732A-77BB-99DE4A61824B}"/>
            </a:ext>
          </a:extLst>
        </cdr:cNvPr>
        <cdr:cNvSpPr/>
      </cdr:nvSpPr>
      <cdr:spPr>
        <a:xfrm xmlns:a="http://schemas.openxmlformats.org/drawingml/2006/main">
          <a:off x="2284937" y="1735688"/>
          <a:ext cx="2290324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0.68959</cdr:x>
      <cdr:y>0.33605</cdr:y>
    </cdr:from>
    <cdr:to>
      <cdr:x>0.68959</cdr:x>
      <cdr:y>0.36791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1EEEF464-2496-206E-4240-30799207FE72}"/>
            </a:ext>
          </a:extLst>
        </cdr:cNvPr>
        <cdr:cNvCxnSpPr>
          <a:stCxn xmlns:a="http://schemas.openxmlformats.org/drawingml/2006/main" id="17" idx="0"/>
          <a:endCxn xmlns:a="http://schemas.openxmlformats.org/drawingml/2006/main" id="17" idx="2"/>
        </cdr:cNvCxnSpPr>
      </cdr:nvCxnSpPr>
      <cdr:spPr>
        <a:xfrm xmlns:a="http://schemas.openxmlformats.org/drawingml/2006/main">
          <a:off x="3430099" y="1735688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0.64522</cdr:x>
      <cdr:y>0.30183</cdr:y>
    </cdr:from>
    <cdr:to>
      <cdr:x>0.73649</cdr:x>
      <cdr:y>0.33723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A1AA73B7-8EBC-6619-FF2D-C8ED7D3B4697}"/>
            </a:ext>
          </a:extLst>
        </cdr:cNvPr>
        <cdr:cNvSpPr txBox="1"/>
      </cdr:nvSpPr>
      <cdr:spPr>
        <a:xfrm xmlns:a="http://schemas.openxmlformats.org/drawingml/2006/main">
          <a:off x="3228476" y="1558948"/>
          <a:ext cx="45669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4.9</a:t>
          </a:r>
        </a:p>
      </cdr:txBody>
    </cdr:sp>
  </cdr:relSizeAnchor>
  <cdr:relSizeAnchor xmlns:cdr="http://schemas.openxmlformats.org/drawingml/2006/chartDrawing">
    <cdr:from>
      <cdr:x>0.77632</cdr:x>
      <cdr:y>0.50676</cdr:y>
    </cdr:from>
    <cdr:to>
      <cdr:x>0.94512</cdr:x>
      <cdr:y>0.53863</cdr:y>
    </cdr:to>
    <cdr:sp macro="" textlink="">
      <cdr:nvSpPr>
        <cdr:cNvPr id="30" name="Rectangle 29">
          <a:extLst xmlns:a="http://schemas.openxmlformats.org/drawingml/2006/main">
            <a:ext uri="{FF2B5EF4-FFF2-40B4-BE49-F238E27FC236}">
              <a16:creationId xmlns:a16="http://schemas.microsoft.com/office/drawing/2014/main" id="{8CE0121F-4F9C-4510-A747-4841668C0E9E}"/>
            </a:ext>
          </a:extLst>
        </cdr:cNvPr>
        <cdr:cNvSpPr/>
      </cdr:nvSpPr>
      <cdr:spPr>
        <a:xfrm xmlns:a="http://schemas.openxmlformats.org/drawingml/2006/main">
          <a:off x="3888771" y="2617431"/>
          <a:ext cx="845554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0.86072</cdr:x>
      <cdr:y>0.50676</cdr:y>
    </cdr:from>
    <cdr:to>
      <cdr:x>0.86072</cdr:x>
      <cdr:y>0.53863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1B9F2131-E3C0-2D3A-384A-B0240B720189}"/>
            </a:ext>
          </a:extLst>
        </cdr:cNvPr>
        <cdr:cNvCxnSpPr>
          <a:stCxn xmlns:a="http://schemas.openxmlformats.org/drawingml/2006/main" id="30" idx="0"/>
        </cdr:cNvCxnSpPr>
      </cdr:nvCxnSpPr>
      <cdr:spPr>
        <a:xfrm xmlns:a="http://schemas.openxmlformats.org/drawingml/2006/main">
          <a:off x="4311548" y="2617431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0.81636</cdr:x>
      <cdr:y>0.47254</cdr:y>
    </cdr:from>
    <cdr:to>
      <cdr:x>0.90763</cdr:x>
      <cdr:y>0.50795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ED66725-A50D-CCDE-056F-1749656318C2}"/>
            </a:ext>
          </a:extLst>
        </cdr:cNvPr>
        <cdr:cNvSpPr txBox="1"/>
      </cdr:nvSpPr>
      <cdr:spPr>
        <a:xfrm xmlns:a="http://schemas.openxmlformats.org/drawingml/2006/main">
          <a:off x="4089296" y="2440691"/>
          <a:ext cx="457199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6.3</a:t>
          </a:r>
        </a:p>
      </cdr:txBody>
    </cdr:sp>
  </cdr:relSizeAnchor>
  <cdr:relSizeAnchor xmlns:cdr="http://schemas.openxmlformats.org/drawingml/2006/chartDrawing">
    <cdr:from>
      <cdr:x>0.52552</cdr:x>
      <cdr:y>0.67642</cdr:y>
    </cdr:from>
    <cdr:to>
      <cdr:x>0.91252</cdr:x>
      <cdr:y>0.70829</cdr:y>
    </cdr:to>
    <cdr:sp macro="" textlink="">
      <cdr:nvSpPr>
        <cdr:cNvPr id="37" name="Rectangle 36">
          <a:extLst xmlns:a="http://schemas.openxmlformats.org/drawingml/2006/main">
            <a:ext uri="{FF2B5EF4-FFF2-40B4-BE49-F238E27FC236}">
              <a16:creationId xmlns:a16="http://schemas.microsoft.com/office/drawing/2014/main" id="{0693A3DD-B4E2-C08A-EA80-0E92236C8A1A}"/>
            </a:ext>
          </a:extLst>
        </cdr:cNvPr>
        <cdr:cNvSpPr/>
      </cdr:nvSpPr>
      <cdr:spPr>
        <a:xfrm xmlns:a="http://schemas.openxmlformats.org/drawingml/2006/main">
          <a:off x="2624005" y="3493731"/>
          <a:ext cx="1932376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0.71902</cdr:x>
      <cdr:y>0.67642</cdr:y>
    </cdr:from>
    <cdr:to>
      <cdr:x>0.71902</cdr:x>
      <cdr:y>0.70829</cdr:y>
    </cdr:to>
    <cdr:cxnSp macro="">
      <cdr:nvCxnSpPr>
        <cdr:cNvPr id="38" name="Straight Connector 37">
          <a:extLst xmlns:a="http://schemas.openxmlformats.org/drawingml/2006/main">
            <a:ext uri="{FF2B5EF4-FFF2-40B4-BE49-F238E27FC236}">
              <a16:creationId xmlns:a16="http://schemas.microsoft.com/office/drawing/2014/main" id="{0383E15D-AA43-1BE7-51D7-ED6B83E374A0}"/>
            </a:ext>
          </a:extLst>
        </cdr:cNvPr>
        <cdr:cNvCxnSpPr>
          <a:stCxn xmlns:a="http://schemas.openxmlformats.org/drawingml/2006/main" id="37" idx="0"/>
          <a:endCxn xmlns:a="http://schemas.openxmlformats.org/drawingml/2006/main" id="37" idx="2"/>
        </cdr:cNvCxnSpPr>
      </cdr:nvCxnSpPr>
      <cdr:spPr>
        <a:xfrm xmlns:a="http://schemas.openxmlformats.org/drawingml/2006/main">
          <a:off x="3590193" y="3493731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0.67465</cdr:x>
      <cdr:y>0.6422</cdr:y>
    </cdr:from>
    <cdr:to>
      <cdr:x>0.76592</cdr:x>
      <cdr:y>0.67761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AEDACAEA-6F19-0AE8-23A8-E7B363A5E55A}"/>
            </a:ext>
          </a:extLst>
        </cdr:cNvPr>
        <cdr:cNvSpPr txBox="1"/>
      </cdr:nvSpPr>
      <cdr:spPr>
        <a:xfrm xmlns:a="http://schemas.openxmlformats.org/drawingml/2006/main">
          <a:off x="3368652" y="3316991"/>
          <a:ext cx="45573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5.1</a:t>
          </a:r>
        </a:p>
      </cdr:txBody>
    </cdr:sp>
  </cdr:relSizeAnchor>
  <cdr:relSizeAnchor xmlns:cdr="http://schemas.openxmlformats.org/drawingml/2006/chartDrawing">
    <cdr:from>
      <cdr:x>0.37073</cdr:x>
      <cdr:y>0.84608</cdr:y>
    </cdr:from>
    <cdr:to>
      <cdr:x>0.85148</cdr:x>
      <cdr:y>0.87795</cdr:y>
    </cdr:to>
    <cdr:sp macro="" textlink="">
      <cdr:nvSpPr>
        <cdr:cNvPr id="44" name="Rectangle 43">
          <a:extLst xmlns:a="http://schemas.openxmlformats.org/drawingml/2006/main">
            <a:ext uri="{FF2B5EF4-FFF2-40B4-BE49-F238E27FC236}">
              <a16:creationId xmlns:a16="http://schemas.microsoft.com/office/drawing/2014/main" id="{F16D7DAD-B000-E1FE-A8A5-E394BA901DF7}"/>
            </a:ext>
          </a:extLst>
        </cdr:cNvPr>
        <cdr:cNvSpPr/>
      </cdr:nvSpPr>
      <cdr:spPr>
        <a:xfrm xmlns:a="http://schemas.openxmlformats.org/drawingml/2006/main">
          <a:off x="1851119" y="4370031"/>
          <a:ext cx="2400462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0.6111</cdr:x>
      <cdr:y>0.84608</cdr:y>
    </cdr:from>
    <cdr:to>
      <cdr:x>0.6111</cdr:x>
      <cdr:y>0.87795</cdr:y>
    </cdr:to>
    <cdr:cxnSp macro="">
      <cdr:nvCxnSpPr>
        <cdr:cNvPr id="45" name="Straight Connector 44">
          <a:extLst xmlns:a="http://schemas.openxmlformats.org/drawingml/2006/main">
            <a:ext uri="{FF2B5EF4-FFF2-40B4-BE49-F238E27FC236}">
              <a16:creationId xmlns:a16="http://schemas.microsoft.com/office/drawing/2014/main" id="{A10DEBDD-74E4-46A8-6459-238657D0EAC0}"/>
            </a:ext>
          </a:extLst>
        </cdr:cNvPr>
        <cdr:cNvCxnSpPr>
          <a:stCxn xmlns:a="http://schemas.openxmlformats.org/drawingml/2006/main" id="44" idx="0"/>
          <a:endCxn xmlns:a="http://schemas.openxmlformats.org/drawingml/2006/main" id="44" idx="2"/>
        </cdr:cNvCxnSpPr>
      </cdr:nvCxnSpPr>
      <cdr:spPr>
        <a:xfrm xmlns:a="http://schemas.openxmlformats.org/drawingml/2006/main">
          <a:off x="3051350" y="4370031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0.56674</cdr:x>
      <cdr:y>0.81186</cdr:y>
    </cdr:from>
    <cdr:to>
      <cdr:x>0.65801</cdr:x>
      <cdr:y>0.84727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DD442F2C-5503-47BC-A400-B08EF06FC80C}"/>
            </a:ext>
          </a:extLst>
        </cdr:cNvPr>
        <cdr:cNvSpPr txBox="1"/>
      </cdr:nvSpPr>
      <cdr:spPr>
        <a:xfrm xmlns:a="http://schemas.openxmlformats.org/drawingml/2006/main">
          <a:off x="2829809" y="4193291"/>
          <a:ext cx="45573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4.3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185738</xdr:colOff>
      <xdr:row>19</xdr:row>
      <xdr:rowOff>47624</xdr:rowOff>
    </xdr:from>
    <xdr:to>
      <xdr:col>8</xdr:col>
      <xdr:colOff>57150</xdr:colOff>
      <xdr:row>37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2A3BF-15FD-7EE0-8365-9430327A7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607218</xdr:colOff>
      <xdr:row>18</xdr:row>
      <xdr:rowOff>180975</xdr:rowOff>
    </xdr:from>
    <xdr:to>
      <xdr:col>18</xdr:col>
      <xdr:colOff>38100</xdr:colOff>
      <xdr:row>34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4B7CA2-66A7-7B7C-E777-9B3F0A8F9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313764</xdr:colOff>
      <xdr:row>4</xdr:row>
      <xdr:rowOff>114921</xdr:rowOff>
    </xdr:from>
    <xdr:to>
      <xdr:col>21</xdr:col>
      <xdr:colOff>190499</xdr:colOff>
      <xdr:row>26</xdr:row>
      <xdr:rowOff>81858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B15B8-8060-4C81-B9B2-A30D61116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414619</xdr:colOff>
      <xdr:row>27</xdr:row>
      <xdr:rowOff>67236</xdr:rowOff>
    </xdr:from>
    <xdr:to>
      <xdr:col>19</xdr:col>
      <xdr:colOff>373316</xdr:colOff>
      <xdr:row>42</xdr:row>
      <xdr:rowOff>29853</xdr:rowOff>
    </xdr:to>
    <xdr:pic>
      <xdr:nvPicPr>
        <xdr:cNvPr id="3" name="Picture 2" descr="A graph of a graph with blue and gray bars&#10;&#10;Description automatically generated with medium confidence">
          <a:extLst>
            <a:ext uri="{FF2B5EF4-FFF2-40B4-BE49-F238E27FC236}">
              <a16:creationId xmlns:a16="http://schemas.microsoft.com/office/drawing/2014/main" id="{354E0A44-E7DF-4CAB-92B5-2DD2233CE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1" y="5255560"/>
          <a:ext cx="7825227" cy="282011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504040</xdr:colOff>
      <xdr:row>1</xdr:row>
      <xdr:rowOff>89647</xdr:rowOff>
    </xdr:from>
    <xdr:to>
      <xdr:col>21</xdr:col>
      <xdr:colOff>56030</xdr:colOff>
      <xdr:row>32</xdr:row>
      <xdr:rowOff>100852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54626-1355-4CAB-AFBB-B6AD14804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145677</xdr:colOff>
      <xdr:row>3</xdr:row>
      <xdr:rowOff>89647</xdr:rowOff>
    </xdr:from>
    <xdr:to>
      <xdr:col>29</xdr:col>
      <xdr:colOff>192309</xdr:colOff>
      <xdr:row>31</xdr:row>
      <xdr:rowOff>33791</xdr:rowOff>
    </xdr:to>
    <xdr:pic>
      <xdr:nvPicPr>
        <xdr:cNvPr id="3" name="Picture 2" descr="A graph of different colored lines&#10;&#10;Description automatically generated with medium confidence">
          <a:extLst>
            <a:ext uri="{FF2B5EF4-FFF2-40B4-BE49-F238E27FC236}">
              <a16:creationId xmlns:a16="http://schemas.microsoft.com/office/drawing/2014/main" id="{EEA6A903-315A-4F0C-B268-101F08F50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8589" y="661147"/>
          <a:ext cx="6411573" cy="532296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246.801215277781" createdVersion="8" refreshedVersion="8" minRefreshableVersion="3" recordCount="28" xr:uid="{E3B8432B-442A-47AB-AE7C-7CA624C28305}">
  <cacheSource type="worksheet">
    <worksheetSource name="Table1"/>
  </cacheSource>
  <cacheFields count="40">
    <cacheField name="Participant" numFmtId="0">
      <sharedItems containsString="0" containsBlank="1" containsNumber="1" containsInteger="1" minValue="1" maxValue="27"/>
    </cacheField>
    <cacheField name="ID" numFmtId="0">
      <sharedItems containsBlank="1"/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/>
    </cacheField>
    <cacheField name="CICA Ranking" numFmtId="0">
      <sharedItems containsString="0" containsBlank="1" containsNumber="1" containsInteger="1" minValue="1" maxValue="10"/>
    </cacheField>
    <cacheField name="Complexity Score" numFmtId="2">
      <sharedItems containsString="0" containsBlank="1" containsNumber="1" minValue="2.1269954637560202" maxValue="6.0535753783445401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2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7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8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3.8179590016415625" maxValue="3.8179590016415625"/>
    </cacheField>
    <cacheField name="Standard Deviation" numFmtId="165">
      <sharedItems containsSemiMixedTypes="0" containsString="0" containsNumber="1" minValue="1.0768671839377393" maxValue="1.0768671839377393"/>
    </cacheField>
    <cacheField name="Z-score" numFmtId="2">
      <sharedItems containsSemiMixedTypes="0" containsString="0" containsNumber="1" minValue="-3.5454316545152551" maxValue="2.0760372402918659"/>
    </cacheField>
    <cacheField name="Probability" numFmtId="9">
      <sharedItems containsSemiMixedTypes="0" containsString="0" containsNumber="1" minValue="7.4361930447311301E-4" maxValue="0.39890882122356008"/>
    </cacheField>
    <cacheField name="Probability SD" numFmtId="0">
      <sharedItems containsSemiMixedTypes="0" containsString="0" containsNumber="1" minValue="0.12778417293287606" maxValue="0.12778417293287606"/>
    </cacheField>
    <cacheField name="Q1" numFmtId="0">
      <sharedItems containsBlank="1" count="21">
        <m/>
        <s v="Mathematics"/>
        <s v="Computer engineer"/>
        <s v="Undergraduate Student"/>
        <s v="Architect"/>
        <s v="Marine biologist"/>
        <s v="Mechanical Engineer"/>
        <s v="Material Engineer" u="1"/>
        <s v="University Student" u="1"/>
        <s v="mathematic student" u="1"/>
        <s v="student" u="1"/>
        <s v="Chemistry" u="1"/>
        <s v="PH.D student" u="1"/>
        <s v="Postdoc (Mathematics)" u="1"/>
        <s v="`student" u="1"/>
        <s v="Science phD student " u="1"/>
        <s v="University Student å¤§å­¦ç”Ÿ" u="1"/>
        <s v="・､ｧ・ｭｦ・・・" u="1"/>
        <s v="Architect ・ｻｺ・ｨｭ・・" u="1"/>
        <s v="Architect å»ºè¨­è€…" u="1"/>
        <s v="Student, applied chemistry" u="1"/>
      </sharedItems>
    </cacheField>
    <cacheField name="Q2" numFmtId="0">
      <sharedItems containsBlank="1" count="4">
        <m/>
        <s v="a) None"/>
        <s v="c) 1-5 years"/>
        <s v="b) Less than 1 year"/>
      </sharedItems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6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3" maxValue="7"/>
    </cacheField>
    <cacheField name="Q11" numFmtId="0">
      <sharedItems containsString="0" containsBlank="1" containsNumber="1" containsInteger="1" minValue="3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2" maxValue="7"/>
    </cacheField>
    <cacheField name="Mean Q6" numFmtId="164">
      <sharedItems containsSemiMixedTypes="0" containsString="0" containsNumber="1" minValue="4.25" maxValue="4.25"/>
    </cacheField>
    <cacheField name="SD Q6" numFmtId="0">
      <sharedItems containsSemiMixedTypes="0" containsString="0" containsNumber="1" minValue="1.713913650100261" maxValue="1.713913650100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358.599307291668" createdVersion="8" refreshedVersion="8" minRefreshableVersion="3" recordCount="30" xr:uid="{5E94AA73-DD3B-416A-A78F-137827870941}">
  <cacheSource type="worksheet">
    <worksheetSource name="Table6"/>
  </cacheSource>
  <cacheFields count="9">
    <cacheField name="Façade ID" numFmtId="0">
      <sharedItems count="30">
        <s v="P1-01"/>
        <s v="P1-02"/>
        <s v="P1-03"/>
        <s v="P1-04"/>
        <s v="P1-05"/>
        <s v="P1-06"/>
        <s v="P1-07"/>
        <s v="P1-08"/>
        <s v="P1-09"/>
        <s v="P1-10"/>
        <s v="P2-01"/>
        <s v="P2-02"/>
        <s v="P2-03"/>
        <s v="P2-04"/>
        <s v="P2-05"/>
        <s v="P2-06"/>
        <s v="P2-07"/>
        <s v="P2-08"/>
        <s v="P2-09"/>
        <s v="P2-10"/>
        <s v="P3-01"/>
        <s v="P3-02"/>
        <s v="P3-03"/>
        <s v="P3-04"/>
        <s v="P3-05"/>
        <s v="P3-06"/>
        <s v="P3-07"/>
        <s v="P3-08"/>
        <s v="P3-09"/>
        <s v="P3-010"/>
      </sharedItems>
    </cacheField>
    <cacheField name="Pattern" numFmtId="0">
      <sharedItems count="3">
        <s v="Pattern1"/>
        <s v="Pattern2"/>
        <s v="Pattern3"/>
      </sharedItems>
    </cacheField>
    <cacheField name="Façade N" numFmtId="0">
      <sharedItems containsSemiMixedTypes="0" containsString="0" containsNumber="1" containsInteger="1" minValue="1" maxValue="10"/>
    </cacheField>
    <cacheField name="CICA score" numFmtId="0">
      <sharedItems containsSemiMixedTypes="0" containsString="0" containsNumber="1" minValue="1.63708643446392" maxValue="6.1751236847401296"/>
    </cacheField>
    <cacheField name="Participant score" numFmtId="2">
      <sharedItems containsSemiMixedTypes="0" containsString="0" containsNumber="1" minValue="2.2222222222222223" maxValue="8.6666666666666661"/>
    </cacheField>
    <cacheField name="CICA ranking" numFmtId="0">
      <sharedItems containsSemiMixedTypes="0" containsString="0" containsNumber="1" containsInteger="1" minValue="1" maxValue="10"/>
    </cacheField>
    <cacheField name="Participant Ranking" numFmtId="0">
      <sharedItems containsSemiMixedTypes="0" containsString="0" containsNumber="1" containsInteger="1" minValue="1" maxValue="10"/>
    </cacheField>
    <cacheField name="Ranking SD" numFmtId="0">
      <sharedItems containsSemiMixedTypes="0" containsString="0" containsNumber="1" minValue="0" maxValue="3"/>
    </cacheField>
    <cacheField name="Average SD" numFmtId="2">
      <sharedItems containsSemiMixedTypes="0" containsString="0" containsNumber="1" minValue="0.93218319939879801" maxValue="0.932183199398798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365.555135185183" createdVersion="8" refreshedVersion="8" minRefreshableVersion="3" recordCount="28" xr:uid="{E0582D7C-A65B-42B0-A1D4-FFD2756A3D8F}">
  <cacheSource type="worksheet">
    <worksheetSource name="Table1"/>
  </cacheSource>
  <cacheFields count="41">
    <cacheField name="Participant" numFmtId="0">
      <sharedItems containsString="0" containsBlank="1" containsNumber="1" containsInteger="1" minValue="1" maxValue="27"/>
    </cacheField>
    <cacheField name="ID" numFmtId="0">
      <sharedItems containsBlank="1" count="49">
        <m/>
        <s v="A"/>
        <s v="B"/>
        <s v="C"/>
        <s v="D"/>
        <s v="E"/>
        <s v="F"/>
        <s v="G"/>
        <s v="H"/>
        <s v="I"/>
        <s v="J"/>
        <s v="K"/>
        <s v="L"/>
        <s v="M"/>
        <s v="N"/>
        <s v="O"/>
        <s v="P"/>
        <s v="Q"/>
        <s v="R"/>
        <s v="S"/>
        <s v="T"/>
        <s v="U"/>
        <s v="V"/>
        <s v="W"/>
        <s v="X"/>
        <s v="Y"/>
        <s v="Z"/>
        <s v="1A"/>
        <s v="1B" u="1"/>
        <s v="1C" u="1"/>
        <s v="1D" u="1"/>
        <s v="AH" u="1"/>
        <s v="A1" u="1"/>
        <s v="1F" u="1"/>
        <s v="1H" u="1"/>
        <s v="1J" u="1"/>
        <s v="1L" u="1"/>
        <s v="AA" u="1"/>
        <s v="AC" u="1"/>
        <s v="AE" u="1"/>
        <s v="AG" u="1"/>
        <s v="1E" u="1"/>
        <s v="1G" u="1"/>
        <s v="1I" u="1"/>
        <s v="1K" u="1"/>
        <s v="1M" u="1"/>
        <s v="AB" u="1"/>
        <s v="AD" u="1"/>
        <s v="AF" u="1"/>
      </sharedItems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açade ID" numFmtId="0">
      <sharedItems containsBlank="1"/>
    </cacheField>
    <cacheField name="Façade Variation" numFmtId="0">
      <sharedItems containsString="0" containsBlank="1" containsNumber="1" containsInteger="1" minValue="1" maxValue="10"/>
    </cacheField>
    <cacheField name="CICA Score" numFmtId="2">
      <sharedItems containsString="0" containsBlank="1" containsNumber="1" minValue="2.1269954637560202" maxValue="6.0535753783445401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2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7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8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3.8179590016415625" maxValue="3.8179590016415625"/>
    </cacheField>
    <cacheField name="Standard Deviation" numFmtId="165">
      <sharedItems containsSemiMixedTypes="0" containsString="0" containsNumber="1" minValue="1.0768671839377393" maxValue="1.0768671839377393"/>
    </cacheField>
    <cacheField name="Z-score" numFmtId="2">
      <sharedItems containsSemiMixedTypes="0" containsString="0" containsNumber="1" minValue="-3.5454316545152551" maxValue="2.0760372402918659"/>
    </cacheField>
    <cacheField name="Probability" numFmtId="9">
      <sharedItems containsSemiMixedTypes="0" containsString="0" containsNumber="1" minValue="7.4361930447311301E-4" maxValue="0.39890882122356008"/>
    </cacheField>
    <cacheField name="Probability SD" numFmtId="0">
      <sharedItems containsSemiMixedTypes="0" containsString="0" containsNumber="1" minValue="0.12778417293287606" maxValue="0.12778417293287606"/>
    </cacheField>
    <cacheField name="Q1" numFmtId="0">
      <sharedItems containsBlank="1"/>
    </cacheField>
    <cacheField name="Q2" numFmtId="0">
      <sharedItems containsBlank="1"/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6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3" maxValue="7"/>
    </cacheField>
    <cacheField name="Q11" numFmtId="0">
      <sharedItems containsString="0" containsBlank="1" containsNumber="1" containsInteger="1" minValue="3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2" maxValue="7"/>
    </cacheField>
    <cacheField name="Mean Q6" numFmtId="164">
      <sharedItems containsSemiMixedTypes="0" containsString="0" containsNumber="1" minValue="4.25" maxValue="4.25"/>
    </cacheField>
    <cacheField name="SD Q6" numFmtId="0">
      <sharedItems containsSemiMixedTypes="0" containsString="0" containsNumber="1" minValue="1.713913650100261" maxValue="1.713913650100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m/>
    <m/>
    <m/>
    <m/>
    <m/>
    <n v="0"/>
    <m/>
    <m/>
    <n v="1"/>
    <n v="2"/>
    <n v="3"/>
    <n v="4"/>
    <n v="5"/>
    <n v="6"/>
    <n v="7"/>
    <n v="8"/>
    <n v="9"/>
    <n v="10"/>
    <n v="3.8179590016415625"/>
    <n v="1.0768671839377393"/>
    <n v="-3.5454316545152551"/>
    <n v="7.4361930447311301E-4"/>
    <n v="0.12778417293287606"/>
    <x v="0"/>
    <x v="0"/>
    <m/>
    <m/>
    <m/>
    <m/>
    <m/>
    <m/>
    <m/>
    <m/>
    <m/>
    <m/>
    <m/>
    <m/>
    <m/>
    <n v="4.25"/>
    <n v="1.713913650100261"/>
  </r>
  <r>
    <n v="1"/>
    <s v="A"/>
    <s v="YUAN YAWEN "/>
    <s v="Y2Y"/>
    <s v="Female"/>
    <n v="1"/>
    <n v="3"/>
    <n v="4.0709468205657604"/>
    <n v="8"/>
    <n v="9"/>
    <n v="10"/>
    <n v="4"/>
    <n v="3"/>
    <n v="5"/>
    <n v="7"/>
    <n v="1"/>
    <n v="2"/>
    <n v="6"/>
    <n v="3.8179590016415625"/>
    <n v="1.0768671839377393"/>
    <n v="0.2349294534160721"/>
    <n v="0.38808361606840547"/>
    <n v="0.12778417293287606"/>
    <x v="1"/>
    <x v="1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25"/>
    <n v="1.713913650100261"/>
  </r>
  <r>
    <n v="2"/>
    <s v="B"/>
    <s v="YUAN YAWEN "/>
    <s v="Y2Y"/>
    <s v="Female"/>
    <n v="2"/>
    <n v="3"/>
    <n v="3.3810580167354498"/>
    <n v="8"/>
    <n v="9"/>
    <n v="10"/>
    <n v="6"/>
    <n v="1"/>
    <n v="7"/>
    <n v="5"/>
    <n v="3"/>
    <n v="4"/>
    <n v="2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3"/>
    <s v="C"/>
    <s v="YUAN YAWEN "/>
    <s v="Y2Y"/>
    <s v="Female"/>
    <n v="3"/>
    <n v="2"/>
    <n v="2.44814100940693"/>
    <n v="8"/>
    <n v="10"/>
    <n v="9"/>
    <n v="6"/>
    <n v="3"/>
    <n v="7"/>
    <n v="5"/>
    <n v="1"/>
    <n v="2"/>
    <n v="4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4"/>
    <s v="D"/>
    <s v="Ivo"/>
    <s v="1V0"/>
    <s v="Male"/>
    <n v="1"/>
    <n v="2"/>
    <n v="3.1046169383721902"/>
    <n v="1"/>
    <n v="2"/>
    <n v="3"/>
    <n v="4"/>
    <n v="5"/>
    <n v="6"/>
    <n v="7"/>
    <n v="10"/>
    <n v="9"/>
    <n v="8"/>
    <n v="3.8179590016415625"/>
    <n v="1.0768671839377393"/>
    <n v="-0.66242343894343736"/>
    <n v="0.32035006133473226"/>
    <n v="0.12778417293287606"/>
    <x v="2"/>
    <x v="1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25"/>
    <n v="1.713913650100261"/>
  </r>
  <r>
    <n v="5"/>
    <s v="E"/>
    <s v="Ivo"/>
    <s v="1V0"/>
    <s v="Male"/>
    <n v="2"/>
    <n v="5"/>
    <n v="3.4953594781301298"/>
    <n v="1"/>
    <n v="2"/>
    <n v="3"/>
    <n v="4"/>
    <n v="5"/>
    <n v="6"/>
    <n v="7"/>
    <n v="8"/>
    <n v="9"/>
    <n v="10"/>
    <n v="3.8179590016415625"/>
    <n v="1.0768671839377393"/>
    <n v="-0.29957224839166824"/>
    <n v="0.38143672548032059"/>
    <n v="0.12778417293287606"/>
    <x v="0"/>
    <x v="0"/>
    <m/>
    <m/>
    <m/>
    <m/>
    <m/>
    <m/>
    <m/>
    <m/>
    <m/>
    <m/>
    <m/>
    <m/>
    <m/>
    <n v="4.25"/>
    <n v="1.713913650100261"/>
  </r>
  <r>
    <n v="6"/>
    <s v="F"/>
    <s v="Ivo"/>
    <s v="1V0"/>
    <s v="Male"/>
    <n v="3"/>
    <n v="6"/>
    <n v="6.0535753783445401"/>
    <n v="1"/>
    <n v="2"/>
    <n v="3"/>
    <n v="4"/>
    <n v="5"/>
    <n v="6"/>
    <n v="7"/>
    <n v="9"/>
    <n v="10"/>
    <n v="8"/>
    <n v="3.8179590016415625"/>
    <n v="1.0768671839377393"/>
    <n v="2.0760372402918659"/>
    <n v="4.6240287145465749E-2"/>
    <n v="0.12778417293287606"/>
    <x v="0"/>
    <x v="0"/>
    <m/>
    <m/>
    <m/>
    <m/>
    <m/>
    <m/>
    <m/>
    <m/>
    <m/>
    <m/>
    <m/>
    <m/>
    <m/>
    <n v="4.25"/>
    <n v="1.713913650100261"/>
  </r>
  <r>
    <n v="7"/>
    <s v="G"/>
    <s v="Alice Sun Jingyi"/>
    <s v="5JY"/>
    <s v="Female"/>
    <n v="1"/>
    <n v="6"/>
    <n v="4.6414756526268901"/>
    <n v="5"/>
    <n v="3"/>
    <n v="2"/>
    <n v="1"/>
    <n v="4"/>
    <n v="6"/>
    <n v="7"/>
    <n v="9"/>
    <n v="8"/>
    <n v="10"/>
    <n v="3.8179590016415625"/>
    <n v="1.0768671839377393"/>
    <n v="0.76473372321924193"/>
    <n v="0.2977957688320218"/>
    <n v="0.12778417293287606"/>
    <x v="3"/>
    <x v="1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25"/>
    <n v="1.713913650100261"/>
  </r>
  <r>
    <n v="8"/>
    <s v="H"/>
    <s v="Alice Sun Jingyi"/>
    <s v="5JY"/>
    <s v="Female"/>
    <n v="2"/>
    <n v="5"/>
    <n v="3.4953594781301298"/>
    <n v="2"/>
    <n v="3"/>
    <n v="1"/>
    <n v="6"/>
    <n v="4"/>
    <n v="5"/>
    <n v="8"/>
    <n v="7"/>
    <n v="10"/>
    <n v="10"/>
    <n v="3.8179590016415625"/>
    <n v="1.0768671839377393"/>
    <n v="-0.29957224839166824"/>
    <n v="0.38143672548032059"/>
    <n v="0.12778417293287606"/>
    <x v="0"/>
    <x v="0"/>
    <m/>
    <m/>
    <m/>
    <m/>
    <m/>
    <m/>
    <m/>
    <m/>
    <m/>
    <m/>
    <m/>
    <m/>
    <m/>
    <n v="4.25"/>
    <n v="1.713913650100261"/>
  </r>
  <r>
    <n v="9"/>
    <s v="I"/>
    <s v="Alice Sun Jingyi"/>
    <s v="5JY"/>
    <s v="Female"/>
    <n v="3"/>
    <n v="9"/>
    <n v="5.5513785927583097"/>
    <n v="2"/>
    <n v="3"/>
    <n v="1"/>
    <n v="4"/>
    <n v="6"/>
    <n v="5"/>
    <n v="7"/>
    <n v="9"/>
    <n v="10"/>
    <n v="8"/>
    <n v="3.8179590016415625"/>
    <n v="1.0768671839377393"/>
    <n v="1.6096874498285088"/>
    <n v="0.10920970169330588"/>
    <n v="0.12778417293287606"/>
    <x v="0"/>
    <x v="0"/>
    <m/>
    <m/>
    <m/>
    <m/>
    <m/>
    <m/>
    <m/>
    <m/>
    <m/>
    <m/>
    <m/>
    <m/>
    <m/>
    <n v="4.25"/>
    <n v="1.713913650100261"/>
  </r>
  <r>
    <n v="10"/>
    <s v="J"/>
    <s v="Li san"/>
    <s v="LS5"/>
    <s v="Male"/>
    <n v="1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x v="4"/>
    <x v="2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25"/>
    <n v="1.713913650100261"/>
  </r>
  <r>
    <n v="11"/>
    <s v="K"/>
    <s v="Li san"/>
    <s v="LS5"/>
    <s v="Male"/>
    <n v="2"/>
    <n v="3"/>
    <n v="3.3810580167354498"/>
    <n v="1"/>
    <n v="2"/>
    <n v="3"/>
    <n v="4"/>
    <n v="6"/>
    <n v="5"/>
    <n v="7"/>
    <n v="9"/>
    <n v="10"/>
    <n v="8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12"/>
    <s v="L"/>
    <s v="Li san"/>
    <s v="LS5"/>
    <s v="Male"/>
    <n v="3"/>
    <n v="2"/>
    <n v="2.44814100940693"/>
    <n v="1"/>
    <n v="2"/>
    <n v="3"/>
    <n v="4"/>
    <n v="7"/>
    <n v="5"/>
    <n v="6"/>
    <n v="10"/>
    <n v="9"/>
    <n v="8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13"/>
    <s v="M"/>
    <s v="Mar"/>
    <s v="GM4"/>
    <s v="Female"/>
    <n v="1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x v="5"/>
    <x v="1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25"/>
    <n v="1.713913650100261"/>
  </r>
  <r>
    <n v="14"/>
    <s v="N"/>
    <s v="Mar"/>
    <s v="GM4"/>
    <s v="Female"/>
    <n v="2"/>
    <n v="2"/>
    <n v="2.7596209841446999"/>
    <n v="1"/>
    <n v="2"/>
    <n v="3"/>
    <n v="4"/>
    <n v="6"/>
    <n v="5"/>
    <n v="7"/>
    <n v="9"/>
    <n v="8"/>
    <n v="10"/>
    <n v="3.8179590016415625"/>
    <n v="1.0768671839377393"/>
    <n v="-0.9827934524171108"/>
    <n v="0.24613379266777871"/>
    <n v="0.12778417293287606"/>
    <x v="0"/>
    <x v="0"/>
    <m/>
    <m/>
    <m/>
    <m/>
    <m/>
    <m/>
    <m/>
    <m/>
    <m/>
    <m/>
    <m/>
    <m/>
    <m/>
    <n v="4.25"/>
    <n v="1.713913650100261"/>
  </r>
  <r>
    <n v="15"/>
    <s v="O"/>
    <s v="Mar"/>
    <s v="GM4"/>
    <s v="Female"/>
    <n v="3"/>
    <n v="4"/>
    <n v="5.6098050139362297"/>
    <n v="1"/>
    <n v="2"/>
    <n v="3"/>
    <n v="4"/>
    <n v="5"/>
    <n v="6"/>
    <n v="7"/>
    <n v="9"/>
    <n v="10"/>
    <n v="8"/>
    <n v="3.8179590016415625"/>
    <n v="1.0768671839377393"/>
    <n v="1.6639433711244611"/>
    <n v="9.9929303864987121E-2"/>
    <n v="0.12778417293287606"/>
    <x v="0"/>
    <x v="0"/>
    <m/>
    <m/>
    <m/>
    <m/>
    <m/>
    <m/>
    <m/>
    <m/>
    <m/>
    <m/>
    <m/>
    <m/>
    <m/>
    <n v="4.25"/>
    <n v="1.713913650100261"/>
  </r>
  <r>
    <n v="16"/>
    <s v="P"/>
    <s v="Su Lehan"/>
    <s v="AB1"/>
    <s v="Female"/>
    <n v="1"/>
    <n v="8"/>
    <n v="4.7471604313498101"/>
    <n v="1"/>
    <n v="2"/>
    <n v="3"/>
    <n v="5"/>
    <n v="6"/>
    <n v="4"/>
    <n v="7"/>
    <n v="10"/>
    <n v="9"/>
    <n v="8"/>
    <n v="3.8179590016415625"/>
    <n v="1.0768671839377393"/>
    <n v="0.86287468275379331"/>
    <n v="0.27493656180481968"/>
    <n v="0.12778417293287606"/>
    <x v="3"/>
    <x v="1"/>
    <s v="Bachelor's degree"/>
    <s v="none"/>
    <s v="none"/>
    <n v="3"/>
    <n v="2"/>
    <n v="2"/>
    <n v="3"/>
    <n v="5"/>
    <n v="3"/>
    <n v="2"/>
    <n v="5"/>
    <n v="6"/>
    <n v="2"/>
    <n v="4.25"/>
    <n v="1.713913650100261"/>
  </r>
  <r>
    <n v="17"/>
    <s v="Q"/>
    <s v="Su Lehan"/>
    <s v="AB1"/>
    <s v="Female"/>
    <n v="2"/>
    <n v="10"/>
    <n v="3.65898607536396"/>
    <n v="4"/>
    <n v="5"/>
    <n v="6"/>
    <n v="3"/>
    <n v="2"/>
    <n v="1"/>
    <n v="7"/>
    <n v="8"/>
    <n v="9"/>
    <n v="8"/>
    <n v="3.8179590016415625"/>
    <n v="1.0768671839377393"/>
    <n v="-0.14762537910784157"/>
    <n v="0.39461875416996678"/>
    <n v="0.12778417293287606"/>
    <x v="0"/>
    <x v="0"/>
    <m/>
    <m/>
    <m/>
    <m/>
    <m/>
    <m/>
    <m/>
    <m/>
    <m/>
    <m/>
    <m/>
    <m/>
    <m/>
    <n v="4.25"/>
    <n v="1.713913650100261"/>
  </r>
  <r>
    <n v="18"/>
    <s v="R"/>
    <s v="Su Lehan"/>
    <s v="AB1"/>
    <s v="Female"/>
    <n v="3"/>
    <n v="3"/>
    <n v="3.8040117432535898"/>
    <n v="5"/>
    <n v="6"/>
    <n v="4"/>
    <n v="7"/>
    <n v="3"/>
    <n v="1"/>
    <n v="2"/>
    <n v="9"/>
    <n v="10"/>
    <n v="8"/>
    <n v="3.8179590016415625"/>
    <n v="1.0768671839377393"/>
    <n v="-1.2951697847242701E-2"/>
    <n v="0.39890882122356008"/>
    <n v="0.12778417293287606"/>
    <x v="0"/>
    <x v="0"/>
    <m/>
    <m/>
    <m/>
    <m/>
    <m/>
    <m/>
    <m/>
    <m/>
    <m/>
    <m/>
    <m/>
    <m/>
    <m/>
    <n v="4.25"/>
    <n v="1.713913650100261"/>
  </r>
  <r>
    <n v="19"/>
    <s v="S"/>
    <s v="Amira"/>
    <s v="AK1"/>
    <s v="Female"/>
    <n v="1"/>
    <n v="4"/>
    <n v="5.00963449499221"/>
    <n v="1"/>
    <n v="2"/>
    <n v="3"/>
    <n v="4"/>
    <n v="5"/>
    <n v="6"/>
    <n v="7"/>
    <n v="10"/>
    <n v="9"/>
    <n v="8"/>
    <n v="3.8179590016415625"/>
    <n v="1.0768671839377393"/>
    <n v="1.1066132491781326"/>
    <n v="0.21626841627455454"/>
    <n v="0.12778417293287606"/>
    <x v="4"/>
    <x v="3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25"/>
    <n v="1.713913650100261"/>
  </r>
  <r>
    <n v="20"/>
    <s v="T"/>
    <s v="Amira"/>
    <s v="AK1"/>
    <s v="Female"/>
    <n v="2"/>
    <n v="3"/>
    <n v="3.3810580167354498"/>
    <n v="1"/>
    <n v="2"/>
    <n v="3"/>
    <n v="4"/>
    <n v="5"/>
    <n v="6"/>
    <n v="7"/>
    <n v="10"/>
    <n v="9"/>
    <n v="8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21"/>
    <s v="U"/>
    <s v="Amira"/>
    <s v="AK1"/>
    <s v="Female"/>
    <n v="3"/>
    <n v="4"/>
    <n v="5.6098050139362297"/>
    <n v="1"/>
    <n v="2"/>
    <n v="3"/>
    <n v="4"/>
    <n v="5"/>
    <n v="6"/>
    <n v="7"/>
    <n v="10"/>
    <n v="9"/>
    <n v="8"/>
    <n v="3.8179590016415625"/>
    <n v="1.0768671839377393"/>
    <n v="1.6639433711244611"/>
    <n v="9.9929303864987121E-2"/>
    <n v="0.12778417293287606"/>
    <x v="0"/>
    <x v="0"/>
    <m/>
    <m/>
    <m/>
    <m/>
    <m/>
    <m/>
    <m/>
    <m/>
    <m/>
    <m/>
    <m/>
    <m/>
    <m/>
    <n v="4.25"/>
    <n v="1.713913650100261"/>
  </r>
  <r>
    <n v="22"/>
    <s v="V"/>
    <s v="Bryan"/>
    <s v="BP1"/>
    <s v="Male"/>
    <n v="1"/>
    <n v="1"/>
    <n v="2.16753707666108"/>
    <n v="1"/>
    <n v="2"/>
    <n v="3"/>
    <n v="4"/>
    <n v="5"/>
    <n v="6"/>
    <n v="7"/>
    <n v="10"/>
    <n v="9"/>
    <n v="8"/>
    <n v="3.8179590016415625"/>
    <n v="1.0768671839377393"/>
    <n v="-1.5326141882654902"/>
    <n v="0.1232683419282854"/>
    <n v="0.12778417293287606"/>
    <x v="6"/>
    <x v="0"/>
    <m/>
    <m/>
    <m/>
    <m/>
    <m/>
    <m/>
    <m/>
    <m/>
    <m/>
    <m/>
    <m/>
    <m/>
    <m/>
    <n v="4.25"/>
    <n v="1.713913650100261"/>
  </r>
  <r>
    <n v="23"/>
    <s v="W"/>
    <s v="Bryan"/>
    <s v="BP1"/>
    <s v="Male"/>
    <n v="2"/>
    <n v="1"/>
    <n v="2.1269954637560202"/>
    <n v="1"/>
    <n v="2"/>
    <n v="3"/>
    <n v="4"/>
    <n v="5"/>
    <n v="6"/>
    <n v="7"/>
    <n v="10"/>
    <n v="9"/>
    <n v="8"/>
    <n v="3.8179590016415625"/>
    <n v="1.0768671839377393"/>
    <n v="-1.5702619256185895"/>
    <n v="0.11627469921366151"/>
    <n v="0.12778417293287606"/>
    <x v="0"/>
    <x v="0"/>
    <m/>
    <m/>
    <m/>
    <m/>
    <m/>
    <m/>
    <m/>
    <m/>
    <m/>
    <m/>
    <m/>
    <m/>
    <m/>
    <n v="4.25"/>
    <n v="1.713913650100261"/>
  </r>
  <r>
    <n v="24"/>
    <s v="X"/>
    <s v="Bryan"/>
    <s v="BP1"/>
    <s v="Male"/>
    <n v="3"/>
    <n v="2"/>
    <n v="2.44814100940693"/>
    <n v="1"/>
    <n v="2"/>
    <n v="3"/>
    <n v="4"/>
    <n v="5"/>
    <n v="6"/>
    <n v="7"/>
    <n v="10"/>
    <n v="9"/>
    <n v="8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25"/>
    <s v="Y"/>
    <s v="Kaneko"/>
    <s v="DC4"/>
    <s v="Male"/>
    <n v="1"/>
    <n v="3"/>
    <n v="4.0709468205657604"/>
    <n v="1"/>
    <n v="2"/>
    <n v="3"/>
    <n v="4"/>
    <n v="7"/>
    <n v="5"/>
    <n v="6"/>
    <n v="8"/>
    <n v="9"/>
    <n v="10"/>
    <n v="3.8179590016415625"/>
    <n v="1.0768671839377393"/>
    <n v="0.2349294534160721"/>
    <n v="0.38808361606840547"/>
    <n v="0.12778417293287606"/>
    <x v="4"/>
    <x v="1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25"/>
    <n v="1.713913650100261"/>
  </r>
  <r>
    <n v="26"/>
    <s v="Z"/>
    <s v="Kaneko"/>
    <s v="DC4"/>
    <s v="Male"/>
    <n v="2"/>
    <n v="6"/>
    <n v="3.6741751246223799"/>
    <n v="1"/>
    <n v="2"/>
    <n v="3"/>
    <n v="4"/>
    <n v="7"/>
    <n v="5"/>
    <n v="6"/>
    <n v="8"/>
    <n v="10"/>
    <n v="9"/>
    <n v="3.8179590016415625"/>
    <n v="1.0768671839377393"/>
    <n v="-0.13352052988875895"/>
    <n v="0.39540196478309148"/>
    <n v="0.12778417293287606"/>
    <x v="0"/>
    <x v="0"/>
    <m/>
    <m/>
    <m/>
    <m/>
    <m/>
    <m/>
    <m/>
    <m/>
    <m/>
    <m/>
    <m/>
    <m/>
    <m/>
    <n v="4.25"/>
    <n v="1.713913650100261"/>
  </r>
  <r>
    <n v="27"/>
    <s v="1A"/>
    <s v="Kaneko"/>
    <s v="DC4"/>
    <s v="Male"/>
    <n v="3"/>
    <n v="3"/>
    <n v="3.8040117432535898"/>
    <n v="1"/>
    <n v="2"/>
    <n v="3"/>
    <n v="4"/>
    <n v="7"/>
    <n v="5"/>
    <n v="6"/>
    <n v="10"/>
    <n v="9"/>
    <n v="8"/>
    <n v="3.8179590016415625"/>
    <n v="1.0768671839377393"/>
    <n v="-1.2951697847242701E-2"/>
    <n v="0.39890882122356008"/>
    <n v="0.12778417293287606"/>
    <x v="0"/>
    <x v="0"/>
    <m/>
    <m/>
    <m/>
    <m/>
    <m/>
    <m/>
    <m/>
    <m/>
    <m/>
    <m/>
    <m/>
    <m/>
    <m/>
    <n v="4.25"/>
    <n v="1.71391365010026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x v="0"/>
    <x v="0"/>
    <n v="1"/>
    <n v="2.16753707666108"/>
    <n v="2.2222222222222223"/>
    <n v="1"/>
    <n v="1"/>
    <n v="0"/>
    <n v="0.93218319939879801"/>
  </r>
  <r>
    <x v="1"/>
    <x v="0"/>
    <n v="2"/>
    <n v="3.1046169383721902"/>
    <n v="2.8888888888888888"/>
    <n v="2"/>
    <n v="2"/>
    <n v="0"/>
    <n v="0.93218319939879801"/>
  </r>
  <r>
    <x v="2"/>
    <x v="0"/>
    <n v="3"/>
    <n v="4.0709468205657604"/>
    <n v="3.6666666666666665"/>
    <n v="3"/>
    <n v="3"/>
    <n v="0"/>
    <n v="0.93218319939879801"/>
  </r>
  <r>
    <x v="3"/>
    <x v="0"/>
    <n v="4"/>
    <n v="5.00963449499221"/>
    <n v="3.7777777777777777"/>
    <n v="10"/>
    <n v="4"/>
    <n v="3"/>
    <n v="0.93218319939879801"/>
  </r>
  <r>
    <x v="4"/>
    <x v="0"/>
    <n v="5"/>
    <n v="4.8155578021165404"/>
    <n v="5.2222222222222223"/>
    <n v="8"/>
    <n v="5"/>
    <n v="1.5"/>
    <n v="0.93218319939879801"/>
  </r>
  <r>
    <x v="5"/>
    <x v="0"/>
    <n v="6"/>
    <n v="4.6414756526268901"/>
    <n v="5.333333333333333"/>
    <n v="5"/>
    <n v="6"/>
    <n v="0.5"/>
    <n v="0.93218319939879801"/>
  </r>
  <r>
    <x v="6"/>
    <x v="0"/>
    <n v="7"/>
    <n v="4.8169373660429304"/>
    <n v="6.8888888888888893"/>
    <n v="9"/>
    <n v="7"/>
    <n v="1"/>
    <n v="0.93218319939879801"/>
  </r>
  <r>
    <x v="7"/>
    <x v="0"/>
    <n v="8"/>
    <n v="4.7471604313498101"/>
    <n v="8.6666666666666661"/>
    <n v="6"/>
    <n v="10"/>
    <n v="2"/>
    <n v="0.93218319939879801"/>
  </r>
  <r>
    <x v="8"/>
    <x v="0"/>
    <n v="9"/>
    <n v="4.7637043183719596"/>
    <n v="8.1111111111111107"/>
    <n v="7"/>
    <n v="8"/>
    <n v="0.5"/>
    <n v="0.93218319939879801"/>
  </r>
  <r>
    <x v="9"/>
    <x v="0"/>
    <n v="10"/>
    <n v="4.2098927989796504"/>
    <n v="8.2222222222222214"/>
    <n v="4"/>
    <n v="9"/>
    <n v="2.5"/>
    <n v="0.93218319939879801"/>
  </r>
  <r>
    <x v="10"/>
    <x v="1"/>
    <n v="1"/>
    <n v="2.1269954637560202"/>
    <n v="2.2222222222222223"/>
    <n v="1"/>
    <n v="1"/>
    <n v="0"/>
    <n v="0.93218319939879801"/>
  </r>
  <r>
    <x v="11"/>
    <x v="1"/>
    <n v="2"/>
    <n v="2.7596209841446999"/>
    <n v="3.2222222222222223"/>
    <n v="2"/>
    <n v="2"/>
    <n v="0"/>
    <n v="0.93218319939879801"/>
  </r>
  <r>
    <x v="12"/>
    <x v="1"/>
    <n v="3"/>
    <n v="3.3810580167354498"/>
    <n v="3.8888888888888888"/>
    <n v="3"/>
    <n v="3"/>
    <n v="0"/>
    <n v="0.93218319939879801"/>
  </r>
  <r>
    <x v="13"/>
    <x v="1"/>
    <n v="4"/>
    <n v="3.7220473925356599"/>
    <n v="4.333333333333333"/>
    <n v="7"/>
    <n v="4"/>
    <n v="1.5"/>
    <n v="0.93218319939879801"/>
  </r>
  <r>
    <x v="14"/>
    <x v="1"/>
    <n v="5"/>
    <n v="3.4953594781301298"/>
    <n v="4.5555555555555554"/>
    <n v="4"/>
    <n v="5"/>
    <n v="0.5"/>
    <n v="0.93218319939879801"/>
  </r>
  <r>
    <x v="15"/>
    <x v="1"/>
    <n v="6"/>
    <n v="3.6741751246223799"/>
    <n v="5.1111111111111107"/>
    <n v="6"/>
    <n v="6"/>
    <n v="0"/>
    <n v="0.93218319939879801"/>
  </r>
  <r>
    <x v="16"/>
    <x v="1"/>
    <n v="7"/>
    <n v="3.7748858102618001"/>
    <n v="6.7777777777777777"/>
    <n v="8"/>
    <n v="7"/>
    <n v="0.5"/>
    <n v="0.93218319939879801"/>
  </r>
  <r>
    <x v="17"/>
    <x v="1"/>
    <n v="8"/>
    <n v="3.9143774986565898"/>
    <n v="8"/>
    <n v="9"/>
    <n v="8"/>
    <n v="0.5"/>
    <n v="0.93218319939879801"/>
  </r>
  <r>
    <x v="18"/>
    <x v="1"/>
    <n v="9"/>
    <n v="3.9802524145988101"/>
    <n v="8.6666666666666661"/>
    <n v="10"/>
    <n v="10"/>
    <n v="0"/>
    <n v="0.93218319939879801"/>
  </r>
  <r>
    <x v="19"/>
    <x v="1"/>
    <n v="10"/>
    <n v="3.65898607536396"/>
    <n v="8.1111111111111107"/>
    <n v="5"/>
    <n v="9"/>
    <n v="2"/>
    <n v="0.93218319939879801"/>
  </r>
  <r>
    <x v="20"/>
    <x v="2"/>
    <n v="1"/>
    <n v="1.63708643446392"/>
    <n v="2.3333333333333335"/>
    <n v="1"/>
    <n v="1"/>
    <n v="0"/>
    <n v="0.93218319939879801"/>
  </r>
  <r>
    <x v="21"/>
    <x v="2"/>
    <n v="2"/>
    <n v="2.44814100940693"/>
    <n v="3.4444444444444446"/>
    <n v="2"/>
    <n v="2"/>
    <n v="0"/>
    <n v="0.93218319939879801"/>
  </r>
  <r>
    <x v="22"/>
    <x v="2"/>
    <n v="3"/>
    <n v="3.8040117432535898"/>
    <n v="3.5555555555555554"/>
    <n v="3"/>
    <n v="3"/>
    <n v="0"/>
    <n v="0.93218319939879801"/>
  </r>
  <r>
    <x v="23"/>
    <x v="2"/>
    <n v="4"/>
    <n v="5.6098050139362297"/>
    <n v="4.5555555555555554"/>
    <n v="6"/>
    <n v="4"/>
    <n v="1"/>
    <n v="0.93218319939879801"/>
  </r>
  <r>
    <x v="24"/>
    <x v="2"/>
    <n v="5"/>
    <n v="6.1141652622381102"/>
    <n v="5.1111111111111107"/>
    <n v="9"/>
    <n v="5"/>
    <n v="2"/>
    <n v="0.93218319939879801"/>
  </r>
  <r>
    <x v="25"/>
    <x v="2"/>
    <n v="6"/>
    <n v="6.0535753783445401"/>
    <n v="5.2222222222222223"/>
    <n v="8"/>
    <n v="6"/>
    <n v="1"/>
    <n v="0.93218319939879801"/>
  </r>
  <r>
    <x v="26"/>
    <x v="2"/>
    <n v="7"/>
    <n v="6.1751236847401296"/>
    <n v="6"/>
    <n v="10"/>
    <n v="7"/>
    <n v="1.5"/>
    <n v="0.93218319939879801"/>
  </r>
  <r>
    <x v="27"/>
    <x v="2"/>
    <n v="8"/>
    <n v="5.8160472654821902"/>
    <n v="8.5555555555555554"/>
    <n v="7"/>
    <n v="9"/>
    <n v="1"/>
    <n v="0.93218319939879801"/>
  </r>
  <r>
    <x v="28"/>
    <x v="2"/>
    <n v="9"/>
    <n v="5.5513785927583097"/>
    <n v="8.6666666666666661"/>
    <n v="5"/>
    <n v="10"/>
    <n v="2.5"/>
    <n v="0.93218319939879801"/>
  </r>
  <r>
    <x v="29"/>
    <x v="2"/>
    <n v="10"/>
    <n v="4.1463703057165198"/>
    <n v="7.5555555555555554"/>
    <n v="4"/>
    <n v="8"/>
    <n v="2"/>
    <n v="0.932183199398798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m/>
    <x v="0"/>
    <m/>
    <m/>
    <m/>
    <x v="0"/>
    <m/>
    <m/>
    <m/>
    <n v="1"/>
    <n v="2"/>
    <n v="3"/>
    <n v="4"/>
    <n v="5"/>
    <n v="6"/>
    <n v="7"/>
    <n v="8"/>
    <n v="9"/>
    <n v="10"/>
    <n v="3.8179590016415625"/>
    <n v="1.0768671839377393"/>
    <n v="-3.5454316545152551"/>
    <n v="7.4361930447311301E-4"/>
    <n v="0.12778417293287606"/>
    <m/>
    <m/>
    <m/>
    <m/>
    <m/>
    <m/>
    <m/>
    <m/>
    <m/>
    <m/>
    <m/>
    <m/>
    <m/>
    <m/>
    <m/>
    <n v="4.25"/>
    <n v="1.713913650100261"/>
  </r>
  <r>
    <n v="1"/>
    <x v="1"/>
    <s v="YUAN YAWEN "/>
    <s v="Y2Y"/>
    <s v="Female"/>
    <x v="1"/>
    <s v="P1-03"/>
    <n v="3"/>
    <n v="4.0709468205657604"/>
    <n v="8"/>
    <n v="9"/>
    <n v="10"/>
    <n v="4"/>
    <n v="3"/>
    <n v="5"/>
    <n v="7"/>
    <n v="1"/>
    <n v="2"/>
    <n v="6"/>
    <n v="3.8179590016415625"/>
    <n v="1.0768671839377393"/>
    <n v="0.2349294534160721"/>
    <n v="0.38808361606840547"/>
    <n v="0.12778417293287606"/>
    <s v="Mathematics"/>
    <s v="a) None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25"/>
    <n v="1.713913650100261"/>
  </r>
  <r>
    <n v="2"/>
    <x v="2"/>
    <s v="YUAN YAWEN "/>
    <s v="Y2Y"/>
    <s v="Female"/>
    <x v="2"/>
    <s v="P2-03"/>
    <n v="3"/>
    <n v="3.3810580167354498"/>
    <n v="8"/>
    <n v="9"/>
    <n v="10"/>
    <n v="6"/>
    <n v="1"/>
    <n v="7"/>
    <n v="5"/>
    <n v="3"/>
    <n v="4"/>
    <n v="2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3"/>
    <x v="3"/>
    <s v="YUAN YAWEN "/>
    <s v="Y2Y"/>
    <s v="Female"/>
    <x v="3"/>
    <s v="P3-02"/>
    <n v="2"/>
    <n v="2.44814100940693"/>
    <n v="8"/>
    <n v="10"/>
    <n v="9"/>
    <n v="6"/>
    <n v="3"/>
    <n v="7"/>
    <n v="5"/>
    <n v="1"/>
    <n v="2"/>
    <n v="4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4"/>
    <x v="4"/>
    <s v="Ivo"/>
    <s v="1V0"/>
    <s v="Male"/>
    <x v="1"/>
    <s v="P1-02"/>
    <n v="2"/>
    <n v="3.1046169383721902"/>
    <n v="1"/>
    <n v="2"/>
    <n v="3"/>
    <n v="4"/>
    <n v="5"/>
    <n v="6"/>
    <n v="7"/>
    <n v="10"/>
    <n v="9"/>
    <n v="8"/>
    <n v="3.8179590016415625"/>
    <n v="1.0768671839377393"/>
    <n v="-0.66242343894343736"/>
    <n v="0.32035006133473226"/>
    <n v="0.12778417293287606"/>
    <s v="Computer engineer"/>
    <s v="a) None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25"/>
    <n v="1.713913650100261"/>
  </r>
  <r>
    <n v="5"/>
    <x v="5"/>
    <s v="Ivo"/>
    <s v="1V0"/>
    <s v="Male"/>
    <x v="2"/>
    <s v="P2-05"/>
    <n v="5"/>
    <n v="3.4953594781301298"/>
    <n v="1"/>
    <n v="2"/>
    <n v="3"/>
    <n v="4"/>
    <n v="5"/>
    <n v="6"/>
    <n v="7"/>
    <n v="8"/>
    <n v="9"/>
    <n v="10"/>
    <n v="3.8179590016415625"/>
    <n v="1.0768671839377393"/>
    <n v="-0.29957224839166824"/>
    <n v="0.38143672548032059"/>
    <n v="0.12778417293287606"/>
    <m/>
    <m/>
    <m/>
    <m/>
    <m/>
    <m/>
    <m/>
    <m/>
    <m/>
    <m/>
    <m/>
    <m/>
    <m/>
    <m/>
    <m/>
    <n v="4.25"/>
    <n v="1.713913650100261"/>
  </r>
  <r>
    <n v="6"/>
    <x v="6"/>
    <s v="Ivo"/>
    <s v="1V0"/>
    <s v="Male"/>
    <x v="3"/>
    <s v="P3-06"/>
    <n v="6"/>
    <n v="6.0535753783445401"/>
    <n v="1"/>
    <n v="2"/>
    <n v="3"/>
    <n v="4"/>
    <n v="5"/>
    <n v="6"/>
    <n v="7"/>
    <n v="9"/>
    <n v="10"/>
    <n v="8"/>
    <n v="3.8179590016415625"/>
    <n v="1.0768671839377393"/>
    <n v="2.0760372402918659"/>
    <n v="4.6240287145465749E-2"/>
    <n v="0.12778417293287606"/>
    <m/>
    <m/>
    <m/>
    <m/>
    <m/>
    <m/>
    <m/>
    <m/>
    <m/>
    <m/>
    <m/>
    <m/>
    <m/>
    <m/>
    <m/>
    <n v="4.25"/>
    <n v="1.713913650100261"/>
  </r>
  <r>
    <n v="7"/>
    <x v="7"/>
    <s v="Alice Sun Jingyi"/>
    <s v="5JY"/>
    <s v="Female"/>
    <x v="1"/>
    <s v="P1-06"/>
    <n v="6"/>
    <n v="4.6414756526268901"/>
    <n v="5"/>
    <n v="3"/>
    <n v="2"/>
    <n v="1"/>
    <n v="4"/>
    <n v="6"/>
    <n v="7"/>
    <n v="9"/>
    <n v="8"/>
    <n v="10"/>
    <n v="3.8179590016415625"/>
    <n v="1.0768671839377393"/>
    <n v="0.76473372321924193"/>
    <n v="0.2977957688320218"/>
    <n v="0.12778417293287606"/>
    <s v="Undergraduate Student"/>
    <s v="a) None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25"/>
    <n v="1.713913650100261"/>
  </r>
  <r>
    <n v="8"/>
    <x v="8"/>
    <s v="Alice Sun Jingyi"/>
    <s v="5JY"/>
    <s v="Female"/>
    <x v="2"/>
    <s v="P2-05"/>
    <n v="5"/>
    <n v="3.4953594781301298"/>
    <n v="2"/>
    <n v="3"/>
    <n v="1"/>
    <n v="6"/>
    <n v="4"/>
    <n v="5"/>
    <n v="8"/>
    <n v="7"/>
    <n v="10"/>
    <n v="10"/>
    <n v="3.8179590016415625"/>
    <n v="1.0768671839377393"/>
    <n v="-0.29957224839166824"/>
    <n v="0.38143672548032059"/>
    <n v="0.12778417293287606"/>
    <m/>
    <m/>
    <m/>
    <m/>
    <m/>
    <m/>
    <m/>
    <m/>
    <m/>
    <m/>
    <m/>
    <m/>
    <m/>
    <m/>
    <m/>
    <n v="4.25"/>
    <n v="1.713913650100261"/>
  </r>
  <r>
    <n v="9"/>
    <x v="9"/>
    <s v="Alice Sun Jingyi"/>
    <s v="5JY"/>
    <s v="Female"/>
    <x v="3"/>
    <s v="P3-09"/>
    <n v="9"/>
    <n v="5.5513785927583097"/>
    <n v="2"/>
    <n v="3"/>
    <n v="1"/>
    <n v="4"/>
    <n v="6"/>
    <n v="5"/>
    <n v="7"/>
    <n v="9"/>
    <n v="10"/>
    <n v="8"/>
    <n v="3.8179590016415625"/>
    <n v="1.0768671839377393"/>
    <n v="1.6096874498285088"/>
    <n v="0.10920970169330588"/>
    <n v="0.12778417293287606"/>
    <m/>
    <m/>
    <m/>
    <m/>
    <m/>
    <m/>
    <m/>
    <m/>
    <m/>
    <m/>
    <m/>
    <m/>
    <m/>
    <m/>
    <m/>
    <n v="4.25"/>
    <n v="1.713913650100261"/>
  </r>
  <r>
    <n v="10"/>
    <x v="10"/>
    <s v="Li san"/>
    <s v="LS5"/>
    <s v="Male"/>
    <x v="1"/>
    <s v="P1-03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s v="Architect"/>
    <s v="c) 1-5 years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25"/>
    <n v="1.713913650100261"/>
  </r>
  <r>
    <n v="11"/>
    <x v="11"/>
    <s v="Li san"/>
    <s v="LS5"/>
    <s v="Male"/>
    <x v="2"/>
    <s v="P2-03"/>
    <n v="3"/>
    <n v="3.3810580167354498"/>
    <n v="1"/>
    <n v="2"/>
    <n v="3"/>
    <n v="4"/>
    <n v="6"/>
    <n v="5"/>
    <n v="7"/>
    <n v="9"/>
    <n v="10"/>
    <n v="8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12"/>
    <x v="12"/>
    <s v="Li san"/>
    <s v="LS5"/>
    <s v="Male"/>
    <x v="3"/>
    <s v="P3-02"/>
    <n v="2"/>
    <n v="2.44814100940693"/>
    <n v="1"/>
    <n v="2"/>
    <n v="3"/>
    <n v="4"/>
    <n v="7"/>
    <n v="5"/>
    <n v="6"/>
    <n v="10"/>
    <n v="9"/>
    <n v="8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13"/>
    <x v="13"/>
    <s v="Mar"/>
    <s v="GM4"/>
    <s v="Female"/>
    <x v="1"/>
    <s v="P1-03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s v="Marine biologist"/>
    <s v="a) None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25"/>
    <n v="1.713913650100261"/>
  </r>
  <r>
    <n v="14"/>
    <x v="14"/>
    <s v="Mar"/>
    <s v="GM4"/>
    <s v="Female"/>
    <x v="2"/>
    <s v="P2-02"/>
    <n v="2"/>
    <n v="2.7596209841446999"/>
    <n v="1"/>
    <n v="2"/>
    <n v="3"/>
    <n v="4"/>
    <n v="6"/>
    <n v="5"/>
    <n v="7"/>
    <n v="9"/>
    <n v="8"/>
    <n v="10"/>
    <n v="3.8179590016415625"/>
    <n v="1.0768671839377393"/>
    <n v="-0.9827934524171108"/>
    <n v="0.24613379266777871"/>
    <n v="0.12778417293287606"/>
    <m/>
    <m/>
    <m/>
    <m/>
    <m/>
    <m/>
    <m/>
    <m/>
    <m/>
    <m/>
    <m/>
    <m/>
    <m/>
    <m/>
    <m/>
    <n v="4.25"/>
    <n v="1.713913650100261"/>
  </r>
  <r>
    <n v="15"/>
    <x v="15"/>
    <s v="Mar"/>
    <s v="GM4"/>
    <s v="Female"/>
    <x v="3"/>
    <s v="P3-04"/>
    <n v="4"/>
    <n v="5.6098050139362297"/>
    <n v="1"/>
    <n v="2"/>
    <n v="3"/>
    <n v="4"/>
    <n v="5"/>
    <n v="6"/>
    <n v="7"/>
    <n v="9"/>
    <n v="10"/>
    <n v="8"/>
    <n v="3.8179590016415625"/>
    <n v="1.0768671839377393"/>
    <n v="1.6639433711244611"/>
    <n v="9.9929303864987121E-2"/>
    <n v="0.12778417293287606"/>
    <m/>
    <m/>
    <m/>
    <m/>
    <m/>
    <m/>
    <m/>
    <m/>
    <m/>
    <m/>
    <m/>
    <m/>
    <m/>
    <m/>
    <m/>
    <n v="4.25"/>
    <n v="1.713913650100261"/>
  </r>
  <r>
    <n v="16"/>
    <x v="16"/>
    <s v="Su Lehan"/>
    <s v="AB1"/>
    <s v="Female"/>
    <x v="1"/>
    <s v="P1-08"/>
    <n v="8"/>
    <n v="4.7471604313498101"/>
    <n v="1"/>
    <n v="2"/>
    <n v="3"/>
    <n v="5"/>
    <n v="6"/>
    <n v="4"/>
    <n v="7"/>
    <n v="10"/>
    <n v="9"/>
    <n v="8"/>
    <n v="3.8179590016415625"/>
    <n v="1.0768671839377393"/>
    <n v="0.86287468275379331"/>
    <n v="0.27493656180481968"/>
    <n v="0.12778417293287606"/>
    <s v="Undergraduate Student"/>
    <s v="a) None"/>
    <s v="Bachelor's degree"/>
    <s v="none"/>
    <s v="none"/>
    <n v="3"/>
    <n v="2"/>
    <n v="2"/>
    <n v="3"/>
    <n v="5"/>
    <n v="3"/>
    <n v="2"/>
    <n v="5"/>
    <n v="6"/>
    <n v="2"/>
    <n v="4.25"/>
    <n v="1.713913650100261"/>
  </r>
  <r>
    <n v="17"/>
    <x v="17"/>
    <s v="Su Lehan"/>
    <s v="AB1"/>
    <s v="Female"/>
    <x v="2"/>
    <s v="P2-10"/>
    <n v="10"/>
    <n v="3.65898607536396"/>
    <n v="4"/>
    <n v="5"/>
    <n v="6"/>
    <n v="3"/>
    <n v="2"/>
    <n v="1"/>
    <n v="7"/>
    <n v="8"/>
    <n v="9"/>
    <n v="8"/>
    <n v="3.8179590016415625"/>
    <n v="1.0768671839377393"/>
    <n v="-0.14762537910784157"/>
    <n v="0.39461875416996678"/>
    <n v="0.12778417293287606"/>
    <m/>
    <m/>
    <m/>
    <m/>
    <m/>
    <m/>
    <m/>
    <m/>
    <m/>
    <m/>
    <m/>
    <m/>
    <m/>
    <m/>
    <m/>
    <n v="4.25"/>
    <n v="1.713913650100261"/>
  </r>
  <r>
    <n v="18"/>
    <x v="18"/>
    <s v="Su Lehan"/>
    <s v="AB1"/>
    <s v="Female"/>
    <x v="3"/>
    <s v="P3-03"/>
    <n v="3"/>
    <n v="3.8040117432535898"/>
    <n v="5"/>
    <n v="6"/>
    <n v="4"/>
    <n v="7"/>
    <n v="3"/>
    <n v="1"/>
    <n v="2"/>
    <n v="9"/>
    <n v="10"/>
    <n v="8"/>
    <n v="3.8179590016415625"/>
    <n v="1.0768671839377393"/>
    <n v="-1.2951697847242701E-2"/>
    <n v="0.39890882122356008"/>
    <n v="0.12778417293287606"/>
    <m/>
    <m/>
    <m/>
    <m/>
    <m/>
    <m/>
    <m/>
    <m/>
    <m/>
    <m/>
    <m/>
    <m/>
    <m/>
    <m/>
    <m/>
    <n v="4.25"/>
    <n v="1.713913650100261"/>
  </r>
  <r>
    <n v="19"/>
    <x v="19"/>
    <s v="Amira"/>
    <s v="AK1"/>
    <s v="Female"/>
    <x v="1"/>
    <s v="P1-04"/>
    <n v="4"/>
    <n v="5.00963449499221"/>
    <n v="1"/>
    <n v="2"/>
    <n v="3"/>
    <n v="4"/>
    <n v="5"/>
    <n v="6"/>
    <n v="7"/>
    <n v="10"/>
    <n v="9"/>
    <n v="8"/>
    <n v="3.8179590016415625"/>
    <n v="1.0768671839377393"/>
    <n v="1.1066132491781326"/>
    <n v="0.21626841627455454"/>
    <n v="0.12778417293287606"/>
    <s v="Architect"/>
    <s v="b) Less than 1 year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25"/>
    <n v="1.713913650100261"/>
  </r>
  <r>
    <n v="20"/>
    <x v="20"/>
    <s v="Amira"/>
    <s v="AK1"/>
    <s v="Female"/>
    <x v="2"/>
    <s v="P2-03"/>
    <n v="3"/>
    <n v="3.3810580167354498"/>
    <n v="1"/>
    <n v="2"/>
    <n v="3"/>
    <n v="4"/>
    <n v="5"/>
    <n v="6"/>
    <n v="7"/>
    <n v="10"/>
    <n v="9"/>
    <n v="8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21"/>
    <x v="21"/>
    <s v="Amira"/>
    <s v="AK1"/>
    <s v="Female"/>
    <x v="3"/>
    <s v="P3-04"/>
    <n v="4"/>
    <n v="5.6098050139362297"/>
    <n v="1"/>
    <n v="2"/>
    <n v="3"/>
    <n v="4"/>
    <n v="5"/>
    <n v="6"/>
    <n v="7"/>
    <n v="10"/>
    <n v="9"/>
    <n v="8"/>
    <n v="3.8179590016415625"/>
    <n v="1.0768671839377393"/>
    <n v="1.6639433711244611"/>
    <n v="9.9929303864987121E-2"/>
    <n v="0.12778417293287606"/>
    <m/>
    <m/>
    <m/>
    <m/>
    <m/>
    <m/>
    <m/>
    <m/>
    <m/>
    <m/>
    <m/>
    <m/>
    <m/>
    <m/>
    <m/>
    <n v="4.25"/>
    <n v="1.713913650100261"/>
  </r>
  <r>
    <n v="22"/>
    <x v="22"/>
    <s v="Bryan"/>
    <s v="BP1"/>
    <s v="Male"/>
    <x v="1"/>
    <s v="P1-01"/>
    <n v="1"/>
    <n v="2.16753707666108"/>
    <n v="1"/>
    <n v="2"/>
    <n v="3"/>
    <n v="4"/>
    <n v="5"/>
    <n v="6"/>
    <n v="7"/>
    <n v="10"/>
    <n v="9"/>
    <n v="8"/>
    <n v="3.8179590016415625"/>
    <n v="1.0768671839377393"/>
    <n v="-1.5326141882654902"/>
    <n v="0.1232683419282854"/>
    <n v="0.12778417293287606"/>
    <s v="Mechanical Engineer"/>
    <m/>
    <m/>
    <m/>
    <m/>
    <m/>
    <m/>
    <m/>
    <m/>
    <m/>
    <m/>
    <m/>
    <m/>
    <m/>
    <m/>
    <n v="4.25"/>
    <n v="1.713913650100261"/>
  </r>
  <r>
    <n v="23"/>
    <x v="23"/>
    <s v="Bryan"/>
    <s v="BP1"/>
    <s v="Male"/>
    <x v="2"/>
    <s v="P2-01"/>
    <n v="1"/>
    <n v="2.1269954637560202"/>
    <n v="1"/>
    <n v="2"/>
    <n v="3"/>
    <n v="4"/>
    <n v="5"/>
    <n v="6"/>
    <n v="7"/>
    <n v="10"/>
    <n v="9"/>
    <n v="8"/>
    <n v="3.8179590016415625"/>
    <n v="1.0768671839377393"/>
    <n v="-1.5702619256185895"/>
    <n v="0.11627469921366151"/>
    <n v="0.12778417293287606"/>
    <m/>
    <m/>
    <m/>
    <m/>
    <m/>
    <m/>
    <m/>
    <m/>
    <m/>
    <m/>
    <m/>
    <m/>
    <m/>
    <m/>
    <m/>
    <n v="4.25"/>
    <n v="1.713913650100261"/>
  </r>
  <r>
    <n v="24"/>
    <x v="24"/>
    <s v="Bryan"/>
    <s v="BP1"/>
    <s v="Male"/>
    <x v="3"/>
    <s v="P3-02"/>
    <n v="2"/>
    <n v="2.44814100940693"/>
    <n v="1"/>
    <n v="2"/>
    <n v="3"/>
    <n v="4"/>
    <n v="5"/>
    <n v="6"/>
    <n v="7"/>
    <n v="10"/>
    <n v="9"/>
    <n v="8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25"/>
    <x v="25"/>
    <s v="Kaneko"/>
    <s v="DC4"/>
    <s v="Male"/>
    <x v="1"/>
    <s v="P1-03"/>
    <n v="3"/>
    <n v="4.0709468205657604"/>
    <n v="1"/>
    <n v="2"/>
    <n v="3"/>
    <n v="4"/>
    <n v="7"/>
    <n v="5"/>
    <n v="6"/>
    <n v="8"/>
    <n v="9"/>
    <n v="10"/>
    <n v="3.8179590016415625"/>
    <n v="1.0768671839377393"/>
    <n v="0.2349294534160721"/>
    <n v="0.38808361606840547"/>
    <n v="0.12778417293287606"/>
    <s v="Architect"/>
    <s v="a) None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25"/>
    <n v="1.713913650100261"/>
  </r>
  <r>
    <n v="26"/>
    <x v="26"/>
    <s v="Kaneko"/>
    <s v="DC4"/>
    <s v="Male"/>
    <x v="2"/>
    <s v="P2-06"/>
    <n v="6"/>
    <n v="3.6741751246223799"/>
    <n v="1"/>
    <n v="2"/>
    <n v="3"/>
    <n v="4"/>
    <n v="7"/>
    <n v="5"/>
    <n v="6"/>
    <n v="8"/>
    <n v="10"/>
    <n v="9"/>
    <n v="3.8179590016415625"/>
    <n v="1.0768671839377393"/>
    <n v="-0.13352052988875895"/>
    <n v="0.39540196478309148"/>
    <n v="0.12778417293287606"/>
    <m/>
    <m/>
    <m/>
    <m/>
    <m/>
    <m/>
    <m/>
    <m/>
    <m/>
    <m/>
    <m/>
    <m/>
    <m/>
    <m/>
    <m/>
    <n v="4.25"/>
    <n v="1.713913650100261"/>
  </r>
  <r>
    <n v="27"/>
    <x v="27"/>
    <s v="Kaneko"/>
    <s v="DC4"/>
    <s v="Male"/>
    <x v="3"/>
    <s v="P3-03"/>
    <n v="3"/>
    <n v="3.8040117432535898"/>
    <n v="1"/>
    <n v="2"/>
    <n v="3"/>
    <n v="4"/>
    <n v="7"/>
    <n v="5"/>
    <n v="6"/>
    <n v="10"/>
    <n v="9"/>
    <n v="8"/>
    <n v="3.8179590016415625"/>
    <n v="1.0768671839377393"/>
    <n v="-1.2951697847242701E-2"/>
    <n v="0.39890882122356008"/>
    <n v="0.12778417293287606"/>
    <m/>
    <m/>
    <m/>
    <m/>
    <m/>
    <m/>
    <m/>
    <m/>
    <m/>
    <m/>
    <m/>
    <m/>
    <m/>
    <m/>
    <m/>
    <n v="4.25"/>
    <n v="1.7139136501002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1C952-7BDE-49F9-BBF8-312EDDFADD99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34" firstHeaderRow="0" firstDataRow="1" firstDataCol="1" rowPageCount="1" colPageCount="1"/>
  <pivotFields count="9"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9"/>
        <item x="21"/>
        <item x="22"/>
        <item x="23"/>
        <item x="24"/>
        <item x="25"/>
        <item x="26"/>
        <item x="27"/>
        <item x="28"/>
        <item t="default"/>
      </items>
    </pivotField>
    <pivotField axis="axisPage" multipleItemSelectionAllowed="1" showAll="0">
      <items count="4">
        <item x="0"/>
        <item x="1"/>
        <item x="2"/>
        <item t="default"/>
      </items>
    </pivotField>
    <pivotField dataField="1" showAll="0"/>
    <pivotField dataField="1" showAll="0"/>
    <pivotField dataField="1" numFmtId="2" showAll="0"/>
    <pivotField dataField="1" showAll="0"/>
    <pivotField dataField="1" showAll="0"/>
    <pivotField dataField="1" showAll="0"/>
    <pivotField dataField="1" numFmtId="2"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" hier="-1"/>
  </pageFields>
  <dataFields count="7">
    <dataField name="Sum of CICA score" fld="3" baseField="0" baseItem="0"/>
    <dataField name="Sum of Participant score" fld="4" baseField="0" baseItem="0"/>
    <dataField name="Sum of CICA ranking" fld="5" baseField="0" baseItem="0"/>
    <dataField name="Sum of Participant Ranking" fld="6" baseField="0" baseItem="0"/>
    <dataField name="Sum of Ranking SD" fld="7" baseField="0" baseItem="0"/>
    <dataField name="Sum of Average SD" fld="8" baseField="0" baseItem="0"/>
    <dataField name="Sum of Façade 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DEF31-BABF-46C0-ABC9-8972A23A7679}" name="PivotTable7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 rowHeaderCaption="Pattern">
  <location ref="A3:K7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h="1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1">
    <format dxfId="24">
      <pivotArea outline="0" collapsedLevelsAreSubtotals="1" fieldPosition="0"/>
    </format>
  </formats>
  <chartFormats count="10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2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2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2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2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4CBA1-3087-4439-BC1A-8A26502A57CE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1" rowHeaderCaption=" Pattern">
  <location ref="A4:D8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>
      <items count="5">
        <item x="1"/>
        <item x="2"/>
        <item x="3"/>
        <item h="1" x="0"/>
        <item t="default"/>
      </items>
    </pivotField>
    <pivotField showAll="0"/>
    <pivotField name="Façade Variation2"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g. Chosen Façade" fld="7" subtotal="average" baseField="5" baseItem="1"/>
    <dataField name="Avg. CICA Score" fld="8" subtotal="average" baseField="5" baseItem="0" numFmtId="2"/>
    <dataField name=" Mean CICA Score" fld="19" subtotal="average" baseField="1" baseItem="0" numFmtId="165"/>
  </dataFields>
  <formats count="4"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1"/>
          </reference>
          <reference field="5" count="0"/>
        </references>
      </pivotArea>
    </format>
    <format dxfId="2">
      <pivotArea collapsedLevelsAreSubtotals="1" fieldPosition="0">
        <references count="2">
          <reference field="4294967294" count="1" selected="0">
            <x v="0"/>
          </reference>
          <reference field="5" count="0"/>
        </references>
      </pivotArea>
    </format>
    <format dxfId="3">
      <pivotArea outline="0" fieldPosition="0">
        <references count="1">
          <reference field="4294967294" count="1">
            <x v="1"/>
          </reference>
        </references>
      </pivotArea>
    </format>
  </formats>
  <chartFormats count="22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7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8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9" format="8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7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12" format="8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10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9" format="10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55" format="10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10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5" format="10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60" format="1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1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0" format="1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0" format="117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1CE35-3B4E-4D82-BF67-7AA81946E18E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8">
  <location ref="A4:D32" firstHeaderRow="0" firstDataRow="1" firstDataCol="1" rowPageCount="1" colPageCount="1"/>
  <pivotFields count="41">
    <pivotField showAll="0"/>
    <pivotField axis="axisRow" showAll="0" sortType="ascending">
      <items count="50">
        <item x="27"/>
        <item m="1" x="28"/>
        <item m="1" x="29"/>
        <item m="1" x="30"/>
        <item m="1" x="41"/>
        <item m="1" x="33"/>
        <item m="1" x="42"/>
        <item m="1" x="34"/>
        <item m="1" x="43"/>
        <item m="1" x="35"/>
        <item m="1" x="44"/>
        <item m="1" x="36"/>
        <item m="1" x="45"/>
        <item x="1"/>
        <item m="1" x="32"/>
        <item m="1" x="37"/>
        <item m="1" x="46"/>
        <item m="1" x="38"/>
        <item m="1" x="47"/>
        <item m="1" x="39"/>
        <item m="1" x="48"/>
        <item m="1" x="40"/>
        <item m="1"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h="1" x="0"/>
        <item t="default"/>
      </items>
    </pivotField>
    <pivotField showAll="0"/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8">
    <i>
      <x/>
    </i>
    <i>
      <x v="13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 Chosen Facade Variation" fld="7" baseField="0" baseItem="0"/>
    <dataField name=" CICA Score" fld="8" baseField="1" baseItem="35" numFmtId="2"/>
    <dataField name=" Mean CICA Score" fld="19" subtotal="average" baseField="1" baseItem="0" numFmtId="2"/>
  </dataFields>
  <chartFormats count="142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0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0" format="63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0" format="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chartFormat>
    <chartFormat chart="0" format="7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0" format="7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0" format="7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0" format="80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0" format="81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0" format="82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0" format="83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0" format="84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0" format="8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0" format="86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0" format="98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0" format="99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0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0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0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50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50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50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50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50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50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50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50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50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50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50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50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50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50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50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50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50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50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50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50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50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50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0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55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5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55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55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55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55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55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55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55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55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55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55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55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55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55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55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55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55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55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55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55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55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55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5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0" format="10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1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1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6" format="1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6" format="163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106" format="1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106" format="165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106" format="166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106" format="167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106" format="168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06" format="169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106" format="170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106" format="171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106" format="172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106" format="173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106" format="174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106" format="175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106" format="176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106" format="177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106" format="178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106" format="179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106" format="180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106" format="181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106" format="182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106" format="183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106" format="184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106" format="185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106" format="186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106" format="187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114" format="1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4" format="1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4" format="1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4" format="163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114" format="1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114" format="165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114" format="166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114" format="167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114" format="168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14" format="169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114" format="170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114" format="171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114" format="172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114" format="173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114" format="174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114" format="175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114" format="176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114" format="177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114" format="178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114" format="179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114" format="180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114" format="181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114" format="182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114" format="183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114" format="184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114" format="185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114" format="186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114" format="187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62A22-0AB4-4A23-BBB7-13E49E5086FD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7">
  <location ref="A4:B10" firstHeaderRow="1" firstDataRow="1" firstDataCol="1"/>
  <pivotFields count="4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1">
        <item m="1" x="14"/>
        <item m="1" x="19"/>
        <item x="2"/>
        <item m="1" x="13"/>
        <item m="1" x="15"/>
        <item m="1" x="10"/>
        <item m="1" x="16"/>
        <item m="1" x="8"/>
        <item x="4"/>
        <item m="1" x="12"/>
        <item m="1" x="17"/>
        <item m="1" x="20"/>
        <item x="6"/>
        <item m="1" x="18"/>
        <item h="1" x="0"/>
        <item m="1" x="11"/>
        <item x="1"/>
        <item m="1" x="9"/>
        <item x="5"/>
        <item x="3"/>
        <item m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3"/>
  </rowFields>
  <rowItems count="6">
    <i>
      <x v="2"/>
    </i>
    <i>
      <x v="8"/>
    </i>
    <i>
      <x v="12"/>
    </i>
    <i>
      <x v="16"/>
    </i>
    <i>
      <x v="18"/>
    </i>
    <i>
      <x v="19"/>
    </i>
  </rowItems>
  <colItems count="1">
    <i/>
  </colItems>
  <dataFields count="1">
    <dataField name="Count of Q1" fld="23" subtotal="count" showDataAs="percentOfTotal" baseField="13" baseItem="0" numFmtId="10"/>
  </dataFields>
  <chartFormats count="3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3" count="1" selected="0">
            <x v="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3" count="1" selected="0">
            <x v="9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3" count="1" selected="0">
            <x v="1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3" count="1" selected="0">
            <x v="1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23" count="1" selected="0">
            <x v="12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23" count="1" selected="0">
            <x v="13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23" count="1" selected="0">
            <x v="14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23" count="1" selected="0">
            <x v="15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23" count="1" selected="0">
            <x v="17"/>
          </reference>
        </references>
      </pivotArea>
    </chartFormat>
    <chartFormat chart="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6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6" format="3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6" format="3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23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EFD5B-4D67-4279-B0CB-F289088FC3B0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7">
  <location ref="D4:E6" firstHeaderRow="1" firstDataRow="1" firstDataCol="1"/>
  <pivotFields count="4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1"/>
        <item x="2"/>
        <item h="1" x="0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4"/>
  </rowFields>
  <rowItems count="2">
    <i>
      <x/>
    </i>
    <i>
      <x v="1"/>
    </i>
  </rowItems>
  <colItems count="1">
    <i/>
  </colItems>
  <dataFields count="1">
    <dataField name="Count of Q2" fld="24" subtotal="count" showDataAs="percentOfTotal" baseField="0" baseItem="0" numFmtId="10"/>
  </dataFields>
  <chartFormats count="6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4471D-B6B6-4DFD-AF52-1DA97EC39C75}" name="PivotTable1" cacheId="7" dataOnRows="1" applyNumberFormats="0" applyBorderFormats="0" applyFontFormats="0" applyPatternFormats="0" applyAlignmentFormats="0" applyWidthHeightFormats="1" dataCaption="Complexity level" updatedVersion="8" minRefreshableVersion="3" useAutoFormatting="1" itemPrintTitles="1" createdVersion="8" indent="0" outline="1" outlineData="1" multipleFieldFilters="0" chartFormat="47">
  <location ref="A4:F15" firstHeaderRow="1" firstDataRow="2" firstDataCol="1"/>
  <pivotFields count="41">
    <pivotField showAll="0"/>
    <pivotField showAll="0" sortType="ascending"/>
    <pivotField showAll="0"/>
    <pivotField showAll="0"/>
    <pivotField showAll="0"/>
    <pivotField axis="axisCol" showAll="0" sortType="ascending">
      <items count="5">
        <item n="Original ranking" x="0"/>
        <item n="Pattern 1" x="1"/>
        <item n="Pattern 2" x="2"/>
        <item n="Pattern 3" x="3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3">
    <format dxfId="9">
      <pivotArea collapsedLevelsAreSubtotals="1" fieldPosition="0">
        <references count="2">
          <reference field="4294967294" count="9" selected="0">
            <x v="1"/>
            <x v="2"/>
            <x v="3"/>
            <x v="4"/>
            <x v="5"/>
            <x v="6"/>
            <x v="7"/>
            <x v="8"/>
            <x v="9"/>
          </reference>
          <reference field="5" count="0"/>
        </references>
      </pivotArea>
    </format>
    <format dxfId="8">
      <pivotArea outline="0" collapsedLevelsAreSubtotals="1" fieldPosition="0"/>
    </format>
    <format dxfId="7">
      <pivotArea outline="0" collapsedLevelsAreSubtotals="1" fieldPosition="0">
        <references count="1">
          <reference field="5" count="1" selected="0">
            <x v="0"/>
          </reference>
        </references>
      </pivotArea>
    </format>
  </formats>
  <chartFormats count="79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1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1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1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2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2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0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0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0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0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0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0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0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0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2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2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2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2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2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2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2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3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3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3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3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3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3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3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3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2" format="1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2" format="1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2" format="1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3" format="1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9" format="1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9" format="1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9" format="1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9" format="1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E47F9-D9BE-493D-90AF-D71BE98A9DFD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7">
  <location ref="A4:K9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3">
    <format dxfId="6">
      <pivotArea outline="0" collapsedLevelsAreSubtotals="1" fieldPosition="0"/>
    </format>
    <format dxfId="5">
      <pivotArea collapsedLevelsAreSubtotals="1" fieldPosition="0">
        <references count="1">
          <reference field="5" count="0"/>
        </references>
      </pivotArea>
    </format>
    <format dxfId="4">
      <pivotArea collapsedLevelsAreSubtotals="1" fieldPosition="0">
        <references count="1">
          <reference field="5" count="3">
            <x v="0"/>
            <x v="1"/>
            <x v="2"/>
          </reference>
        </references>
      </pivotArea>
    </format>
  </formats>
  <chartFormats count="9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EAD8F8-CC0E-48BA-996B-F34B780D0F9B}" name="Table1" displayName="Table1" ref="A1:AO29" headerRowDxfId="84">
  <autoFilter ref="A1:AO29" xr:uid="{4AEAD8F8-CC0E-48BA-996B-F34B780D0F9B}">
    <filterColumn colId="5">
      <filters>
        <filter val="1"/>
        <filter val="2"/>
        <filter val="3"/>
      </filters>
    </filterColumn>
  </autoFilter>
  <sortState xmlns:xlrd2="http://schemas.microsoft.com/office/spreadsheetml/2017/richdata2" ref="A2:AO29">
    <sortCondition ref="A1:A29"/>
  </sortState>
  <tableColumns count="41">
    <tableColumn id="1" xr3:uid="{DCABFA6F-C7E7-43B3-85A5-6C6FA0548F57}" name="Participant" totalsRowLabel="Total"/>
    <tableColumn id="32" xr3:uid="{B66D1EFA-B369-4DDE-996D-2900941D7114}" name="ID"/>
    <tableColumn id="33" xr3:uid="{1BBEC0E3-CDDD-4745-9293-DA72E9D95E83}" name="Participant2"/>
    <tableColumn id="5" xr3:uid="{609E5D5B-A0EA-4531-B592-77507CEBE1C8}" name="Code" dataDxfId="83" totalsRowDxfId="82"/>
    <tableColumn id="10" xr3:uid="{64771C3E-7E16-45EF-A2EE-D25D6C2AE74A}" name="Gender" dataDxfId="81" totalsRowDxfId="80"/>
    <tableColumn id="6" xr3:uid="{62236BB4-55BB-4C73-B959-4C284985000F}" name="Patern" dataDxfId="79" totalsRowDxfId="78"/>
    <tableColumn id="2" xr3:uid="{A38B2C70-183F-4B2D-8429-6302F3CE5596}" name="Façade ID" dataDxfId="77" totalsRowDxfId="76"/>
    <tableColumn id="42" xr3:uid="{6FADB675-FC65-4474-9858-D42CAD79DB9B}" name="Façade Variation" dataDxfId="75" totalsRowDxfId="74"/>
    <tableColumn id="7" xr3:uid="{FD4330AA-8CA2-4FAE-A6A6-858D8082DF46}" name="CICA Score" dataDxfId="73" totalsRowDxfId="72"/>
    <tableColumn id="4" xr3:uid="{1066692D-1C2C-4080-BA58-8C1BAF83E654}" name="LV1" totalsRowFunction="stdDev" dataDxfId="71" totalsRowDxfId="70"/>
    <tableColumn id="36" xr3:uid="{8ADD5CA9-9CB7-4AA7-925D-A1E6F28A3EDD}" name="LV2" totalsRowFunction="stdDev" dataDxfId="69" totalsRowDxfId="68"/>
    <tableColumn id="35" xr3:uid="{A3934A66-5422-462E-969F-A830EE533FCC}" name="LV3" totalsRowFunction="stdDev" dataDxfId="67" totalsRowDxfId="66"/>
    <tableColumn id="34" xr3:uid="{FC8840EA-741E-466E-B647-7A9327980039}" name="LV4" totalsRowFunction="stdDev" dataDxfId="65" totalsRowDxfId="64"/>
    <tableColumn id="8" xr3:uid="{2E0320C3-B4F2-4035-8731-6BBB5203730B}" name="LV5" totalsRowFunction="stdDev" dataDxfId="63" totalsRowDxfId="62"/>
    <tableColumn id="3" xr3:uid="{D3F416A3-C5B1-40A4-8645-082996A0786E}" name="LV6" totalsRowFunction="stdDev" dataDxfId="61" totalsRowDxfId="60"/>
    <tableColumn id="39" xr3:uid="{2AEAE83E-516F-4F75-80B5-55204FCAD2BC}" name="LV7" totalsRowFunction="stdDev" dataDxfId="59" totalsRowDxfId="58"/>
    <tableColumn id="38" xr3:uid="{C8D75F88-E9E1-41F1-A1B9-2CBBD9969697}" name="LV8" totalsRowFunction="stdDev" dataDxfId="57" totalsRowDxfId="56"/>
    <tableColumn id="37" xr3:uid="{A35E7F78-B484-4CD5-9E6C-11A7BDD71F3F}" name="LV9" totalsRowFunction="stdDev" dataDxfId="55" totalsRowDxfId="54"/>
    <tableColumn id="40" xr3:uid="{BBB38209-EC67-4A21-BB96-C3AE177A2B9A}" name="LV10" totalsRowFunction="stdDev" dataDxfId="53" totalsRowDxfId="52"/>
    <tableColumn id="11" xr3:uid="{A0043E1B-9F30-4289-A83B-3532079F9675}" name="Mean" dataDxfId="51" totalsRowDxfId="50">
      <calculatedColumnFormula>AVERAGE(Table1[CICA Score])</calculatedColumnFormula>
    </tableColumn>
    <tableColumn id="12" xr3:uid="{7E3498C4-E902-477A-8E25-383381324BA8}" name="Standard Deviation" dataDxfId="49">
      <calculatedColumnFormula>_xlfn.STDEV.P(Table1[CICA Score])</calculatedColumnFormula>
    </tableColumn>
    <tableColumn id="13" xr3:uid="{C177ADAC-A1D8-4890-ABD9-071854B36AAA}" name="Z-score" totalsRowFunction="average" dataDxfId="48" totalsRowDxfId="47">
      <calculatedColumnFormula>(Table1[[#This Row],[CICA Score]]-Table1[[#This Row],[Mean]])/Table1[[#This Row],[Standard Deviation]]</calculatedColumnFormula>
    </tableColumn>
    <tableColumn id="14" xr3:uid="{25E55D02-3768-4B1F-8F52-59DF71FF8579}" name="Probability" totalsRowFunction="average" dataDxfId="46" totalsRowDxfId="45" dataCellStyle="Percent">
      <calculatedColumnFormula>_xlfn.NORM.DIST(Table1[[#This Row],[Z-score]],0,1,FALSE)</calculatedColumnFormula>
    </tableColumn>
    <tableColumn id="31" xr3:uid="{DF00E40E-15FC-4831-81B2-42670B42F90C}" name="Probability SD" dataDxfId="44" totalsRowDxfId="43">
      <calculatedColumnFormula>_xlfn.STDEV.P(Table1[Probability])</calculatedColumnFormula>
    </tableColumn>
    <tableColumn id="9" xr3:uid="{AB0E5DB0-4CDB-4699-94C9-24D8FA990E9C}" name="Q1" dataDxfId="42"/>
    <tableColumn id="15" xr3:uid="{72F4079C-A213-4C48-989D-D7FC8B980638}" name="Q2" dataDxfId="41"/>
    <tableColumn id="16" xr3:uid="{42D93BF4-F56B-4FB4-85B5-7321B5C8563E}" name="Q3" dataDxfId="40"/>
    <tableColumn id="17" xr3:uid="{9AF0B243-08F4-4FEE-B90B-26A94594ECB2}" name="Q4" dataDxfId="39"/>
    <tableColumn id="18" xr3:uid="{440BEB28-4ED1-4326-802B-9C0C44E8CE3A}" name="Q5" dataDxfId="38"/>
    <tableColumn id="19" xr3:uid="{E5D57724-4045-4E12-9944-398162B5AA7C}" name="Q6" dataDxfId="37"/>
    <tableColumn id="20" xr3:uid="{68FEA1B8-5A78-4604-A1F4-8A579DC75438}" name="Q7" dataDxfId="36"/>
    <tableColumn id="21" xr3:uid="{59C6B532-E840-49AF-B11A-6F7C99B21B44}" name="Q8" dataDxfId="35"/>
    <tableColumn id="22" xr3:uid="{2B8A96D3-5F95-41D8-BBFF-4E0CC422093E}" name="Q9" dataDxfId="34"/>
    <tableColumn id="23" xr3:uid="{F616DD3F-2E77-4B3B-8AD8-921A9759962C}" name="Q10" dataDxfId="33"/>
    <tableColumn id="24" xr3:uid="{D97AD858-CBC9-4EBD-AAA8-8440B04657FA}" name="Q11" dataDxfId="32"/>
    <tableColumn id="25" xr3:uid="{8D924469-6E0A-43B5-B3DE-0308394EB538}" name="Q12" dataDxfId="31"/>
    <tableColumn id="26" xr3:uid="{B3276EC8-64C3-4224-ACD2-51806F626791}" name="Q13" dataDxfId="30"/>
    <tableColumn id="27" xr3:uid="{FE4CD374-A6E7-451D-A568-280102086B84}" name="Q14" dataDxfId="29"/>
    <tableColumn id="28" xr3:uid="{34B6AD55-2645-4326-8CD7-4DB729CCFAAC}" name="Q15" dataDxfId="28"/>
    <tableColumn id="29" xr3:uid="{70ABD23C-8887-4D6E-AC15-752215BAA267}" name="Mean Q6" dataDxfId="27">
      <calculatedColumnFormula array="1">AVERAGE(IF(Table1[Q6]&lt;&gt;"", Table1[Q6]))</calculatedColumnFormula>
    </tableColumn>
    <tableColumn id="30" xr3:uid="{FD151007-3BDD-45D6-A89B-8F1172A3F64D}" name="SD Q6" totalsRowFunction="sum" dataDxfId="26" totalsRowDxfId="25">
      <calculatedColumnFormula>_xlfn.STDEV.P(Table1[Q6])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02733E1-1A09-4E3B-A3A4-CED49632F884}" name="Table6" displayName="Table6" ref="A13:I43" totalsRowShown="0" headerRowDxfId="23">
  <autoFilter ref="A13:I43" xr:uid="{802733E1-1A09-4E3B-A3A4-CED49632F884}"/>
  <tableColumns count="9">
    <tableColumn id="1" xr3:uid="{AF575085-7425-4AC4-ACDC-D42DF4BDBBA8}" name="Façade ID"/>
    <tableColumn id="2" xr3:uid="{8E57B34F-9E4D-406A-A119-6BD4537A4A83}" name="Pattern"/>
    <tableColumn id="3" xr3:uid="{653A9E26-E06D-4116-864C-C7A40FB54DAC}" name="Façade N"/>
    <tableColumn id="4" xr3:uid="{1DAE542F-3E9D-4865-8437-400FC95E060C}" name="CICA score" dataCellStyle="Good"/>
    <tableColumn id="5" xr3:uid="{33ED38F2-FFE8-4255-BB7A-9FA0B3BA2957}" name="Participant score" dataDxfId="22"/>
    <tableColumn id="6" xr3:uid="{7BAC728B-3AB4-4DE5-9252-8F59849350B2}" name="CICA ranking" dataDxfId="21"/>
    <tableColumn id="7" xr3:uid="{2594E63C-3E2E-4852-89A2-9393ADB54B35}" name="Participant Ranking" dataDxfId="20"/>
    <tableColumn id="8" xr3:uid="{FED9B031-4BD1-43A6-8112-C602134C80B5}" name="Ranking SD" dataDxfId="19">
      <calculatedColumnFormula>_xlfn.STDEV.P(Table6[[#This Row],[CICA ranking]],Table6[[#This Row],[Participant Ranking]])</calculatedColumnFormula>
    </tableColumn>
    <tableColumn id="9" xr3:uid="{63572CDA-6F5E-4977-BC4C-1717E1FE4F1B}" name="Average SD" dataDxfId="18">
      <calculatedColumnFormula>STDEVA(Table6[Ranking SD])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B54E80-825E-4972-AE7C-9EA1B117D2FD}" name="Table3" displayName="Table3" ref="A1:F12" totalsRowCount="1">
  <autoFilter ref="A1:F11" xr:uid="{8DB54E80-825E-4972-AE7C-9EA1B117D2FD}"/>
  <sortState xmlns:xlrd2="http://schemas.microsoft.com/office/spreadsheetml/2017/richdata2" ref="A2:D11">
    <sortCondition ref="A1:A11"/>
  </sortState>
  <tableColumns count="6">
    <tableColumn id="1" xr3:uid="{FB5DF70B-33CC-4975-B87B-DA11AE649F1F}" name="N" totalsRowLabel="Total"/>
    <tableColumn id="2" xr3:uid="{E808C790-FF89-4662-9C08-56DDA7EF4099}" name="Question" dataDxfId="17" totalsRowDxfId="16"/>
    <tableColumn id="3" xr3:uid="{B0299FDB-99B1-41E2-A1AF-927B536AEA97}" name="Mean" totalsRowFunction="average" dataDxfId="15" totalsRowDxfId="14"/>
    <tableColumn id="4" xr3:uid="{3D378563-A9AB-40AB-A4E4-27570B04A11D}" name="SD" totalsRowFunction="average" dataDxfId="13" totalsRowDxfId="12"/>
    <tableColumn id="5" xr3:uid="{949C1CF1-D36C-4380-B181-50E75A9C055F}" name="min" dataDxfId="11">
      <calculatedColumnFormula>MIN(MainTable!AD2:AD26)</calculatedColumnFormula>
    </tableColumn>
    <tableColumn id="6" xr3:uid="{585C503D-FDF2-4AA2-9C3A-3EB02B1EFBFA}" name="Max" dataDxfId="10">
      <calculatedColumnFormula>MIN(Table1[Q6])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31591-43A8-4460-8DC2-48580981F06F}">
  <dimension ref="A1:AO29"/>
  <sheetViews>
    <sheetView zoomScale="70" zoomScaleNormal="70" workbookViewId="0">
      <selection activeCell="U3" sqref="U3"/>
    </sheetView>
  </sheetViews>
  <sheetFormatPr defaultRowHeight="15" x14ac:dyDescent="0.25"/>
  <cols>
    <col min="1" max="2" width="11.140625" customWidth="1"/>
    <col min="3" max="3" width="16.7109375" customWidth="1"/>
    <col min="4" max="4" width="11.140625" customWidth="1"/>
    <col min="5" max="7" width="11.140625" style="25" customWidth="1"/>
    <col min="8" max="8" width="14.140625" style="25" customWidth="1"/>
    <col min="9" max="9" width="18.140625" customWidth="1"/>
    <col min="10" max="10" width="12.5703125" style="16" customWidth="1"/>
    <col min="11" max="19" width="11.140625" style="16" customWidth="1"/>
    <col min="20" max="20" width="10.7109375" customWidth="1"/>
    <col min="21" max="21" width="12.7109375" customWidth="1"/>
    <col min="22" max="22" width="11.42578125" customWidth="1"/>
    <col min="23" max="23" width="11.28515625" customWidth="1"/>
    <col min="24" max="24" width="14" customWidth="1"/>
    <col min="25" max="25" width="39.5703125" customWidth="1"/>
    <col min="28" max="28" width="18.7109375" customWidth="1"/>
    <col min="29" max="29" width="60.85546875" customWidth="1"/>
    <col min="40" max="41" width="9.140625" style="13"/>
  </cols>
  <sheetData>
    <row r="1" spans="1:41" s="2" customFormat="1" ht="30" x14ac:dyDescent="0.25">
      <c r="A1" s="2" t="s">
        <v>0</v>
      </c>
      <c r="B1" s="2" t="s">
        <v>38</v>
      </c>
      <c r="C1" s="2" t="s">
        <v>51</v>
      </c>
      <c r="D1" s="24" t="s">
        <v>1</v>
      </c>
      <c r="E1" s="24" t="s">
        <v>2</v>
      </c>
      <c r="F1" s="24" t="s">
        <v>50</v>
      </c>
      <c r="G1" s="24" t="s">
        <v>190</v>
      </c>
      <c r="H1" s="24" t="s">
        <v>149</v>
      </c>
      <c r="I1" s="2" t="s">
        <v>185</v>
      </c>
      <c r="J1" s="17" t="s">
        <v>52</v>
      </c>
      <c r="K1" s="17" t="s">
        <v>53</v>
      </c>
      <c r="L1" s="17" t="s">
        <v>54</v>
      </c>
      <c r="M1" s="17" t="s">
        <v>55</v>
      </c>
      <c r="N1" s="17" t="s">
        <v>56</v>
      </c>
      <c r="O1" s="17" t="s">
        <v>57</v>
      </c>
      <c r="P1" s="17" t="s">
        <v>58</v>
      </c>
      <c r="Q1" s="17" t="s">
        <v>59</v>
      </c>
      <c r="R1" s="17" t="s">
        <v>60</v>
      </c>
      <c r="S1" s="17" t="s">
        <v>61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37</v>
      </c>
      <c r="Y1" s="2" t="s">
        <v>10</v>
      </c>
      <c r="Z1" s="2" t="s">
        <v>14</v>
      </c>
      <c r="AA1" s="2" t="s">
        <v>15</v>
      </c>
      <c r="AB1" s="2" t="s">
        <v>16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17</v>
      </c>
      <c r="AK1" s="2" t="s">
        <v>25</v>
      </c>
      <c r="AL1" s="2" t="s">
        <v>26</v>
      </c>
      <c r="AM1" s="2" t="s">
        <v>27</v>
      </c>
      <c r="AN1" s="12" t="s">
        <v>32</v>
      </c>
      <c r="AO1" s="12" t="s">
        <v>33</v>
      </c>
    </row>
    <row r="2" spans="1:41" s="2" customFormat="1" hidden="1" x14ac:dyDescent="0.25">
      <c r="D2" s="24"/>
      <c r="E2" s="24"/>
      <c r="F2" s="25">
        <v>0</v>
      </c>
      <c r="G2" s="25"/>
      <c r="H2" s="25"/>
      <c r="I2" s="33"/>
      <c r="J2" s="15">
        <v>1</v>
      </c>
      <c r="K2" s="15">
        <v>2</v>
      </c>
      <c r="L2" s="15">
        <v>3</v>
      </c>
      <c r="M2" s="15">
        <v>4</v>
      </c>
      <c r="N2" s="15">
        <v>5</v>
      </c>
      <c r="O2" s="15">
        <v>6</v>
      </c>
      <c r="P2" s="15">
        <v>7</v>
      </c>
      <c r="Q2" s="15">
        <v>8</v>
      </c>
      <c r="R2" s="15">
        <v>9</v>
      </c>
      <c r="S2" s="15">
        <v>10</v>
      </c>
      <c r="T2" s="30">
        <f>AVERAGE(Table1[CICA Score])</f>
        <v>3.8179590016415625</v>
      </c>
      <c r="U2" s="30">
        <f>_xlfn.STDEV.P(Table1[CICA Score])</f>
        <v>1.0768671839377393</v>
      </c>
      <c r="V2" s="26">
        <f>(Table1[[#This Row],[CICA Score]]-Table1[[#This Row],[Mean]])/Table1[[#This Row],[Standard Deviation]]</f>
        <v>-3.5454316545152551</v>
      </c>
      <c r="W2" s="28">
        <f>_xlfn.NORM.DIST(Table1[[#This Row],[Z-score]],0,1,FALSE)</f>
        <v>7.4361930447311301E-4</v>
      </c>
      <c r="X2" s="24">
        <f>_xlfn.STDEV.P(Table1[Probability])</f>
        <v>0.12778417293287606</v>
      </c>
      <c r="Y2" s="21"/>
      <c r="AN2" s="22" cm="1">
        <f t="array" ref="AN2">AVERAGE(IF(Table1[Q6]&lt;&gt;"", Table1[Q6]))</f>
        <v>4.25</v>
      </c>
      <c r="AO2" s="12">
        <f>_xlfn.STDEV.P(Table1[Q6])</f>
        <v>1.713913650100261</v>
      </c>
    </row>
    <row r="3" spans="1:41" ht="39" x14ac:dyDescent="0.25">
      <c r="A3">
        <v>1</v>
      </c>
      <c r="B3" t="s">
        <v>39</v>
      </c>
      <c r="C3" t="s">
        <v>47</v>
      </c>
      <c r="D3" s="25" t="s">
        <v>62</v>
      </c>
      <c r="E3" s="25" t="s">
        <v>4</v>
      </c>
      <c r="F3" s="25">
        <v>1</v>
      </c>
      <c r="G3" s="15" t="s">
        <v>160</v>
      </c>
      <c r="H3" s="15">
        <v>3</v>
      </c>
      <c r="I3" s="33">
        <f>INDEX(Table6[CICA score], MATCH(Table1[[#This Row],[Façade ID]],Table6[Façade ID], 0))</f>
        <v>4.0709468205657604</v>
      </c>
      <c r="J3" s="16">
        <v>8</v>
      </c>
      <c r="K3" s="16">
        <v>9</v>
      </c>
      <c r="L3" s="16">
        <v>10</v>
      </c>
      <c r="M3" s="16">
        <v>4</v>
      </c>
      <c r="N3" s="16">
        <v>3</v>
      </c>
      <c r="O3" s="16">
        <v>5</v>
      </c>
      <c r="P3" s="16">
        <v>7</v>
      </c>
      <c r="Q3" s="16">
        <v>1</v>
      </c>
      <c r="R3" s="16">
        <v>2</v>
      </c>
      <c r="S3" s="16">
        <v>6</v>
      </c>
      <c r="T3" s="31">
        <f>AVERAGE(Table1[CICA Score])</f>
        <v>3.8179590016415625</v>
      </c>
      <c r="U3" s="31">
        <f>_xlfn.STDEV.P(Table1[CICA Score])</f>
        <v>1.0768671839377393</v>
      </c>
      <c r="V3" s="27">
        <f>(Table1[[#This Row],[CICA Score]]-Table1[[#This Row],[Mean]])/Table1[[#This Row],[Standard Deviation]]</f>
        <v>0.2349294534160721</v>
      </c>
      <c r="W3" s="29">
        <f>_xlfn.NORM.DIST(Table1[[#This Row],[Z-score]],0,1,FALSE)</f>
        <v>0.38808361606840547</v>
      </c>
      <c r="X3" s="25">
        <f>_xlfn.STDEV.P(Table1[Probability])</f>
        <v>0.12778417293287606</v>
      </c>
      <c r="Y3" s="8" t="s">
        <v>131</v>
      </c>
      <c r="Z3" s="8" t="s">
        <v>11</v>
      </c>
      <c r="AA3" s="8" t="s">
        <v>96</v>
      </c>
      <c r="AB3" s="8" t="s">
        <v>91</v>
      </c>
      <c r="AC3" s="8" t="s">
        <v>92</v>
      </c>
      <c r="AD3" s="9">
        <v>3</v>
      </c>
      <c r="AE3" s="9">
        <v>5</v>
      </c>
      <c r="AF3" s="9">
        <v>6</v>
      </c>
      <c r="AG3" s="9">
        <v>2</v>
      </c>
      <c r="AH3" s="9">
        <v>5</v>
      </c>
      <c r="AI3" s="9">
        <v>6</v>
      </c>
      <c r="AJ3" s="9">
        <v>2</v>
      </c>
      <c r="AK3" s="9">
        <v>6</v>
      </c>
      <c r="AL3" s="9">
        <v>2</v>
      </c>
      <c r="AM3" s="9">
        <v>2</v>
      </c>
      <c r="AN3" s="11" cm="1">
        <f t="array" ref="AN3">AVERAGE(IF(Table1[Q6]&lt;&gt;"", Table1[Q6]))</f>
        <v>4.25</v>
      </c>
      <c r="AO3" s="11">
        <f>_xlfn.STDEV.P(Table1[Q6])</f>
        <v>1.713913650100261</v>
      </c>
    </row>
    <row r="4" spans="1:41" x14ac:dyDescent="0.25">
      <c r="A4">
        <v>2</v>
      </c>
      <c r="B4" t="s">
        <v>40</v>
      </c>
      <c r="C4" t="s">
        <v>47</v>
      </c>
      <c r="D4" s="25" t="s">
        <v>62</v>
      </c>
      <c r="E4" s="25" t="s">
        <v>4</v>
      </c>
      <c r="F4" s="25">
        <v>2</v>
      </c>
      <c r="G4" s="15" t="s">
        <v>167</v>
      </c>
      <c r="H4" s="15">
        <v>3</v>
      </c>
      <c r="I4" s="33">
        <f>INDEX(Table6[CICA score], MATCH(Table1[[#This Row],[Façade ID]],Table6[Façade ID], 0))</f>
        <v>3.3810580167354498</v>
      </c>
      <c r="J4" s="16">
        <v>8</v>
      </c>
      <c r="K4" s="16">
        <v>9</v>
      </c>
      <c r="L4" s="16">
        <v>10</v>
      </c>
      <c r="M4" s="16">
        <v>6</v>
      </c>
      <c r="N4" s="16">
        <v>1</v>
      </c>
      <c r="O4" s="16">
        <v>7</v>
      </c>
      <c r="P4" s="16">
        <v>5</v>
      </c>
      <c r="Q4" s="16">
        <v>3</v>
      </c>
      <c r="R4" s="16">
        <v>4</v>
      </c>
      <c r="S4" s="16">
        <v>2</v>
      </c>
      <c r="T4" s="31">
        <f>AVERAGE(Table1[CICA Score])</f>
        <v>3.8179590016415625</v>
      </c>
      <c r="U4" s="31">
        <f>_xlfn.STDEV.P(Table1[CICA Score])</f>
        <v>1.0768671839377393</v>
      </c>
      <c r="V4" s="27">
        <f>(Table1[[#This Row],[CICA Score]]-Table1[[#This Row],[Mean]])/Table1[[#This Row],[Standard Deviation]]</f>
        <v>-0.405714828553428</v>
      </c>
      <c r="W4" s="29">
        <f>_xlfn.NORM.DIST(Table1[[#This Row],[Z-score]],0,1,FALSE)</f>
        <v>0.36742326154398586</v>
      </c>
      <c r="X4" s="25">
        <f>_xlfn.STDEV.P(Table1[Probability])</f>
        <v>0.12778417293287606</v>
      </c>
      <c r="Y4" s="1"/>
      <c r="AN4" s="11" cm="1">
        <f t="array" ref="AN4">AVERAGE(IF(Table1[Q6]&lt;&gt;"", Table1[Q6]))</f>
        <v>4.25</v>
      </c>
      <c r="AO4" s="11">
        <f>_xlfn.STDEV.P(Table1[Q6])</f>
        <v>1.713913650100261</v>
      </c>
    </row>
    <row r="5" spans="1:41" x14ac:dyDescent="0.25">
      <c r="A5">
        <v>3</v>
      </c>
      <c r="B5" t="s">
        <v>41</v>
      </c>
      <c r="C5" t="s">
        <v>47</v>
      </c>
      <c r="D5" s="25" t="s">
        <v>62</v>
      </c>
      <c r="E5" s="25" t="s">
        <v>4</v>
      </c>
      <c r="F5" s="25">
        <v>3</v>
      </c>
      <c r="G5" s="15" t="s">
        <v>175</v>
      </c>
      <c r="H5" s="15">
        <v>2</v>
      </c>
      <c r="I5" s="33">
        <f>INDEX(Table6[CICA score], MATCH(Table1[[#This Row],[Façade ID]],Table6[Façade ID], 0))</f>
        <v>2.44814100940693</v>
      </c>
      <c r="J5" s="16">
        <v>8</v>
      </c>
      <c r="K5" s="16">
        <v>10</v>
      </c>
      <c r="L5" s="16">
        <v>9</v>
      </c>
      <c r="M5" s="16">
        <v>6</v>
      </c>
      <c r="N5" s="16">
        <v>3</v>
      </c>
      <c r="O5" s="16">
        <v>7</v>
      </c>
      <c r="P5" s="16">
        <v>5</v>
      </c>
      <c r="Q5" s="16">
        <v>1</v>
      </c>
      <c r="R5" s="16">
        <v>2</v>
      </c>
      <c r="S5" s="16">
        <v>4</v>
      </c>
      <c r="T5" s="31">
        <f>AVERAGE(Table1[CICA Score])</f>
        <v>3.8179590016415625</v>
      </c>
      <c r="U5" s="31">
        <f>_xlfn.STDEV.P(Table1[CICA Score])</f>
        <v>1.0768671839377393</v>
      </c>
      <c r="V5" s="27">
        <f>(Table1[[#This Row],[CICA Score]]-Table1[[#This Row],[Mean]])/Table1[[#This Row],[Standard Deviation]]</f>
        <v>-1.272039869601812</v>
      </c>
      <c r="W5" s="29">
        <f>_xlfn.NORM.DIST(Table1[[#This Row],[Z-score]],0,1,FALSE)</f>
        <v>0.17764266469552986</v>
      </c>
      <c r="X5" s="25">
        <f>_xlfn.STDEV.P(Table1[Probability])</f>
        <v>0.12778417293287606</v>
      </c>
      <c r="Y5" s="1"/>
      <c r="AN5" s="11" cm="1">
        <f t="array" ref="AN5">AVERAGE(IF(Table1[Q6]&lt;&gt;"", Table1[Q6]))</f>
        <v>4.25</v>
      </c>
      <c r="AO5" s="11">
        <f>_xlfn.STDEV.P(Table1[Q6])</f>
        <v>1.713913650100261</v>
      </c>
    </row>
    <row r="6" spans="1:41" ht="26.25" x14ac:dyDescent="0.25">
      <c r="A6">
        <v>4</v>
      </c>
      <c r="B6" t="s">
        <v>63</v>
      </c>
      <c r="C6" t="s">
        <v>46</v>
      </c>
      <c r="D6" s="25" t="s">
        <v>5</v>
      </c>
      <c r="E6" s="25" t="s">
        <v>3</v>
      </c>
      <c r="F6" s="25">
        <v>1</v>
      </c>
      <c r="G6" s="15" t="s">
        <v>157</v>
      </c>
      <c r="H6" s="15">
        <v>2</v>
      </c>
      <c r="I6" s="33">
        <f>INDEX(Table6[CICA score], MATCH(Table1[[#This Row],[Façade ID]],Table6[Façade ID], 0))</f>
        <v>3.1046169383721902</v>
      </c>
      <c r="J6" s="16">
        <v>1</v>
      </c>
      <c r="K6" s="16">
        <v>2</v>
      </c>
      <c r="L6" s="16">
        <v>3</v>
      </c>
      <c r="M6" s="16">
        <v>4</v>
      </c>
      <c r="N6" s="16">
        <v>5</v>
      </c>
      <c r="O6" s="16">
        <v>6</v>
      </c>
      <c r="P6" s="16">
        <v>7</v>
      </c>
      <c r="Q6" s="16">
        <v>10</v>
      </c>
      <c r="R6" s="16">
        <v>9</v>
      </c>
      <c r="S6" s="16">
        <v>8</v>
      </c>
      <c r="T6" s="31">
        <f>AVERAGE(Table1[CICA Score])</f>
        <v>3.8179590016415625</v>
      </c>
      <c r="U6" s="31">
        <f>_xlfn.STDEV.P(Table1[CICA Score])</f>
        <v>1.0768671839377393</v>
      </c>
      <c r="V6" s="27">
        <f>(Table1[[#This Row],[CICA Score]]-Table1[[#This Row],[Mean]])/Table1[[#This Row],[Standard Deviation]]</f>
        <v>-0.66242343894343736</v>
      </c>
      <c r="W6" s="29">
        <f>_xlfn.NORM.DIST(Table1[[#This Row],[Z-score]],0,1,FALSE)</f>
        <v>0.32035006133473226</v>
      </c>
      <c r="X6" s="25">
        <f>_xlfn.STDEV.P(Table1[Probability])</f>
        <v>0.12778417293287606</v>
      </c>
      <c r="Y6" s="8" t="s">
        <v>93</v>
      </c>
      <c r="Z6" s="8" t="s">
        <v>11</v>
      </c>
      <c r="AA6" s="8" t="s">
        <v>96</v>
      </c>
      <c r="AB6" s="8" t="s">
        <v>13</v>
      </c>
      <c r="AC6" s="8" t="s">
        <v>94</v>
      </c>
      <c r="AD6" s="9">
        <v>4</v>
      </c>
      <c r="AE6" s="9">
        <v>3</v>
      </c>
      <c r="AF6" s="9">
        <v>6</v>
      </c>
      <c r="AG6" s="9">
        <v>5</v>
      </c>
      <c r="AH6" s="9">
        <v>3</v>
      </c>
      <c r="AI6" s="9">
        <v>6</v>
      </c>
      <c r="AJ6" s="9">
        <v>6</v>
      </c>
      <c r="AK6" s="9">
        <v>7</v>
      </c>
      <c r="AL6" s="9">
        <v>5</v>
      </c>
      <c r="AM6" s="9">
        <v>6</v>
      </c>
      <c r="AN6" s="11" cm="1">
        <f t="array" ref="AN6">AVERAGE(IF(Table1[Q6]&lt;&gt;"", Table1[Q6]))</f>
        <v>4.25</v>
      </c>
      <c r="AO6" s="11">
        <f>_xlfn.STDEV.P(Table1[Q6])</f>
        <v>1.713913650100261</v>
      </c>
    </row>
    <row r="7" spans="1:41" x14ac:dyDescent="0.25">
      <c r="A7">
        <v>5</v>
      </c>
      <c r="B7" t="s">
        <v>64</v>
      </c>
      <c r="C7" t="s">
        <v>46</v>
      </c>
      <c r="D7" s="25" t="s">
        <v>5</v>
      </c>
      <c r="E7" s="25" t="s">
        <v>3</v>
      </c>
      <c r="F7" s="25">
        <v>2</v>
      </c>
      <c r="G7" s="15" t="s">
        <v>169</v>
      </c>
      <c r="H7" s="15">
        <v>5</v>
      </c>
      <c r="I7" s="33">
        <f>INDEX(Table6[CICA score], MATCH(Table1[[#This Row],[Façade ID]],Table6[Façade ID], 0))</f>
        <v>3.4953594781301298</v>
      </c>
      <c r="J7" s="16">
        <v>1</v>
      </c>
      <c r="K7" s="16">
        <v>2</v>
      </c>
      <c r="L7" s="16">
        <v>3</v>
      </c>
      <c r="M7" s="16">
        <v>4</v>
      </c>
      <c r="N7" s="16">
        <v>5</v>
      </c>
      <c r="O7" s="16">
        <v>6</v>
      </c>
      <c r="P7" s="16">
        <v>7</v>
      </c>
      <c r="Q7" s="16">
        <v>8</v>
      </c>
      <c r="R7" s="16">
        <v>9</v>
      </c>
      <c r="S7" s="16">
        <v>10</v>
      </c>
      <c r="T7" s="31">
        <f>AVERAGE(Table1[CICA Score])</f>
        <v>3.8179590016415625</v>
      </c>
      <c r="U7" s="31">
        <f>_xlfn.STDEV.P(Table1[CICA Score])</f>
        <v>1.0768671839377393</v>
      </c>
      <c r="V7" s="27">
        <f>(Table1[[#This Row],[CICA Score]]-Table1[[#This Row],[Mean]])/Table1[[#This Row],[Standard Deviation]]</f>
        <v>-0.29957224839166824</v>
      </c>
      <c r="W7" s="29">
        <f>_xlfn.NORM.DIST(Table1[[#This Row],[Z-score]],0,1,FALSE)</f>
        <v>0.38143672548032059</v>
      </c>
      <c r="X7" s="25">
        <f>_xlfn.STDEV.P(Table1[Probability])</f>
        <v>0.12778417293287606</v>
      </c>
      <c r="Y7" s="1"/>
      <c r="AN7" s="11" cm="1">
        <f t="array" ref="AN7">AVERAGE(IF(Table1[Q6]&lt;&gt;"", Table1[Q6]))</f>
        <v>4.25</v>
      </c>
      <c r="AO7" s="11">
        <f>_xlfn.STDEV.P(Table1[Q6])</f>
        <v>1.713913650100261</v>
      </c>
    </row>
    <row r="8" spans="1:41" x14ac:dyDescent="0.25">
      <c r="A8">
        <v>6</v>
      </c>
      <c r="B8" t="s">
        <v>75</v>
      </c>
      <c r="C8" t="s">
        <v>46</v>
      </c>
      <c r="D8" s="25" t="s">
        <v>5</v>
      </c>
      <c r="E8" s="25" t="s">
        <v>3</v>
      </c>
      <c r="F8" s="25">
        <v>3</v>
      </c>
      <c r="G8" s="15" t="s">
        <v>178</v>
      </c>
      <c r="H8" s="15">
        <v>6</v>
      </c>
      <c r="I8" s="33">
        <f>INDEX(Table6[CICA score], MATCH(Table1[[#This Row],[Façade ID]],Table6[Façade ID], 0))</f>
        <v>6.0535753783445401</v>
      </c>
      <c r="J8" s="16">
        <v>1</v>
      </c>
      <c r="K8" s="16">
        <v>2</v>
      </c>
      <c r="L8" s="16">
        <v>3</v>
      </c>
      <c r="M8" s="16">
        <v>4</v>
      </c>
      <c r="N8" s="16">
        <v>5</v>
      </c>
      <c r="O8" s="16">
        <v>6</v>
      </c>
      <c r="P8" s="16">
        <v>7</v>
      </c>
      <c r="Q8" s="16">
        <v>9</v>
      </c>
      <c r="R8" s="16">
        <v>10</v>
      </c>
      <c r="S8" s="16">
        <v>8</v>
      </c>
      <c r="T8" s="31">
        <f>AVERAGE(Table1[CICA Score])</f>
        <v>3.8179590016415625</v>
      </c>
      <c r="U8" s="31">
        <f>_xlfn.STDEV.P(Table1[CICA Score])</f>
        <v>1.0768671839377393</v>
      </c>
      <c r="V8" s="27">
        <f>(Table1[[#This Row],[CICA Score]]-Table1[[#This Row],[Mean]])/Table1[[#This Row],[Standard Deviation]]</f>
        <v>2.0760372402918659</v>
      </c>
      <c r="W8" s="29">
        <f>_xlfn.NORM.DIST(Table1[[#This Row],[Z-score]],0,1,FALSE)</f>
        <v>4.6240287145465749E-2</v>
      </c>
      <c r="X8" s="25">
        <f>_xlfn.STDEV.P(Table1[Probability])</f>
        <v>0.12778417293287606</v>
      </c>
      <c r="Y8" s="8"/>
      <c r="Z8" s="8"/>
      <c r="AA8" s="8"/>
      <c r="AB8" s="8"/>
      <c r="AC8" s="8"/>
      <c r="AD8" s="9"/>
      <c r="AE8" s="9"/>
      <c r="AF8" s="9"/>
      <c r="AG8" s="9"/>
      <c r="AH8" s="9"/>
      <c r="AI8" s="9"/>
      <c r="AJ8" s="9"/>
      <c r="AK8" s="9"/>
      <c r="AL8" s="9"/>
      <c r="AM8" s="9"/>
      <c r="AN8" s="11" cm="1">
        <f t="array" ref="AN8">AVERAGE(IF(Table1[Q6]&lt;&gt;"", Table1[Q6]))</f>
        <v>4.25</v>
      </c>
      <c r="AO8" s="11">
        <f>_xlfn.STDEV.P(Table1[Q6])</f>
        <v>1.713913650100261</v>
      </c>
    </row>
    <row r="9" spans="1:41" ht="26.25" x14ac:dyDescent="0.25">
      <c r="A9">
        <v>7</v>
      </c>
      <c r="B9" t="s">
        <v>76</v>
      </c>
      <c r="C9" t="s">
        <v>139</v>
      </c>
      <c r="D9" s="25" t="s">
        <v>79</v>
      </c>
      <c r="E9" s="25" t="s">
        <v>4</v>
      </c>
      <c r="F9" s="25">
        <v>1</v>
      </c>
      <c r="G9" s="15" t="s">
        <v>162</v>
      </c>
      <c r="H9" s="15">
        <v>6</v>
      </c>
      <c r="I9" s="33">
        <f>INDEX(Table6[CICA score], MATCH(Table1[[#This Row],[Façade ID]],Table6[Façade ID], 0))</f>
        <v>4.6414756526268901</v>
      </c>
      <c r="J9" s="16">
        <v>5</v>
      </c>
      <c r="K9" s="16">
        <v>3</v>
      </c>
      <c r="L9" s="16">
        <v>2</v>
      </c>
      <c r="M9" s="16">
        <v>1</v>
      </c>
      <c r="N9" s="16">
        <v>4</v>
      </c>
      <c r="O9" s="16">
        <v>6</v>
      </c>
      <c r="P9" s="16">
        <v>7</v>
      </c>
      <c r="Q9" s="16">
        <v>9</v>
      </c>
      <c r="R9" s="16">
        <v>8</v>
      </c>
      <c r="S9" s="16">
        <v>10</v>
      </c>
      <c r="T9" s="31">
        <f>AVERAGE(Table1[CICA Score])</f>
        <v>3.8179590016415625</v>
      </c>
      <c r="U9" s="31">
        <f>_xlfn.STDEV.P(Table1[CICA Score])</f>
        <v>1.0768671839377393</v>
      </c>
      <c r="V9" s="27">
        <f>(Table1[[#This Row],[CICA Score]]-Table1[[#This Row],[Mean]])/Table1[[#This Row],[Standard Deviation]]</f>
        <v>0.76473372321924193</v>
      </c>
      <c r="W9" s="29">
        <f>_xlfn.NORM.DIST(Table1[[#This Row],[Z-score]],0,1,FALSE)</f>
        <v>0.2977957688320218</v>
      </c>
      <c r="X9" s="25">
        <f>_xlfn.STDEV.P(Table1[Probability])</f>
        <v>0.12778417293287606</v>
      </c>
      <c r="Y9" s="8" t="s">
        <v>132</v>
      </c>
      <c r="Z9" s="8" t="s">
        <v>11</v>
      </c>
      <c r="AA9" s="8" t="s">
        <v>96</v>
      </c>
      <c r="AB9" s="8" t="s">
        <v>13</v>
      </c>
      <c r="AC9" s="8" t="s">
        <v>95</v>
      </c>
      <c r="AD9" s="9">
        <v>6</v>
      </c>
      <c r="AE9" s="9">
        <v>5</v>
      </c>
      <c r="AF9" s="9">
        <v>6</v>
      </c>
      <c r="AG9" s="9">
        <v>2</v>
      </c>
      <c r="AH9" s="9">
        <v>6</v>
      </c>
      <c r="AI9" s="9">
        <v>7</v>
      </c>
      <c r="AJ9" s="9">
        <v>6</v>
      </c>
      <c r="AK9" s="9">
        <v>6</v>
      </c>
      <c r="AL9" s="9">
        <v>7</v>
      </c>
      <c r="AM9" s="9">
        <v>4</v>
      </c>
      <c r="AN9" s="11" cm="1">
        <f t="array" ref="AN9">AVERAGE(IF(Table1[Q6]&lt;&gt;"", Table1[Q6]))</f>
        <v>4.25</v>
      </c>
      <c r="AO9" s="11">
        <f>_xlfn.STDEV.P(Table1[Q6])</f>
        <v>1.713913650100261</v>
      </c>
    </row>
    <row r="10" spans="1:41" x14ac:dyDescent="0.25">
      <c r="A10">
        <v>8</v>
      </c>
      <c r="B10" t="s">
        <v>77</v>
      </c>
      <c r="C10" t="s">
        <v>139</v>
      </c>
      <c r="D10" s="25" t="s">
        <v>79</v>
      </c>
      <c r="E10" s="25" t="s">
        <v>4</v>
      </c>
      <c r="F10" s="25">
        <v>2</v>
      </c>
      <c r="G10" s="23" t="s">
        <v>169</v>
      </c>
      <c r="H10" s="23">
        <v>5</v>
      </c>
      <c r="I10" s="33">
        <f>INDEX(Table6[CICA score], MATCH(Table1[[#This Row],[Façade ID]],Table6[Façade ID], 0))</f>
        <v>3.4953594781301298</v>
      </c>
      <c r="J10" s="16">
        <v>2</v>
      </c>
      <c r="K10" s="16">
        <v>3</v>
      </c>
      <c r="L10" s="16">
        <v>1</v>
      </c>
      <c r="M10" s="16">
        <v>6</v>
      </c>
      <c r="N10" s="16">
        <v>4</v>
      </c>
      <c r="O10" s="16">
        <v>5</v>
      </c>
      <c r="P10" s="16">
        <v>8</v>
      </c>
      <c r="Q10" s="16">
        <v>7</v>
      </c>
      <c r="R10" s="16">
        <v>10</v>
      </c>
      <c r="S10" s="16">
        <v>10</v>
      </c>
      <c r="T10" s="31">
        <f>AVERAGE(Table1[CICA Score])</f>
        <v>3.8179590016415625</v>
      </c>
      <c r="U10" s="31">
        <f>_xlfn.STDEV.P(Table1[CICA Score])</f>
        <v>1.0768671839377393</v>
      </c>
      <c r="V10" s="27">
        <f>(Table1[[#This Row],[CICA Score]]-Table1[[#This Row],[Mean]])/Table1[[#This Row],[Standard Deviation]]</f>
        <v>-0.29957224839166824</v>
      </c>
      <c r="W10" s="29">
        <f>_xlfn.NORM.DIST(Table1[[#This Row],[Z-score]],0,1,FALSE)</f>
        <v>0.38143672548032059</v>
      </c>
      <c r="X10" s="25">
        <f>_xlfn.STDEV.P(Table1[Probability])</f>
        <v>0.12778417293287606</v>
      </c>
      <c r="Y10" s="10"/>
      <c r="Z10" s="8"/>
      <c r="AA10" s="8"/>
      <c r="AB10" s="8"/>
      <c r="AC10" s="8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11" cm="1">
        <f t="array" ref="AN10">AVERAGE(IF(Table1[Q6]&lt;&gt;"", Table1[Q6]))</f>
        <v>4.25</v>
      </c>
      <c r="AO10" s="11">
        <f>_xlfn.STDEV.P(Table1[Q6])</f>
        <v>1.713913650100261</v>
      </c>
    </row>
    <row r="11" spans="1:41" x14ac:dyDescent="0.25">
      <c r="A11">
        <v>9</v>
      </c>
      <c r="B11" t="s">
        <v>78</v>
      </c>
      <c r="C11" t="s">
        <v>139</v>
      </c>
      <c r="D11" s="25" t="s">
        <v>79</v>
      </c>
      <c r="E11" s="25" t="s">
        <v>4</v>
      </c>
      <c r="F11" s="25">
        <v>3</v>
      </c>
      <c r="G11" s="15" t="s">
        <v>181</v>
      </c>
      <c r="H11" s="15">
        <v>9</v>
      </c>
      <c r="I11" s="33">
        <f>INDEX(Table6[CICA score], MATCH(Table1[[#This Row],[Façade ID]],Table6[Façade ID], 0))</f>
        <v>5.5513785927583097</v>
      </c>
      <c r="J11" s="16">
        <v>2</v>
      </c>
      <c r="K11" s="16">
        <v>3</v>
      </c>
      <c r="L11" s="16">
        <v>1</v>
      </c>
      <c r="M11" s="16">
        <v>4</v>
      </c>
      <c r="N11" s="16">
        <v>6</v>
      </c>
      <c r="O11" s="16">
        <v>5</v>
      </c>
      <c r="P11" s="16">
        <v>7</v>
      </c>
      <c r="Q11" s="16">
        <v>9</v>
      </c>
      <c r="R11" s="16">
        <v>10</v>
      </c>
      <c r="S11" s="16">
        <v>8</v>
      </c>
      <c r="T11" s="31">
        <f>AVERAGE(Table1[CICA Score])</f>
        <v>3.8179590016415625</v>
      </c>
      <c r="U11" s="31">
        <f>_xlfn.STDEV.P(Table1[CICA Score])</f>
        <v>1.0768671839377393</v>
      </c>
      <c r="V11" s="27">
        <f>(Table1[[#This Row],[CICA Score]]-Table1[[#This Row],[Mean]])/Table1[[#This Row],[Standard Deviation]]</f>
        <v>1.6096874498285088</v>
      </c>
      <c r="W11" s="29">
        <f>_xlfn.NORM.DIST(Table1[[#This Row],[Z-score]],0,1,FALSE)</f>
        <v>0.10920970169330588</v>
      </c>
      <c r="X11" s="25">
        <f>_xlfn.STDEV.P(Table1[Probability])</f>
        <v>0.12778417293287606</v>
      </c>
      <c r="Y11" s="1"/>
      <c r="AN11" s="11" cm="1">
        <f t="array" ref="AN11">AVERAGE(IF(Table1[Q6]&lt;&gt;"", Table1[Q6]))</f>
        <v>4.25</v>
      </c>
      <c r="AO11" s="11">
        <f>_xlfn.STDEV.P(Table1[Q6])</f>
        <v>1.713913650100261</v>
      </c>
    </row>
    <row r="12" spans="1:41" ht="26.25" x14ac:dyDescent="0.25">
      <c r="A12">
        <v>10</v>
      </c>
      <c r="B12" t="s">
        <v>42</v>
      </c>
      <c r="C12" t="s">
        <v>45</v>
      </c>
      <c r="D12" s="25" t="s">
        <v>80</v>
      </c>
      <c r="E12" s="25" t="s">
        <v>3</v>
      </c>
      <c r="F12" s="25">
        <v>1</v>
      </c>
      <c r="G12" s="15" t="s">
        <v>160</v>
      </c>
      <c r="H12" s="15">
        <v>3</v>
      </c>
      <c r="I12" s="33">
        <f>INDEX(Table6[CICA score], MATCH(Table1[[#This Row],[Façade ID]],Table6[Façade ID], 0))</f>
        <v>4.0709468205657604</v>
      </c>
      <c r="J12" s="16">
        <v>1</v>
      </c>
      <c r="K12" s="18">
        <v>2</v>
      </c>
      <c r="L12" s="18">
        <v>3</v>
      </c>
      <c r="M12" s="18">
        <v>4</v>
      </c>
      <c r="N12" s="18">
        <v>6</v>
      </c>
      <c r="O12" s="18">
        <v>5</v>
      </c>
      <c r="P12" s="18">
        <v>7</v>
      </c>
      <c r="Q12" s="18">
        <v>10</v>
      </c>
      <c r="R12" s="18">
        <v>9</v>
      </c>
      <c r="S12" s="18">
        <v>8</v>
      </c>
      <c r="T12" s="31">
        <f>AVERAGE(Table1[CICA Score])</f>
        <v>3.8179590016415625</v>
      </c>
      <c r="U12" s="31">
        <f>_xlfn.STDEV.P(Table1[CICA Score])</f>
        <v>1.0768671839377393</v>
      </c>
      <c r="V12" s="27">
        <f>(Table1[[#This Row],[CICA Score]]-Table1[[#This Row],[Mean]])/Table1[[#This Row],[Standard Deviation]]</f>
        <v>0.2349294534160721</v>
      </c>
      <c r="W12" s="29">
        <f>_xlfn.NORM.DIST(Table1[[#This Row],[Z-score]],0,1,FALSE)</f>
        <v>0.38808361606840547</v>
      </c>
      <c r="X12" s="25">
        <f>_xlfn.STDEV.P(Table1[Probability])</f>
        <v>0.12778417293287606</v>
      </c>
      <c r="Y12" s="8" t="s">
        <v>31</v>
      </c>
      <c r="Z12" s="8" t="s">
        <v>12</v>
      </c>
      <c r="AA12" s="8" t="s">
        <v>96</v>
      </c>
      <c r="AB12" s="8" t="s">
        <v>97</v>
      </c>
      <c r="AC12" s="8" t="s">
        <v>98</v>
      </c>
      <c r="AD12" s="9">
        <v>6</v>
      </c>
      <c r="AE12" s="9">
        <v>5</v>
      </c>
      <c r="AF12" s="9">
        <v>5</v>
      </c>
      <c r="AG12" s="9">
        <v>4</v>
      </c>
      <c r="AH12" s="9">
        <v>6</v>
      </c>
      <c r="AI12" s="9">
        <v>3</v>
      </c>
      <c r="AJ12" s="9">
        <v>6</v>
      </c>
      <c r="AK12" s="9">
        <v>7</v>
      </c>
      <c r="AL12" s="9">
        <v>5</v>
      </c>
      <c r="AM12" s="9">
        <v>5</v>
      </c>
      <c r="AN12" s="11" cm="1">
        <f t="array" ref="AN12">AVERAGE(IF(Table1[Q6]&lt;&gt;"", Table1[Q6]))</f>
        <v>4.25</v>
      </c>
      <c r="AO12" s="11">
        <f>_xlfn.STDEV.P(Table1[Q6])</f>
        <v>1.713913650100261</v>
      </c>
    </row>
    <row r="13" spans="1:41" x14ac:dyDescent="0.25">
      <c r="A13">
        <v>11</v>
      </c>
      <c r="B13" t="s">
        <v>43</v>
      </c>
      <c r="C13" t="s">
        <v>45</v>
      </c>
      <c r="D13" s="25" t="s">
        <v>80</v>
      </c>
      <c r="E13" s="25" t="s">
        <v>3</v>
      </c>
      <c r="F13" s="25">
        <v>2</v>
      </c>
      <c r="G13" s="15" t="s">
        <v>167</v>
      </c>
      <c r="H13" s="15">
        <v>3</v>
      </c>
      <c r="I13" s="33">
        <f>INDEX(Table6[CICA score], MATCH(Table1[[#This Row],[Façade ID]],Table6[Façade ID], 0))</f>
        <v>3.3810580167354498</v>
      </c>
      <c r="J13" s="16">
        <v>1</v>
      </c>
      <c r="K13" s="18">
        <v>2</v>
      </c>
      <c r="L13" s="18">
        <v>3</v>
      </c>
      <c r="M13" s="18">
        <v>4</v>
      </c>
      <c r="N13" s="18">
        <v>6</v>
      </c>
      <c r="O13" s="18">
        <v>5</v>
      </c>
      <c r="P13" s="18">
        <v>7</v>
      </c>
      <c r="Q13" s="18">
        <v>9</v>
      </c>
      <c r="R13" s="18">
        <v>10</v>
      </c>
      <c r="S13" s="18">
        <v>8</v>
      </c>
      <c r="T13" s="31">
        <f>AVERAGE(Table1[CICA Score])</f>
        <v>3.8179590016415625</v>
      </c>
      <c r="U13" s="31">
        <f>_xlfn.STDEV.P(Table1[CICA Score])</f>
        <v>1.0768671839377393</v>
      </c>
      <c r="V13" s="27">
        <f>(Table1[[#This Row],[CICA Score]]-Table1[[#This Row],[Mean]])/Table1[[#This Row],[Standard Deviation]]</f>
        <v>-0.405714828553428</v>
      </c>
      <c r="W13" s="29">
        <f>_xlfn.NORM.DIST(Table1[[#This Row],[Z-score]],0,1,FALSE)</f>
        <v>0.36742326154398586</v>
      </c>
      <c r="X13" s="25">
        <f>_xlfn.STDEV.P(Table1[Probability])</f>
        <v>0.12778417293287606</v>
      </c>
      <c r="Y13" s="1"/>
      <c r="AN13" s="11" cm="1">
        <f t="array" ref="AN13">AVERAGE(IF(Table1[Q6]&lt;&gt;"", Table1[Q6]))</f>
        <v>4.25</v>
      </c>
      <c r="AO13" s="11">
        <f>_xlfn.STDEV.P(Table1[Q6])</f>
        <v>1.713913650100261</v>
      </c>
    </row>
    <row r="14" spans="1:41" ht="15.75" thickBot="1" x14ac:dyDescent="0.3">
      <c r="A14">
        <v>12</v>
      </c>
      <c r="B14" t="s">
        <v>44</v>
      </c>
      <c r="C14" t="s">
        <v>45</v>
      </c>
      <c r="D14" s="25" t="s">
        <v>80</v>
      </c>
      <c r="E14" s="25" t="s">
        <v>3</v>
      </c>
      <c r="F14" s="25">
        <v>3</v>
      </c>
      <c r="G14" s="15" t="s">
        <v>175</v>
      </c>
      <c r="H14" s="15">
        <v>2</v>
      </c>
      <c r="I14" s="33">
        <f>INDEX(Table6[CICA score], MATCH(Table1[[#This Row],[Façade ID]],Table6[Façade ID], 0))</f>
        <v>2.44814100940693</v>
      </c>
      <c r="J14" s="16">
        <v>1</v>
      </c>
      <c r="K14" s="18">
        <v>2</v>
      </c>
      <c r="L14" s="18">
        <v>3</v>
      </c>
      <c r="M14" s="18">
        <v>4</v>
      </c>
      <c r="N14" s="18">
        <v>7</v>
      </c>
      <c r="O14" s="18">
        <v>5</v>
      </c>
      <c r="P14" s="18">
        <v>6</v>
      </c>
      <c r="Q14" s="18">
        <v>10</v>
      </c>
      <c r="R14" s="18">
        <v>9</v>
      </c>
      <c r="S14" s="18">
        <v>8</v>
      </c>
      <c r="T14" s="31">
        <f>AVERAGE(Table1[CICA Score])</f>
        <v>3.8179590016415625</v>
      </c>
      <c r="U14" s="31">
        <f>_xlfn.STDEV.P(Table1[CICA Score])</f>
        <v>1.0768671839377393</v>
      </c>
      <c r="V14" s="27">
        <f>(Table1[[#This Row],[CICA Score]]-Table1[[#This Row],[Mean]])/Table1[[#This Row],[Standard Deviation]]</f>
        <v>-1.272039869601812</v>
      </c>
      <c r="W14" s="29">
        <f>_xlfn.NORM.DIST(Table1[[#This Row],[Z-score]],0,1,FALSE)</f>
        <v>0.17764266469552986</v>
      </c>
      <c r="X14" s="25">
        <f>_xlfn.STDEV.P(Table1[Probability])</f>
        <v>0.12778417293287606</v>
      </c>
      <c r="Y14" s="1"/>
      <c r="AN14" s="11" cm="1">
        <f t="array" ref="AN14">AVERAGE(IF(Table1[Q6]&lt;&gt;"", Table1[Q6]))</f>
        <v>4.25</v>
      </c>
      <c r="AO14" s="11">
        <f>_xlfn.STDEV.P(Table1[Q6])</f>
        <v>1.713913650100261</v>
      </c>
    </row>
    <row r="15" spans="1:41" ht="39.75" thickBot="1" x14ac:dyDescent="0.3">
      <c r="A15">
        <v>13</v>
      </c>
      <c r="B15" t="s">
        <v>102</v>
      </c>
      <c r="C15" t="s">
        <v>100</v>
      </c>
      <c r="D15" s="25" t="s">
        <v>101</v>
      </c>
      <c r="E15" s="25" t="s">
        <v>4</v>
      </c>
      <c r="F15" s="25">
        <v>1</v>
      </c>
      <c r="G15" s="15" t="s">
        <v>160</v>
      </c>
      <c r="H15" s="15">
        <v>3</v>
      </c>
      <c r="I15" s="33">
        <f>INDEX(Table6[CICA score], MATCH(Table1[[#This Row],[Façade ID]],Table6[Façade ID], 0))</f>
        <v>4.0709468205657604</v>
      </c>
      <c r="J15" s="16">
        <v>1</v>
      </c>
      <c r="K15" s="18">
        <v>2</v>
      </c>
      <c r="L15" s="18">
        <v>3</v>
      </c>
      <c r="M15" s="18">
        <v>4</v>
      </c>
      <c r="N15" s="18">
        <v>6</v>
      </c>
      <c r="O15" s="18">
        <v>5</v>
      </c>
      <c r="P15" s="18">
        <v>7</v>
      </c>
      <c r="Q15" s="18">
        <v>10</v>
      </c>
      <c r="R15" s="18">
        <v>9</v>
      </c>
      <c r="S15" s="18">
        <v>8</v>
      </c>
      <c r="T15" s="31">
        <f>AVERAGE(Table1[CICA Score])</f>
        <v>3.8179590016415625</v>
      </c>
      <c r="U15" s="31">
        <f>_xlfn.STDEV.P(Table1[CICA Score])</f>
        <v>1.0768671839377393</v>
      </c>
      <c r="V15" s="27">
        <f>(Table1[[#This Row],[CICA Score]]-Table1[[#This Row],[Mean]])/Table1[[#This Row],[Standard Deviation]]</f>
        <v>0.2349294534160721</v>
      </c>
      <c r="W15" s="29">
        <f>_xlfn.NORM.DIST(Table1[[#This Row],[Z-score]],0,1,FALSE)</f>
        <v>0.38808361606840547</v>
      </c>
      <c r="X15" s="25">
        <f>_xlfn.STDEV.P(Table1[Probability])</f>
        <v>0.12778417293287606</v>
      </c>
      <c r="Y15" s="19" t="s">
        <v>109</v>
      </c>
      <c r="Z15" s="19" t="s">
        <v>11</v>
      </c>
      <c r="AA15" s="19" t="s">
        <v>112</v>
      </c>
      <c r="AB15" s="19" t="s">
        <v>110</v>
      </c>
      <c r="AC15" s="19" t="s">
        <v>111</v>
      </c>
      <c r="AD15" s="20">
        <v>6</v>
      </c>
      <c r="AE15" s="20">
        <v>7</v>
      </c>
      <c r="AF15" s="20">
        <v>6</v>
      </c>
      <c r="AG15" s="20">
        <v>7</v>
      </c>
      <c r="AH15" s="20">
        <v>7</v>
      </c>
      <c r="AI15" s="20">
        <v>5</v>
      </c>
      <c r="AJ15" s="20">
        <v>6</v>
      </c>
      <c r="AK15" s="20">
        <v>7</v>
      </c>
      <c r="AL15" s="20">
        <v>5</v>
      </c>
      <c r="AM15" s="20">
        <v>7</v>
      </c>
      <c r="AN15" s="11" cm="1">
        <f t="array" ref="AN15">AVERAGE(IF(Table1[Q6]&lt;&gt;"", Table1[Q6]))</f>
        <v>4.25</v>
      </c>
      <c r="AO15" s="13">
        <f>_xlfn.STDEV.P(Table1[Q6])</f>
        <v>1.713913650100261</v>
      </c>
    </row>
    <row r="16" spans="1:41" x14ac:dyDescent="0.25">
      <c r="A16">
        <v>14</v>
      </c>
      <c r="B16" t="s">
        <v>36</v>
      </c>
      <c r="C16" t="s">
        <v>100</v>
      </c>
      <c r="D16" s="25" t="s">
        <v>101</v>
      </c>
      <c r="E16" s="25" t="s">
        <v>4</v>
      </c>
      <c r="F16" s="25">
        <v>2</v>
      </c>
      <c r="G16" s="23" t="s">
        <v>155</v>
      </c>
      <c r="H16" s="23">
        <v>2</v>
      </c>
      <c r="I16" s="33">
        <f>INDEX(Table6[CICA score], MATCH(Table1[[#This Row],[Façade ID]],Table6[Façade ID], 0))</f>
        <v>2.7596209841446999</v>
      </c>
      <c r="J16" s="16">
        <v>1</v>
      </c>
      <c r="K16" s="18">
        <v>2</v>
      </c>
      <c r="L16" s="18">
        <v>3</v>
      </c>
      <c r="M16" s="18">
        <v>4</v>
      </c>
      <c r="N16" s="18">
        <v>6</v>
      </c>
      <c r="O16" s="18">
        <v>5</v>
      </c>
      <c r="P16" s="18">
        <v>7</v>
      </c>
      <c r="Q16" s="18">
        <v>9</v>
      </c>
      <c r="R16" s="18">
        <v>8</v>
      </c>
      <c r="S16" s="18">
        <v>10</v>
      </c>
      <c r="T16" s="31">
        <f>AVERAGE(Table1[CICA Score])</f>
        <v>3.8179590016415625</v>
      </c>
      <c r="U16" s="31">
        <f>_xlfn.STDEV.P(Table1[CICA Score])</f>
        <v>1.0768671839377393</v>
      </c>
      <c r="V16" s="27">
        <f>(Table1[[#This Row],[CICA Score]]-Table1[[#This Row],[Mean]])/Table1[[#This Row],[Standard Deviation]]</f>
        <v>-0.9827934524171108</v>
      </c>
      <c r="W16" s="29">
        <f>_xlfn.NORM.DIST(Table1[[#This Row],[Z-score]],0,1,FALSE)</f>
        <v>0.24613379266777871</v>
      </c>
      <c r="X16" s="25">
        <f>_xlfn.STDEV.P(Table1[Probability])</f>
        <v>0.12778417293287606</v>
      </c>
      <c r="Y16" s="1"/>
      <c r="AN16" s="11" cm="1">
        <f t="array" ref="AN16">AVERAGE(IF(Table1[Q6]&lt;&gt;"", Table1[Q6]))</f>
        <v>4.25</v>
      </c>
      <c r="AO16" s="13">
        <f>_xlfn.STDEV.P(Table1[Q6])</f>
        <v>1.713913650100261</v>
      </c>
    </row>
    <row r="17" spans="1:41" x14ac:dyDescent="0.25">
      <c r="A17">
        <v>15</v>
      </c>
      <c r="B17" t="s">
        <v>103</v>
      </c>
      <c r="C17" t="s">
        <v>100</v>
      </c>
      <c r="D17" s="25" t="s">
        <v>101</v>
      </c>
      <c r="E17" s="25" t="s">
        <v>4</v>
      </c>
      <c r="F17" s="25">
        <v>3</v>
      </c>
      <c r="G17" s="15" t="s">
        <v>176</v>
      </c>
      <c r="H17" s="15">
        <v>4</v>
      </c>
      <c r="I17" s="33">
        <f>INDEX(Table6[CICA score], MATCH(Table1[[#This Row],[Façade ID]],Table6[Façade ID], 0))</f>
        <v>5.6098050139362297</v>
      </c>
      <c r="J17" s="16">
        <v>1</v>
      </c>
      <c r="K17" s="18">
        <v>2</v>
      </c>
      <c r="L17" s="18">
        <v>3</v>
      </c>
      <c r="M17" s="18">
        <v>4</v>
      </c>
      <c r="N17" s="18">
        <v>5</v>
      </c>
      <c r="O17" s="18">
        <v>6</v>
      </c>
      <c r="P17" s="18">
        <v>7</v>
      </c>
      <c r="Q17" s="18">
        <v>9</v>
      </c>
      <c r="R17" s="18">
        <v>10</v>
      </c>
      <c r="S17" s="18">
        <v>8</v>
      </c>
      <c r="T17" s="31">
        <f>AVERAGE(Table1[CICA Score])</f>
        <v>3.8179590016415625</v>
      </c>
      <c r="U17" s="31">
        <f>_xlfn.STDEV.P(Table1[CICA Score])</f>
        <v>1.0768671839377393</v>
      </c>
      <c r="V17" s="27">
        <f>(Table1[[#This Row],[CICA Score]]-Table1[[#This Row],[Mean]])/Table1[[#This Row],[Standard Deviation]]</f>
        <v>1.6639433711244611</v>
      </c>
      <c r="W17" s="29">
        <f>_xlfn.NORM.DIST(Table1[[#This Row],[Z-score]],0,1,FALSE)</f>
        <v>9.9929303864987121E-2</v>
      </c>
      <c r="X17" s="25">
        <f>_xlfn.STDEV.P(Table1[Probability])</f>
        <v>0.12778417293287606</v>
      </c>
      <c r="Y17" s="1"/>
      <c r="AN17" s="11" cm="1">
        <f t="array" ref="AN17">AVERAGE(IF(Table1[Q6]&lt;&gt;"", Table1[Q6]))</f>
        <v>4.25</v>
      </c>
      <c r="AO17" s="13">
        <f>_xlfn.STDEV.P(Table1[Q6])</f>
        <v>1.713913650100261</v>
      </c>
    </row>
    <row r="18" spans="1:41" ht="26.25" x14ac:dyDescent="0.25">
      <c r="A18">
        <v>16</v>
      </c>
      <c r="B18" t="s">
        <v>105</v>
      </c>
      <c r="C18" t="s">
        <v>104</v>
      </c>
      <c r="D18" s="25" t="s">
        <v>130</v>
      </c>
      <c r="E18" s="25" t="s">
        <v>4</v>
      </c>
      <c r="F18" s="25">
        <v>1</v>
      </c>
      <c r="G18" s="15" t="s">
        <v>163</v>
      </c>
      <c r="H18" s="15">
        <v>8</v>
      </c>
      <c r="I18" s="33">
        <f>INDEX(Table6[CICA score], MATCH(Table1[[#This Row],[Façade ID]],Table6[Façade ID], 0))</f>
        <v>4.7471604313498101</v>
      </c>
      <c r="J18" s="16">
        <v>1</v>
      </c>
      <c r="K18" s="18">
        <v>2</v>
      </c>
      <c r="L18" s="18">
        <v>3</v>
      </c>
      <c r="M18" s="18">
        <v>5</v>
      </c>
      <c r="N18" s="18">
        <v>6</v>
      </c>
      <c r="O18" s="18">
        <v>4</v>
      </c>
      <c r="P18" s="18">
        <v>7</v>
      </c>
      <c r="Q18" s="18">
        <v>10</v>
      </c>
      <c r="R18" s="18">
        <v>9</v>
      </c>
      <c r="S18" s="18">
        <v>8</v>
      </c>
      <c r="T18" s="31">
        <f>AVERAGE(Table1[CICA Score])</f>
        <v>3.8179590016415625</v>
      </c>
      <c r="U18" s="31">
        <f>_xlfn.STDEV.P(Table1[CICA Score])</f>
        <v>1.0768671839377393</v>
      </c>
      <c r="V18" s="27">
        <f>(Table1[[#This Row],[CICA Score]]-Table1[[#This Row],[Mean]])/Table1[[#This Row],[Standard Deviation]]</f>
        <v>0.86287468275379331</v>
      </c>
      <c r="W18" s="29">
        <f>_xlfn.NORM.DIST(Table1[[#This Row],[Z-score]],0,1,FALSE)</f>
        <v>0.27493656180481968</v>
      </c>
      <c r="X18" s="25">
        <f>_xlfn.STDEV.P(Table1[Probability])</f>
        <v>0.12778417293287606</v>
      </c>
      <c r="Y18" s="8" t="s">
        <v>132</v>
      </c>
      <c r="Z18" s="8" t="s">
        <v>11</v>
      </c>
      <c r="AA18" s="8" t="s">
        <v>96</v>
      </c>
      <c r="AB18" s="8" t="s">
        <v>110</v>
      </c>
      <c r="AC18" s="8" t="s">
        <v>13</v>
      </c>
      <c r="AD18" s="9">
        <v>3</v>
      </c>
      <c r="AE18" s="9">
        <v>2</v>
      </c>
      <c r="AF18" s="9">
        <v>2</v>
      </c>
      <c r="AG18" s="9">
        <v>3</v>
      </c>
      <c r="AH18" s="9">
        <v>5</v>
      </c>
      <c r="AI18" s="9">
        <v>3</v>
      </c>
      <c r="AJ18" s="9">
        <v>2</v>
      </c>
      <c r="AK18" s="9">
        <v>5</v>
      </c>
      <c r="AL18" s="9">
        <v>6</v>
      </c>
      <c r="AM18" s="9">
        <v>2</v>
      </c>
      <c r="AN18" s="11" cm="1">
        <f t="array" ref="AN18">AVERAGE(IF(Table1[Q6]&lt;&gt;"", Table1[Q6]))</f>
        <v>4.25</v>
      </c>
      <c r="AO18" s="13">
        <f>_xlfn.STDEV.P(Table1[Q6])</f>
        <v>1.713913650100261</v>
      </c>
    </row>
    <row r="19" spans="1:41" x14ac:dyDescent="0.25">
      <c r="A19">
        <v>17</v>
      </c>
      <c r="B19" t="s">
        <v>106</v>
      </c>
      <c r="C19" t="s">
        <v>104</v>
      </c>
      <c r="D19" s="25" t="s">
        <v>130</v>
      </c>
      <c r="E19" s="25" t="s">
        <v>4</v>
      </c>
      <c r="F19" s="25">
        <v>2</v>
      </c>
      <c r="G19" s="15" t="s">
        <v>183</v>
      </c>
      <c r="H19" s="15">
        <v>10</v>
      </c>
      <c r="I19" s="33">
        <f>INDEX(Table6[CICA score], MATCH(Table1[[#This Row],[Façade ID]],Table6[Façade ID], 0))</f>
        <v>3.65898607536396</v>
      </c>
      <c r="J19" s="16">
        <v>4</v>
      </c>
      <c r="K19" s="18">
        <v>5</v>
      </c>
      <c r="L19" s="18">
        <v>6</v>
      </c>
      <c r="M19" s="18">
        <v>3</v>
      </c>
      <c r="N19" s="18">
        <v>2</v>
      </c>
      <c r="O19" s="18">
        <v>1</v>
      </c>
      <c r="P19" s="18">
        <v>7</v>
      </c>
      <c r="Q19" s="18">
        <v>8</v>
      </c>
      <c r="R19" s="18">
        <v>9</v>
      </c>
      <c r="S19" s="18">
        <v>8</v>
      </c>
      <c r="T19" s="31">
        <f>AVERAGE(Table1[CICA Score])</f>
        <v>3.8179590016415625</v>
      </c>
      <c r="U19" s="31">
        <f>_xlfn.STDEV.P(Table1[CICA Score])</f>
        <v>1.0768671839377393</v>
      </c>
      <c r="V19" s="27">
        <f>(Table1[[#This Row],[CICA Score]]-Table1[[#This Row],[Mean]])/Table1[[#This Row],[Standard Deviation]]</f>
        <v>-0.14762537910784157</v>
      </c>
      <c r="W19" s="29">
        <f>_xlfn.NORM.DIST(Table1[[#This Row],[Z-score]],0,1,FALSE)</f>
        <v>0.39461875416996678</v>
      </c>
      <c r="X19" s="25">
        <f>_xlfn.STDEV.P(Table1[Probability])</f>
        <v>0.12778417293287606</v>
      </c>
      <c r="Y19" s="1"/>
      <c r="AN19" s="11" cm="1">
        <f t="array" ref="AN19">AVERAGE(IF(Table1[Q6]&lt;&gt;"", Table1[Q6]))</f>
        <v>4.25</v>
      </c>
      <c r="AO19" s="13">
        <f>_xlfn.STDEV.P(Table1[Q6])</f>
        <v>1.713913650100261</v>
      </c>
    </row>
    <row r="20" spans="1:41" x14ac:dyDescent="0.25">
      <c r="A20">
        <v>18</v>
      </c>
      <c r="B20" t="s">
        <v>107</v>
      </c>
      <c r="C20" t="s">
        <v>104</v>
      </c>
      <c r="D20" s="25" t="s">
        <v>130</v>
      </c>
      <c r="E20" s="25" t="s">
        <v>4</v>
      </c>
      <c r="F20" s="25">
        <v>3</v>
      </c>
      <c r="G20" s="15" t="s">
        <v>156</v>
      </c>
      <c r="H20" s="15">
        <v>3</v>
      </c>
      <c r="I20" s="33">
        <f>INDEX(Table6[CICA score], MATCH(Table1[[#This Row],[Façade ID]],Table6[Façade ID], 0))</f>
        <v>3.8040117432535898</v>
      </c>
      <c r="J20" s="16">
        <v>5</v>
      </c>
      <c r="K20" s="18">
        <v>6</v>
      </c>
      <c r="L20" s="18">
        <v>4</v>
      </c>
      <c r="M20" s="18">
        <v>7</v>
      </c>
      <c r="N20" s="18">
        <v>3</v>
      </c>
      <c r="O20" s="18">
        <v>1</v>
      </c>
      <c r="P20" s="18">
        <v>2</v>
      </c>
      <c r="Q20" s="18">
        <v>9</v>
      </c>
      <c r="R20" s="18">
        <v>10</v>
      </c>
      <c r="S20" s="18">
        <v>8</v>
      </c>
      <c r="T20" s="31">
        <f>AVERAGE(Table1[CICA Score])</f>
        <v>3.8179590016415625</v>
      </c>
      <c r="U20" s="31">
        <f>_xlfn.STDEV.P(Table1[CICA Score])</f>
        <v>1.0768671839377393</v>
      </c>
      <c r="V20" s="27">
        <f>(Table1[[#This Row],[CICA Score]]-Table1[[#This Row],[Mean]])/Table1[[#This Row],[Standard Deviation]]</f>
        <v>-1.2951697847242701E-2</v>
      </c>
      <c r="W20" s="29">
        <f>_xlfn.NORM.DIST(Table1[[#This Row],[Z-score]],0,1,FALSE)</f>
        <v>0.39890882122356008</v>
      </c>
      <c r="X20" s="25">
        <f>_xlfn.STDEV.P(Table1[Probability])</f>
        <v>0.12778417293287606</v>
      </c>
      <c r="Y20" s="1"/>
      <c r="AN20" s="11" cm="1">
        <f t="array" ref="AN20">AVERAGE(IF(Table1[Q6]&lt;&gt;"", Table1[Q6]))</f>
        <v>4.25</v>
      </c>
      <c r="AO20" s="13">
        <f>_xlfn.STDEV.P(Table1[Q6])</f>
        <v>1.713913650100261</v>
      </c>
    </row>
    <row r="21" spans="1:41" ht="39" x14ac:dyDescent="0.25">
      <c r="A21">
        <v>19</v>
      </c>
      <c r="B21" t="s">
        <v>114</v>
      </c>
      <c r="C21" t="s">
        <v>108</v>
      </c>
      <c r="D21" s="25" t="s">
        <v>135</v>
      </c>
      <c r="E21" s="25" t="s">
        <v>4</v>
      </c>
      <c r="F21" s="25">
        <v>1</v>
      </c>
      <c r="G21" s="15" t="s">
        <v>161</v>
      </c>
      <c r="H21" s="15">
        <v>4</v>
      </c>
      <c r="I21" s="33">
        <f>INDEX(Table6[CICA score], MATCH(Table1[[#This Row],[Façade ID]],Table6[Façade ID], 0))</f>
        <v>5.00963449499221</v>
      </c>
      <c r="J21" s="18">
        <v>1</v>
      </c>
      <c r="K21" s="18">
        <v>2</v>
      </c>
      <c r="L21" s="18">
        <v>3</v>
      </c>
      <c r="M21" s="18">
        <v>4</v>
      </c>
      <c r="N21" s="18">
        <v>5</v>
      </c>
      <c r="O21" s="18">
        <v>6</v>
      </c>
      <c r="P21" s="18">
        <v>7</v>
      </c>
      <c r="Q21" s="18">
        <v>10</v>
      </c>
      <c r="R21" s="18">
        <v>9</v>
      </c>
      <c r="S21" s="18">
        <v>8</v>
      </c>
      <c r="T21" s="31">
        <f>AVERAGE(Table1[CICA Score])</f>
        <v>3.8179590016415625</v>
      </c>
      <c r="U21" s="31">
        <f>_xlfn.STDEV.P(Table1[CICA Score])</f>
        <v>1.0768671839377393</v>
      </c>
      <c r="V21" s="27">
        <f>(Table1[[#This Row],[CICA Score]]-Table1[[#This Row],[Mean]])/Table1[[#This Row],[Standard Deviation]]</f>
        <v>1.1066132491781326</v>
      </c>
      <c r="W21" s="29">
        <f>_xlfn.NORM.DIST(Table1[[#This Row],[Z-score]],0,1,FALSE)</f>
        <v>0.21626841627455454</v>
      </c>
      <c r="X21" s="25">
        <f>_xlfn.STDEV.P(Table1[Probability])</f>
        <v>0.12778417293287606</v>
      </c>
      <c r="Y21" s="8" t="s">
        <v>31</v>
      </c>
      <c r="Z21" s="8" t="s">
        <v>136</v>
      </c>
      <c r="AA21" s="8" t="s">
        <v>96</v>
      </c>
      <c r="AB21" s="8" t="s">
        <v>97</v>
      </c>
      <c r="AC21" s="8" t="s">
        <v>137</v>
      </c>
      <c r="AD21" s="9">
        <v>1</v>
      </c>
      <c r="AE21" s="9">
        <v>4</v>
      </c>
      <c r="AF21" s="9">
        <v>6</v>
      </c>
      <c r="AG21" s="9">
        <v>3</v>
      </c>
      <c r="AH21" s="9">
        <v>4</v>
      </c>
      <c r="AI21" s="9">
        <v>6</v>
      </c>
      <c r="AJ21" s="9">
        <v>4</v>
      </c>
      <c r="AK21" s="9">
        <v>6</v>
      </c>
      <c r="AL21" s="9">
        <v>4</v>
      </c>
      <c r="AM21" s="9">
        <v>2</v>
      </c>
      <c r="AN21" s="11" cm="1">
        <f t="array" ref="AN21">AVERAGE(IF(Table1[Q6]&lt;&gt;"", Table1[Q6]))</f>
        <v>4.25</v>
      </c>
      <c r="AO21" s="13">
        <f>_xlfn.STDEV.P(Table1[Q6])</f>
        <v>1.713913650100261</v>
      </c>
    </row>
    <row r="22" spans="1:41" x14ac:dyDescent="0.25">
      <c r="A22">
        <v>20</v>
      </c>
      <c r="B22" t="s">
        <v>115</v>
      </c>
      <c r="C22" t="s">
        <v>108</v>
      </c>
      <c r="D22" s="25" t="s">
        <v>135</v>
      </c>
      <c r="E22" s="25" t="s">
        <v>4</v>
      </c>
      <c r="F22" s="25">
        <v>2</v>
      </c>
      <c r="G22" s="15" t="s">
        <v>167</v>
      </c>
      <c r="H22" s="15">
        <v>3</v>
      </c>
      <c r="I22" s="33">
        <f>INDEX(Table6[CICA score], MATCH(Table1[[#This Row],[Façade ID]],Table6[Façade ID], 0))</f>
        <v>3.3810580167354498</v>
      </c>
      <c r="J22" s="18">
        <v>1</v>
      </c>
      <c r="K22" s="18">
        <v>2</v>
      </c>
      <c r="L22" s="18">
        <v>3</v>
      </c>
      <c r="M22" s="18">
        <v>4</v>
      </c>
      <c r="N22" s="18">
        <v>5</v>
      </c>
      <c r="O22" s="18">
        <v>6</v>
      </c>
      <c r="P22" s="18">
        <v>7</v>
      </c>
      <c r="Q22" s="18">
        <v>10</v>
      </c>
      <c r="R22" s="18">
        <v>9</v>
      </c>
      <c r="S22" s="18">
        <v>8</v>
      </c>
      <c r="T22" s="31">
        <f>AVERAGE(Table1[CICA Score])</f>
        <v>3.8179590016415625</v>
      </c>
      <c r="U22" s="31">
        <f>_xlfn.STDEV.P(Table1[CICA Score])</f>
        <v>1.0768671839377393</v>
      </c>
      <c r="V22" s="27">
        <f>(Table1[[#This Row],[CICA Score]]-Table1[[#This Row],[Mean]])/Table1[[#This Row],[Standard Deviation]]</f>
        <v>-0.405714828553428</v>
      </c>
      <c r="W22" s="29">
        <f>_xlfn.NORM.DIST(Table1[[#This Row],[Z-score]],0,1,FALSE)</f>
        <v>0.36742326154398586</v>
      </c>
      <c r="X22" s="25">
        <f>_xlfn.STDEV.P(Table1[Probability])</f>
        <v>0.12778417293287606</v>
      </c>
      <c r="Y22" s="1"/>
      <c r="AN22" s="11" cm="1">
        <f t="array" ref="AN22">AVERAGE(IF(Table1[Q6]&lt;&gt;"", Table1[Q6]))</f>
        <v>4.25</v>
      </c>
      <c r="AO22" s="13">
        <f>_xlfn.STDEV.P(Table1[Q6])</f>
        <v>1.713913650100261</v>
      </c>
    </row>
    <row r="23" spans="1:41" x14ac:dyDescent="0.25">
      <c r="A23">
        <v>21</v>
      </c>
      <c r="B23" t="s">
        <v>116</v>
      </c>
      <c r="C23" t="s">
        <v>108</v>
      </c>
      <c r="D23" s="25" t="s">
        <v>135</v>
      </c>
      <c r="E23" s="25" t="s">
        <v>4</v>
      </c>
      <c r="F23" s="25">
        <v>3</v>
      </c>
      <c r="G23" s="15" t="s">
        <v>176</v>
      </c>
      <c r="H23" s="15">
        <v>4</v>
      </c>
      <c r="I23" s="33">
        <f>INDEX(Table6[CICA score], MATCH(Table1[[#This Row],[Façade ID]],Table6[Façade ID], 0))</f>
        <v>5.6098050139362297</v>
      </c>
      <c r="J23" s="18">
        <v>1</v>
      </c>
      <c r="K23" s="18">
        <v>2</v>
      </c>
      <c r="L23" s="18">
        <v>3</v>
      </c>
      <c r="M23" s="18">
        <v>4</v>
      </c>
      <c r="N23" s="18">
        <v>5</v>
      </c>
      <c r="O23" s="18">
        <v>6</v>
      </c>
      <c r="P23" s="18">
        <v>7</v>
      </c>
      <c r="Q23" s="18">
        <v>10</v>
      </c>
      <c r="R23" s="18">
        <v>9</v>
      </c>
      <c r="S23" s="18">
        <v>8</v>
      </c>
      <c r="T23" s="31">
        <f>AVERAGE(Table1[CICA Score])</f>
        <v>3.8179590016415625</v>
      </c>
      <c r="U23" s="31">
        <f>_xlfn.STDEV.P(Table1[CICA Score])</f>
        <v>1.0768671839377393</v>
      </c>
      <c r="V23" s="27">
        <f>(Table1[[#This Row],[CICA Score]]-Table1[[#This Row],[Mean]])/Table1[[#This Row],[Standard Deviation]]</f>
        <v>1.6639433711244611</v>
      </c>
      <c r="W23" s="29">
        <f>_xlfn.NORM.DIST(Table1[[#This Row],[Z-score]],0,1,FALSE)</f>
        <v>9.9929303864987121E-2</v>
      </c>
      <c r="X23" s="25">
        <f>_xlfn.STDEV.P(Table1[Probability])</f>
        <v>0.12778417293287606</v>
      </c>
      <c r="Y23" s="1"/>
      <c r="AN23" s="11" cm="1">
        <f t="array" ref="AN23">AVERAGE(IF(Table1[Q6]&lt;&gt;"", Table1[Q6]))</f>
        <v>4.25</v>
      </c>
      <c r="AO23" s="13">
        <f>_xlfn.STDEV.P(Table1[Q6])</f>
        <v>1.713913650100261</v>
      </c>
    </row>
    <row r="24" spans="1:41" x14ac:dyDescent="0.25">
      <c r="A24">
        <v>22</v>
      </c>
      <c r="B24" t="s">
        <v>117</v>
      </c>
      <c r="C24" t="s">
        <v>129</v>
      </c>
      <c r="D24" s="25" t="s">
        <v>138</v>
      </c>
      <c r="E24" s="25" t="s">
        <v>3</v>
      </c>
      <c r="F24" s="25">
        <v>1</v>
      </c>
      <c r="G24" s="15" t="s">
        <v>154</v>
      </c>
      <c r="H24" s="15">
        <v>1</v>
      </c>
      <c r="I24" s="33">
        <f>INDEX(Table6[CICA score], MATCH(Table1[[#This Row],[Façade ID]],Table6[Façade ID], 0))</f>
        <v>2.16753707666108</v>
      </c>
      <c r="J24" s="18">
        <v>1</v>
      </c>
      <c r="K24" s="18">
        <v>2</v>
      </c>
      <c r="L24" s="18">
        <v>3</v>
      </c>
      <c r="M24" s="18">
        <v>4</v>
      </c>
      <c r="N24" s="18">
        <v>5</v>
      </c>
      <c r="O24" s="18">
        <v>6</v>
      </c>
      <c r="P24" s="18">
        <v>7</v>
      </c>
      <c r="Q24" s="18">
        <v>10</v>
      </c>
      <c r="R24" s="18">
        <v>9</v>
      </c>
      <c r="S24" s="18">
        <v>8</v>
      </c>
      <c r="T24" s="31">
        <f>AVERAGE(Table1[CICA Score])</f>
        <v>3.8179590016415625</v>
      </c>
      <c r="U24" s="31">
        <f>_xlfn.STDEV.P(Table1[CICA Score])</f>
        <v>1.0768671839377393</v>
      </c>
      <c r="V24" s="27">
        <f>(Table1[[#This Row],[CICA Score]]-Table1[[#This Row],[Mean]])/Table1[[#This Row],[Standard Deviation]]</f>
        <v>-1.5326141882654902</v>
      </c>
      <c r="W24" s="29">
        <f>_xlfn.NORM.DIST(Table1[[#This Row],[Z-score]],0,1,FALSE)</f>
        <v>0.1232683419282854</v>
      </c>
      <c r="X24" s="25">
        <f>_xlfn.STDEV.P(Table1[Probability])</f>
        <v>0.12778417293287606</v>
      </c>
      <c r="Y24" s="1" t="s">
        <v>133</v>
      </c>
      <c r="AN24" s="11" cm="1">
        <f t="array" ref="AN24">AVERAGE(IF(Table1[Q6]&lt;&gt;"", Table1[Q6]))</f>
        <v>4.25</v>
      </c>
      <c r="AO24" s="13">
        <f>_xlfn.STDEV.P(Table1[Q6])</f>
        <v>1.713913650100261</v>
      </c>
    </row>
    <row r="25" spans="1:41" x14ac:dyDescent="0.25">
      <c r="A25">
        <v>23</v>
      </c>
      <c r="B25" t="s">
        <v>118</v>
      </c>
      <c r="C25" t="s">
        <v>129</v>
      </c>
      <c r="D25" s="25" t="s">
        <v>138</v>
      </c>
      <c r="E25" s="25" t="s">
        <v>3</v>
      </c>
      <c r="F25" s="25">
        <v>2</v>
      </c>
      <c r="G25" s="15" t="s">
        <v>166</v>
      </c>
      <c r="H25" s="15">
        <v>1</v>
      </c>
      <c r="I25" s="33">
        <f>INDEX(Table6[CICA score], MATCH(Table1[[#This Row],[Façade ID]],Table6[Façade ID], 0))</f>
        <v>2.1269954637560202</v>
      </c>
      <c r="J25" s="18">
        <v>1</v>
      </c>
      <c r="K25" s="18">
        <v>2</v>
      </c>
      <c r="L25" s="18">
        <v>3</v>
      </c>
      <c r="M25" s="18">
        <v>4</v>
      </c>
      <c r="N25" s="18">
        <v>5</v>
      </c>
      <c r="O25" s="18">
        <v>6</v>
      </c>
      <c r="P25" s="18">
        <v>7</v>
      </c>
      <c r="Q25" s="18">
        <v>10</v>
      </c>
      <c r="R25" s="18">
        <v>9</v>
      </c>
      <c r="S25" s="18">
        <v>8</v>
      </c>
      <c r="T25" s="31">
        <f>AVERAGE(Table1[CICA Score])</f>
        <v>3.8179590016415625</v>
      </c>
      <c r="U25" s="31">
        <f>_xlfn.STDEV.P(Table1[CICA Score])</f>
        <v>1.0768671839377393</v>
      </c>
      <c r="V25" s="27">
        <f>(Table1[[#This Row],[CICA Score]]-Table1[[#This Row],[Mean]])/Table1[[#This Row],[Standard Deviation]]</f>
        <v>-1.5702619256185895</v>
      </c>
      <c r="W25" s="29">
        <f>_xlfn.NORM.DIST(Table1[[#This Row],[Z-score]],0,1,FALSE)</f>
        <v>0.11627469921366151</v>
      </c>
      <c r="X25" s="25">
        <f>_xlfn.STDEV.P(Table1[Probability])</f>
        <v>0.12778417293287606</v>
      </c>
      <c r="Y25" s="1"/>
      <c r="AN25" s="11" cm="1">
        <f t="array" ref="AN25">AVERAGE(IF(Table1[Q6]&lt;&gt;"", Table1[Q6]))</f>
        <v>4.25</v>
      </c>
      <c r="AO25" s="13">
        <f>_xlfn.STDEV.P(Table1[Q6])</f>
        <v>1.713913650100261</v>
      </c>
    </row>
    <row r="26" spans="1:41" x14ac:dyDescent="0.25">
      <c r="A26">
        <v>24</v>
      </c>
      <c r="B26" t="s">
        <v>119</v>
      </c>
      <c r="C26" t="s">
        <v>129</v>
      </c>
      <c r="D26" s="25" t="s">
        <v>138</v>
      </c>
      <c r="E26" s="25" t="s">
        <v>3</v>
      </c>
      <c r="F26" s="25">
        <v>3</v>
      </c>
      <c r="G26" s="15" t="s">
        <v>175</v>
      </c>
      <c r="H26" s="15">
        <v>2</v>
      </c>
      <c r="I26" s="33">
        <f>INDEX(Table6[CICA score], MATCH(Table1[[#This Row],[Façade ID]],Table6[Façade ID], 0))</f>
        <v>2.44814100940693</v>
      </c>
      <c r="J26" s="18">
        <v>1</v>
      </c>
      <c r="K26" s="18">
        <v>2</v>
      </c>
      <c r="L26" s="18">
        <v>3</v>
      </c>
      <c r="M26" s="18">
        <v>4</v>
      </c>
      <c r="N26" s="18">
        <v>5</v>
      </c>
      <c r="O26" s="18">
        <v>6</v>
      </c>
      <c r="P26" s="18">
        <v>7</v>
      </c>
      <c r="Q26" s="18">
        <v>10</v>
      </c>
      <c r="R26" s="18">
        <v>9</v>
      </c>
      <c r="S26" s="18">
        <v>8</v>
      </c>
      <c r="T26" s="31">
        <f>AVERAGE(Table1[CICA Score])</f>
        <v>3.8179590016415625</v>
      </c>
      <c r="U26" s="31">
        <f>_xlfn.STDEV.P(Table1[CICA Score])</f>
        <v>1.0768671839377393</v>
      </c>
      <c r="V26" s="27">
        <f>(Table1[[#This Row],[CICA Score]]-Table1[[#This Row],[Mean]])/Table1[[#This Row],[Standard Deviation]]</f>
        <v>-1.272039869601812</v>
      </c>
      <c r="W26" s="29">
        <f>_xlfn.NORM.DIST(Table1[[#This Row],[Z-score]],0,1,FALSE)</f>
        <v>0.17764266469552986</v>
      </c>
      <c r="X26" s="25">
        <f>_xlfn.STDEV.P(Table1[Probability])</f>
        <v>0.12778417293287606</v>
      </c>
      <c r="Y26" s="1"/>
      <c r="AN26" s="11" cm="1">
        <f t="array" ref="AN26">AVERAGE(IF(Table1[Q6]&lt;&gt;"", Table1[Q6]))</f>
        <v>4.25</v>
      </c>
      <c r="AO26" s="13">
        <f>_xlfn.STDEV.P(Table1[Q6])</f>
        <v>1.713913650100261</v>
      </c>
    </row>
    <row r="27" spans="1:41" ht="26.25" x14ac:dyDescent="0.25">
      <c r="A27">
        <v>25</v>
      </c>
      <c r="B27" t="s">
        <v>120</v>
      </c>
      <c r="C27" t="s">
        <v>113</v>
      </c>
      <c r="D27" s="25" t="s">
        <v>140</v>
      </c>
      <c r="E27" s="25" t="s">
        <v>3</v>
      </c>
      <c r="F27" s="25">
        <v>1</v>
      </c>
      <c r="G27" s="15" t="s">
        <v>160</v>
      </c>
      <c r="H27" s="15">
        <v>3</v>
      </c>
      <c r="I27" s="33">
        <f>INDEX(Table6[CICA score], MATCH(Table1[[#This Row],[Façade ID]],Table6[Façade ID], 0))</f>
        <v>4.0709468205657604</v>
      </c>
      <c r="J27" s="18">
        <v>1</v>
      </c>
      <c r="K27" s="18">
        <v>2</v>
      </c>
      <c r="L27" s="18">
        <v>3</v>
      </c>
      <c r="M27" s="18">
        <v>4</v>
      </c>
      <c r="N27" s="18">
        <v>7</v>
      </c>
      <c r="O27" s="18">
        <v>5</v>
      </c>
      <c r="P27" s="18">
        <v>6</v>
      </c>
      <c r="Q27" s="18">
        <v>8</v>
      </c>
      <c r="R27" s="18">
        <v>9</v>
      </c>
      <c r="S27" s="18">
        <v>10</v>
      </c>
      <c r="T27" s="31">
        <f>AVERAGE(Table1[CICA Score])</f>
        <v>3.8179590016415625</v>
      </c>
      <c r="U27" s="31">
        <f>_xlfn.STDEV.P(Table1[CICA Score])</f>
        <v>1.0768671839377393</v>
      </c>
      <c r="V27" s="27">
        <f>(Table1[[#This Row],[CICA Score]]-Table1[[#This Row],[Mean]])/Table1[[#This Row],[Standard Deviation]]</f>
        <v>0.2349294534160721</v>
      </c>
      <c r="W27" s="29">
        <f>_xlfn.NORM.DIST(Table1[[#This Row],[Z-score]],0,1,FALSE)</f>
        <v>0.38808361606840547</v>
      </c>
      <c r="X27" s="25">
        <f>_xlfn.STDEV.P(Table1[Probability])</f>
        <v>0.12778417293287606</v>
      </c>
      <c r="Y27" s="8" t="s">
        <v>31</v>
      </c>
      <c r="Z27" s="8" t="s">
        <v>11</v>
      </c>
      <c r="AA27" s="8" t="s">
        <v>96</v>
      </c>
      <c r="AB27" s="8" t="s">
        <v>141</v>
      </c>
      <c r="AC27" s="8" t="s">
        <v>142</v>
      </c>
      <c r="AD27" s="9">
        <v>5</v>
      </c>
      <c r="AE27" s="9">
        <v>6</v>
      </c>
      <c r="AF27" s="9">
        <v>7</v>
      </c>
      <c r="AG27" s="9">
        <v>5</v>
      </c>
      <c r="AH27" s="9">
        <v>4</v>
      </c>
      <c r="AI27" s="9">
        <v>3</v>
      </c>
      <c r="AJ27" s="9">
        <v>7</v>
      </c>
      <c r="AK27" s="9">
        <v>6</v>
      </c>
      <c r="AL27" s="9">
        <v>7</v>
      </c>
      <c r="AM27" s="9">
        <v>6</v>
      </c>
      <c r="AN27" s="11" cm="1">
        <f t="array" ref="AN27">AVERAGE(IF(Table1[Q6]&lt;&gt;"", Table1[Q6]))</f>
        <v>4.25</v>
      </c>
      <c r="AO27" s="13">
        <f>_xlfn.STDEV.P(Table1[Q6])</f>
        <v>1.713913650100261</v>
      </c>
    </row>
    <row r="28" spans="1:41" x14ac:dyDescent="0.25">
      <c r="A28">
        <v>26</v>
      </c>
      <c r="B28" t="s">
        <v>121</v>
      </c>
      <c r="C28" t="s">
        <v>113</v>
      </c>
      <c r="D28" s="25" t="s">
        <v>140</v>
      </c>
      <c r="E28" s="25" t="s">
        <v>3</v>
      </c>
      <c r="F28" s="25">
        <v>2</v>
      </c>
      <c r="G28" s="15" t="s">
        <v>170</v>
      </c>
      <c r="H28" s="15">
        <v>6</v>
      </c>
      <c r="I28" s="33">
        <f>INDEX(Table6[CICA score], MATCH(Table1[[#This Row],[Façade ID]],Table6[Façade ID], 0))</f>
        <v>3.6741751246223799</v>
      </c>
      <c r="J28" s="18">
        <v>1</v>
      </c>
      <c r="K28" s="18">
        <v>2</v>
      </c>
      <c r="L28" s="18">
        <v>3</v>
      </c>
      <c r="M28" s="18">
        <v>4</v>
      </c>
      <c r="N28" s="18">
        <v>7</v>
      </c>
      <c r="O28" s="18">
        <v>5</v>
      </c>
      <c r="P28" s="18">
        <v>6</v>
      </c>
      <c r="Q28" s="18">
        <v>8</v>
      </c>
      <c r="R28" s="18">
        <v>10</v>
      </c>
      <c r="S28" s="18">
        <v>9</v>
      </c>
      <c r="T28" s="31">
        <f>AVERAGE(Table1[CICA Score])</f>
        <v>3.8179590016415625</v>
      </c>
      <c r="U28" s="31">
        <f>_xlfn.STDEV.P(Table1[CICA Score])</f>
        <v>1.0768671839377393</v>
      </c>
      <c r="V28" s="27">
        <f>(Table1[[#This Row],[CICA Score]]-Table1[[#This Row],[Mean]])/Table1[[#This Row],[Standard Deviation]]</f>
        <v>-0.13352052988875895</v>
      </c>
      <c r="W28" s="29">
        <f>_xlfn.NORM.DIST(Table1[[#This Row],[Z-score]],0,1,FALSE)</f>
        <v>0.39540196478309148</v>
      </c>
      <c r="X28" s="25">
        <f>_xlfn.STDEV.P(Table1[Probability])</f>
        <v>0.12778417293287606</v>
      </c>
      <c r="Y28" s="1"/>
      <c r="AN28" s="11" cm="1">
        <f t="array" ref="AN28">AVERAGE(IF(Table1[Q6]&lt;&gt;"", Table1[Q6]))</f>
        <v>4.25</v>
      </c>
      <c r="AO28" s="13">
        <f>_xlfn.STDEV.P(Table1[Q6])</f>
        <v>1.713913650100261</v>
      </c>
    </row>
    <row r="29" spans="1:41" x14ac:dyDescent="0.25">
      <c r="A29">
        <v>27</v>
      </c>
      <c r="B29" t="s">
        <v>122</v>
      </c>
      <c r="C29" t="s">
        <v>113</v>
      </c>
      <c r="D29" s="25" t="s">
        <v>140</v>
      </c>
      <c r="E29" s="25" t="s">
        <v>3</v>
      </c>
      <c r="F29" s="25">
        <v>3</v>
      </c>
      <c r="G29" s="15" t="s">
        <v>156</v>
      </c>
      <c r="H29" s="15">
        <v>3</v>
      </c>
      <c r="I29" s="33">
        <f>INDEX(Table6[CICA score], MATCH(Table1[[#This Row],[Façade ID]],Table6[Façade ID], 0))</f>
        <v>3.8040117432535898</v>
      </c>
      <c r="J29" s="18">
        <v>1</v>
      </c>
      <c r="K29" s="18">
        <v>2</v>
      </c>
      <c r="L29" s="18">
        <v>3</v>
      </c>
      <c r="M29" s="18">
        <v>4</v>
      </c>
      <c r="N29" s="18">
        <v>7</v>
      </c>
      <c r="O29" s="18">
        <v>5</v>
      </c>
      <c r="P29" s="18">
        <v>6</v>
      </c>
      <c r="Q29" s="18">
        <v>10</v>
      </c>
      <c r="R29" s="18">
        <v>9</v>
      </c>
      <c r="S29" s="18">
        <v>8</v>
      </c>
      <c r="T29" s="31">
        <f>AVERAGE(Table1[CICA Score])</f>
        <v>3.8179590016415625</v>
      </c>
      <c r="U29" s="31">
        <f>_xlfn.STDEV.P(Table1[CICA Score])</f>
        <v>1.0768671839377393</v>
      </c>
      <c r="V29" s="27">
        <f>(Table1[[#This Row],[CICA Score]]-Table1[[#This Row],[Mean]])/Table1[[#This Row],[Standard Deviation]]</f>
        <v>-1.2951697847242701E-2</v>
      </c>
      <c r="W29" s="29">
        <f>_xlfn.NORM.DIST(Table1[[#This Row],[Z-score]],0,1,FALSE)</f>
        <v>0.39890882122356008</v>
      </c>
      <c r="X29" s="25">
        <f>_xlfn.STDEV.P(Table1[Probability])</f>
        <v>0.12778417293287606</v>
      </c>
      <c r="Y29" s="1"/>
      <c r="AN29" s="11" cm="1">
        <f t="array" ref="AN29">AVERAGE(IF(Table1[Q6]&lt;&gt;"", Table1[Q6]))</f>
        <v>4.25</v>
      </c>
      <c r="AO29" s="13">
        <f>_xlfn.STDEV.P(Table1[Q6])</f>
        <v>1.713913650100261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7D7F4-BBA8-41A4-B552-7DEEA12CE365}">
  <dimension ref="A1:K34"/>
  <sheetViews>
    <sheetView workbookViewId="0">
      <selection activeCell="K5" sqref="K5"/>
    </sheetView>
  </sheetViews>
  <sheetFormatPr defaultRowHeight="15" x14ac:dyDescent="0.25"/>
  <cols>
    <col min="1" max="1" width="13.140625" bestFit="1" customWidth="1"/>
    <col min="2" max="2" width="17" bestFit="1" customWidth="1"/>
    <col min="3" max="3" width="22.7109375" bestFit="1" customWidth="1"/>
    <col min="4" max="4" width="19" bestFit="1" customWidth="1"/>
    <col min="5" max="5" width="25" bestFit="1" customWidth="1"/>
    <col min="6" max="6" width="17.5703125" bestFit="1" customWidth="1"/>
    <col min="7" max="7" width="17.85546875" bestFit="1" customWidth="1"/>
    <col min="8" max="8" width="15.7109375" bestFit="1" customWidth="1"/>
    <col min="10" max="10" width="11.140625" customWidth="1"/>
  </cols>
  <sheetData>
    <row r="1" spans="1:11" x14ac:dyDescent="0.25">
      <c r="A1" s="4" t="s">
        <v>148</v>
      </c>
      <c r="B1" t="s">
        <v>99</v>
      </c>
    </row>
    <row r="3" spans="1:11" x14ac:dyDescent="0.25">
      <c r="A3" s="4" t="s">
        <v>28</v>
      </c>
      <c r="B3" t="s">
        <v>192</v>
      </c>
      <c r="C3" t="s">
        <v>201</v>
      </c>
      <c r="D3" t="s">
        <v>188</v>
      </c>
      <c r="E3" t="s">
        <v>189</v>
      </c>
      <c r="F3" t="s">
        <v>202</v>
      </c>
      <c r="G3" t="s">
        <v>203</v>
      </c>
      <c r="H3" t="s">
        <v>204</v>
      </c>
    </row>
    <row r="4" spans="1:11" x14ac:dyDescent="0.25">
      <c r="A4" s="5" t="s">
        <v>154</v>
      </c>
      <c r="B4">
        <v>2.16753707666108</v>
      </c>
      <c r="C4">
        <v>2.2222222222222223</v>
      </c>
      <c r="D4">
        <v>1</v>
      </c>
      <c r="E4">
        <v>1</v>
      </c>
      <c r="F4">
        <v>0</v>
      </c>
      <c r="G4">
        <v>0.93218319939879801</v>
      </c>
      <c r="H4">
        <v>1</v>
      </c>
      <c r="J4" t="s">
        <v>144</v>
      </c>
      <c r="K4">
        <f>AVERAGE(F4:F13)</f>
        <v>1.1000000000000001</v>
      </c>
    </row>
    <row r="5" spans="1:11" x14ac:dyDescent="0.25">
      <c r="A5" s="5" t="s">
        <v>157</v>
      </c>
      <c r="B5">
        <v>3.1046169383721902</v>
      </c>
      <c r="C5">
        <v>2.8888888888888888</v>
      </c>
      <c r="D5">
        <v>2</v>
      </c>
      <c r="E5">
        <v>2</v>
      </c>
      <c r="F5">
        <v>0</v>
      </c>
      <c r="G5">
        <v>0.93218319939879801</v>
      </c>
      <c r="H5">
        <v>2</v>
      </c>
      <c r="K5">
        <f>AVERAGE(F4:F33)</f>
        <v>0.9</v>
      </c>
    </row>
    <row r="6" spans="1:11" x14ac:dyDescent="0.25">
      <c r="A6" s="5" t="s">
        <v>160</v>
      </c>
      <c r="B6">
        <v>4.0709468205657604</v>
      </c>
      <c r="C6">
        <v>3.6666666666666665</v>
      </c>
      <c r="D6">
        <v>3</v>
      </c>
      <c r="E6">
        <v>3</v>
      </c>
      <c r="F6">
        <v>0</v>
      </c>
      <c r="G6">
        <v>0.93218319939879801</v>
      </c>
      <c r="H6">
        <v>3</v>
      </c>
    </row>
    <row r="7" spans="1:11" x14ac:dyDescent="0.25">
      <c r="A7" s="5" t="s">
        <v>161</v>
      </c>
      <c r="B7">
        <v>5.00963449499221</v>
      </c>
      <c r="C7">
        <v>3.7777777777777777</v>
      </c>
      <c r="D7">
        <v>10</v>
      </c>
      <c r="E7">
        <v>4</v>
      </c>
      <c r="F7">
        <v>3</v>
      </c>
      <c r="G7">
        <v>0.93218319939879801</v>
      </c>
      <c r="H7">
        <v>4</v>
      </c>
    </row>
    <row r="8" spans="1:11" x14ac:dyDescent="0.25">
      <c r="A8" s="5" t="s">
        <v>158</v>
      </c>
      <c r="B8">
        <v>4.8155578021165404</v>
      </c>
      <c r="C8">
        <v>5.2222222222222223</v>
      </c>
      <c r="D8">
        <v>8</v>
      </c>
      <c r="E8">
        <v>5</v>
      </c>
      <c r="F8">
        <v>1.5</v>
      </c>
      <c r="G8">
        <v>0.93218319939879801</v>
      </c>
      <c r="H8">
        <v>5</v>
      </c>
    </row>
    <row r="9" spans="1:11" x14ac:dyDescent="0.25">
      <c r="A9" s="5" t="s">
        <v>162</v>
      </c>
      <c r="B9">
        <v>4.6414756526268901</v>
      </c>
      <c r="C9">
        <v>5.333333333333333</v>
      </c>
      <c r="D9">
        <v>5</v>
      </c>
      <c r="E9">
        <v>6</v>
      </c>
      <c r="F9">
        <v>0.5</v>
      </c>
      <c r="G9">
        <v>0.93218319939879801</v>
      </c>
      <c r="H9">
        <v>6</v>
      </c>
    </row>
    <row r="10" spans="1:11" x14ac:dyDescent="0.25">
      <c r="A10" s="5" t="s">
        <v>159</v>
      </c>
      <c r="B10">
        <v>4.8169373660429304</v>
      </c>
      <c r="C10">
        <v>6.8888888888888893</v>
      </c>
      <c r="D10">
        <v>9</v>
      </c>
      <c r="E10">
        <v>7</v>
      </c>
      <c r="F10">
        <v>1</v>
      </c>
      <c r="G10">
        <v>0.93218319939879801</v>
      </c>
      <c r="H10">
        <v>7</v>
      </c>
    </row>
    <row r="11" spans="1:11" x14ac:dyDescent="0.25">
      <c r="A11" s="5" t="s">
        <v>163</v>
      </c>
      <c r="B11">
        <v>4.7471604313498101</v>
      </c>
      <c r="C11">
        <v>8.6666666666666661</v>
      </c>
      <c r="D11">
        <v>6</v>
      </c>
      <c r="E11">
        <v>10</v>
      </c>
      <c r="F11">
        <v>2</v>
      </c>
      <c r="G11">
        <v>0.93218319939879801</v>
      </c>
      <c r="H11">
        <v>8</v>
      </c>
    </row>
    <row r="12" spans="1:11" x14ac:dyDescent="0.25">
      <c r="A12" s="5" t="s">
        <v>164</v>
      </c>
      <c r="B12">
        <v>4.7637043183719596</v>
      </c>
      <c r="C12">
        <v>8.1111111111111107</v>
      </c>
      <c r="D12">
        <v>7</v>
      </c>
      <c r="E12">
        <v>8</v>
      </c>
      <c r="F12">
        <v>0.5</v>
      </c>
      <c r="G12">
        <v>0.93218319939879801</v>
      </c>
      <c r="H12">
        <v>9</v>
      </c>
    </row>
    <row r="13" spans="1:11" x14ac:dyDescent="0.25">
      <c r="A13" s="5" t="s">
        <v>165</v>
      </c>
      <c r="B13">
        <v>4.2098927989796504</v>
      </c>
      <c r="C13">
        <v>8.2222222222222214</v>
      </c>
      <c r="D13">
        <v>4</v>
      </c>
      <c r="E13">
        <v>9</v>
      </c>
      <c r="F13">
        <v>2.5</v>
      </c>
      <c r="G13">
        <v>0.93218319939879801</v>
      </c>
      <c r="H13">
        <v>10</v>
      </c>
    </row>
    <row r="14" spans="1:11" x14ac:dyDescent="0.25">
      <c r="A14" s="5" t="s">
        <v>166</v>
      </c>
      <c r="B14">
        <v>2.1269954637560202</v>
      </c>
      <c r="C14">
        <v>2.2222222222222223</v>
      </c>
      <c r="D14">
        <v>1</v>
      </c>
      <c r="E14">
        <v>1</v>
      </c>
      <c r="F14">
        <v>0</v>
      </c>
      <c r="G14">
        <v>0.93218319939879801</v>
      </c>
      <c r="H14">
        <v>1</v>
      </c>
    </row>
    <row r="15" spans="1:11" x14ac:dyDescent="0.25">
      <c r="A15" s="5" t="s">
        <v>155</v>
      </c>
      <c r="B15">
        <v>2.7596209841446999</v>
      </c>
      <c r="C15">
        <v>3.2222222222222223</v>
      </c>
      <c r="D15">
        <v>2</v>
      </c>
      <c r="E15">
        <v>2</v>
      </c>
      <c r="F15">
        <v>0</v>
      </c>
      <c r="G15">
        <v>0.93218319939879801</v>
      </c>
      <c r="H15">
        <v>2</v>
      </c>
    </row>
    <row r="16" spans="1:11" x14ac:dyDescent="0.25">
      <c r="A16" s="5" t="s">
        <v>167</v>
      </c>
      <c r="B16">
        <v>3.3810580167354498</v>
      </c>
      <c r="C16">
        <v>3.8888888888888888</v>
      </c>
      <c r="D16">
        <v>3</v>
      </c>
      <c r="E16">
        <v>3</v>
      </c>
      <c r="F16">
        <v>0</v>
      </c>
      <c r="G16">
        <v>0.93218319939879801</v>
      </c>
      <c r="H16">
        <v>3</v>
      </c>
    </row>
    <row r="17" spans="1:8" x14ac:dyDescent="0.25">
      <c r="A17" s="5" t="s">
        <v>168</v>
      </c>
      <c r="B17">
        <v>3.7220473925356599</v>
      </c>
      <c r="C17">
        <v>4.333333333333333</v>
      </c>
      <c r="D17">
        <v>7</v>
      </c>
      <c r="E17">
        <v>4</v>
      </c>
      <c r="F17">
        <v>1.5</v>
      </c>
      <c r="G17">
        <v>0.93218319939879801</v>
      </c>
      <c r="H17">
        <v>4</v>
      </c>
    </row>
    <row r="18" spans="1:8" x14ac:dyDescent="0.25">
      <c r="A18" s="5" t="s">
        <v>169</v>
      </c>
      <c r="B18">
        <v>3.4953594781301298</v>
      </c>
      <c r="C18">
        <v>4.5555555555555554</v>
      </c>
      <c r="D18">
        <v>4</v>
      </c>
      <c r="E18">
        <v>5</v>
      </c>
      <c r="F18">
        <v>0.5</v>
      </c>
      <c r="G18">
        <v>0.93218319939879801</v>
      </c>
      <c r="H18">
        <v>5</v>
      </c>
    </row>
    <row r="19" spans="1:8" x14ac:dyDescent="0.25">
      <c r="A19" s="5" t="s">
        <v>170</v>
      </c>
      <c r="B19">
        <v>3.6741751246223799</v>
      </c>
      <c r="C19">
        <v>5.1111111111111107</v>
      </c>
      <c r="D19">
        <v>6</v>
      </c>
      <c r="E19">
        <v>6</v>
      </c>
      <c r="F19">
        <v>0</v>
      </c>
      <c r="G19">
        <v>0.93218319939879801</v>
      </c>
      <c r="H19">
        <v>6</v>
      </c>
    </row>
    <row r="20" spans="1:8" x14ac:dyDescent="0.25">
      <c r="A20" s="5" t="s">
        <v>171</v>
      </c>
      <c r="B20">
        <v>3.7748858102618001</v>
      </c>
      <c r="C20">
        <v>6.7777777777777777</v>
      </c>
      <c r="D20">
        <v>8</v>
      </c>
      <c r="E20">
        <v>7</v>
      </c>
      <c r="F20">
        <v>0.5</v>
      </c>
      <c r="G20">
        <v>0.93218319939879801</v>
      </c>
      <c r="H20">
        <v>7</v>
      </c>
    </row>
    <row r="21" spans="1:8" x14ac:dyDescent="0.25">
      <c r="A21" s="5" t="s">
        <v>172</v>
      </c>
      <c r="B21">
        <v>3.9143774986565898</v>
      </c>
      <c r="C21">
        <v>8</v>
      </c>
      <c r="D21">
        <v>9</v>
      </c>
      <c r="E21">
        <v>8</v>
      </c>
      <c r="F21">
        <v>0.5</v>
      </c>
      <c r="G21">
        <v>0.93218319939879801</v>
      </c>
      <c r="H21">
        <v>8</v>
      </c>
    </row>
    <row r="22" spans="1:8" x14ac:dyDescent="0.25">
      <c r="A22" s="5" t="s">
        <v>173</v>
      </c>
      <c r="B22">
        <v>3.9802524145988101</v>
      </c>
      <c r="C22">
        <v>8.6666666666666661</v>
      </c>
      <c r="D22">
        <v>10</v>
      </c>
      <c r="E22">
        <v>10</v>
      </c>
      <c r="F22">
        <v>0</v>
      </c>
      <c r="G22">
        <v>0.93218319939879801</v>
      </c>
      <c r="H22">
        <v>9</v>
      </c>
    </row>
    <row r="23" spans="1:8" x14ac:dyDescent="0.25">
      <c r="A23" s="5" t="s">
        <v>183</v>
      </c>
      <c r="B23">
        <v>3.65898607536396</v>
      </c>
      <c r="C23">
        <v>8.1111111111111107</v>
      </c>
      <c r="D23">
        <v>5</v>
      </c>
      <c r="E23">
        <v>9</v>
      </c>
      <c r="F23">
        <v>2</v>
      </c>
      <c r="G23">
        <v>0.93218319939879801</v>
      </c>
      <c r="H23">
        <v>10</v>
      </c>
    </row>
    <row r="24" spans="1:8" x14ac:dyDescent="0.25">
      <c r="A24" s="5" t="s">
        <v>174</v>
      </c>
      <c r="B24">
        <v>1.63708643446392</v>
      </c>
      <c r="C24">
        <v>2.3333333333333335</v>
      </c>
      <c r="D24">
        <v>1</v>
      </c>
      <c r="E24">
        <v>1</v>
      </c>
      <c r="F24">
        <v>0</v>
      </c>
      <c r="G24">
        <v>0.93218319939879801</v>
      </c>
      <c r="H24">
        <v>1</v>
      </c>
    </row>
    <row r="25" spans="1:8" x14ac:dyDescent="0.25">
      <c r="A25" s="5" t="s">
        <v>182</v>
      </c>
      <c r="B25">
        <v>4.1463703057165198</v>
      </c>
      <c r="C25">
        <v>7.5555555555555554</v>
      </c>
      <c r="D25">
        <v>4</v>
      </c>
      <c r="E25">
        <v>8</v>
      </c>
      <c r="F25">
        <v>2</v>
      </c>
      <c r="G25">
        <v>0.93218319939879801</v>
      </c>
      <c r="H25">
        <v>10</v>
      </c>
    </row>
    <row r="26" spans="1:8" x14ac:dyDescent="0.25">
      <c r="A26" s="5" t="s">
        <v>175</v>
      </c>
      <c r="B26">
        <v>2.44814100940693</v>
      </c>
      <c r="C26">
        <v>3.4444444444444446</v>
      </c>
      <c r="D26">
        <v>2</v>
      </c>
      <c r="E26">
        <v>2</v>
      </c>
      <c r="F26">
        <v>0</v>
      </c>
      <c r="G26">
        <v>0.93218319939879801</v>
      </c>
      <c r="H26">
        <v>2</v>
      </c>
    </row>
    <row r="27" spans="1:8" x14ac:dyDescent="0.25">
      <c r="A27" s="5" t="s">
        <v>156</v>
      </c>
      <c r="B27">
        <v>3.8040117432535898</v>
      </c>
      <c r="C27">
        <v>3.5555555555555554</v>
      </c>
      <c r="D27">
        <v>3</v>
      </c>
      <c r="E27">
        <v>3</v>
      </c>
      <c r="F27">
        <v>0</v>
      </c>
      <c r="G27">
        <v>0.93218319939879801</v>
      </c>
      <c r="H27">
        <v>3</v>
      </c>
    </row>
    <row r="28" spans="1:8" x14ac:dyDescent="0.25">
      <c r="A28" s="5" t="s">
        <v>176</v>
      </c>
      <c r="B28">
        <v>5.6098050139362297</v>
      </c>
      <c r="C28">
        <v>4.5555555555555554</v>
      </c>
      <c r="D28">
        <v>6</v>
      </c>
      <c r="E28">
        <v>4</v>
      </c>
      <c r="F28">
        <v>1</v>
      </c>
      <c r="G28">
        <v>0.93218319939879801</v>
      </c>
      <c r="H28">
        <v>4</v>
      </c>
    </row>
    <row r="29" spans="1:8" x14ac:dyDescent="0.25">
      <c r="A29" s="5" t="s">
        <v>177</v>
      </c>
      <c r="B29">
        <v>6.1141652622381102</v>
      </c>
      <c r="C29">
        <v>5.1111111111111107</v>
      </c>
      <c r="D29">
        <v>9</v>
      </c>
      <c r="E29">
        <v>5</v>
      </c>
      <c r="F29">
        <v>2</v>
      </c>
      <c r="G29">
        <v>0.93218319939879801</v>
      </c>
      <c r="H29">
        <v>5</v>
      </c>
    </row>
    <row r="30" spans="1:8" x14ac:dyDescent="0.25">
      <c r="A30" s="5" t="s">
        <v>178</v>
      </c>
      <c r="B30">
        <v>6.0535753783445401</v>
      </c>
      <c r="C30">
        <v>5.2222222222222223</v>
      </c>
      <c r="D30">
        <v>8</v>
      </c>
      <c r="E30">
        <v>6</v>
      </c>
      <c r="F30">
        <v>1</v>
      </c>
      <c r="G30">
        <v>0.93218319939879801</v>
      </c>
      <c r="H30">
        <v>6</v>
      </c>
    </row>
    <row r="31" spans="1:8" x14ac:dyDescent="0.25">
      <c r="A31" s="5" t="s">
        <v>179</v>
      </c>
      <c r="B31">
        <v>6.1751236847401296</v>
      </c>
      <c r="C31">
        <v>6</v>
      </c>
      <c r="D31">
        <v>10</v>
      </c>
      <c r="E31">
        <v>7</v>
      </c>
      <c r="F31">
        <v>1.5</v>
      </c>
      <c r="G31">
        <v>0.93218319939879801</v>
      </c>
      <c r="H31">
        <v>7</v>
      </c>
    </row>
    <row r="32" spans="1:8" x14ac:dyDescent="0.25">
      <c r="A32" s="5" t="s">
        <v>180</v>
      </c>
      <c r="B32">
        <v>5.8160472654821902</v>
      </c>
      <c r="C32">
        <v>8.5555555555555554</v>
      </c>
      <c r="D32">
        <v>7</v>
      </c>
      <c r="E32">
        <v>9</v>
      </c>
      <c r="F32">
        <v>1</v>
      </c>
      <c r="G32">
        <v>0.93218319939879801</v>
      </c>
      <c r="H32">
        <v>8</v>
      </c>
    </row>
    <row r="33" spans="1:8" x14ac:dyDescent="0.25">
      <c r="A33" s="5" t="s">
        <v>181</v>
      </c>
      <c r="B33">
        <v>5.5513785927583097</v>
      </c>
      <c r="C33">
        <v>8.6666666666666661</v>
      </c>
      <c r="D33">
        <v>5</v>
      </c>
      <c r="E33">
        <v>10</v>
      </c>
      <c r="F33">
        <v>2.5</v>
      </c>
      <c r="G33">
        <v>0.93218319939879801</v>
      </c>
      <c r="H33">
        <v>9</v>
      </c>
    </row>
    <row r="34" spans="1:8" x14ac:dyDescent="0.25">
      <c r="A34" s="5" t="s">
        <v>29</v>
      </c>
      <c r="B34">
        <v>124.19092664922496</v>
      </c>
      <c r="C34">
        <v>164.88888888888886</v>
      </c>
      <c r="D34">
        <v>165</v>
      </c>
      <c r="E34">
        <v>165</v>
      </c>
      <c r="F34">
        <v>27</v>
      </c>
      <c r="G34">
        <v>27.965495981963919</v>
      </c>
      <c r="H34">
        <v>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A4A47-25E6-40AE-9631-3FB43D5C6FE5}">
  <dimension ref="A1:M43"/>
  <sheetViews>
    <sheetView topLeftCell="A5" zoomScale="85" zoomScaleNormal="85" workbookViewId="0">
      <selection activeCell="R40" sqref="R40"/>
    </sheetView>
  </sheetViews>
  <sheetFormatPr defaultRowHeight="15" x14ac:dyDescent="0.25"/>
  <cols>
    <col min="1" max="1" width="11.28515625" bestFit="1" customWidth="1"/>
    <col min="2" max="2" width="8.7109375" customWidth="1"/>
    <col min="3" max="4" width="8.42578125" customWidth="1"/>
    <col min="5" max="5" width="12.140625" customWidth="1"/>
    <col min="6" max="6" width="9.42578125" customWidth="1"/>
    <col min="7" max="7" width="8.85546875" customWidth="1"/>
    <col min="8" max="8" width="9.85546875" customWidth="1"/>
    <col min="9" max="9" width="9.140625" customWidth="1"/>
    <col min="10" max="10" width="4.7109375" bestFit="1" customWidth="1"/>
    <col min="11" max="11" width="5.7109375" bestFit="1" customWidth="1"/>
    <col min="12" max="13" width="6.85546875" bestFit="1" customWidth="1"/>
    <col min="14" max="14" width="16.28515625" bestFit="1" customWidth="1"/>
    <col min="15" max="15" width="13.42578125" bestFit="1" customWidth="1"/>
    <col min="16" max="16" width="15.7109375" bestFit="1" customWidth="1"/>
    <col min="17" max="17" width="17.42578125" bestFit="1" customWidth="1"/>
    <col min="18" max="18" width="24.85546875" bestFit="1" customWidth="1"/>
    <col min="19" max="19" width="19.7109375" bestFit="1" customWidth="1"/>
    <col min="20" max="20" width="27.7109375" bestFit="1" customWidth="1"/>
    <col min="21" max="21" width="18.140625" bestFit="1" customWidth="1"/>
    <col min="22" max="22" width="18.28515625" bestFit="1" customWidth="1"/>
  </cols>
  <sheetData>
    <row r="1" spans="1:13" ht="18.75" x14ac:dyDescent="0.3">
      <c r="A1" s="35" t="s">
        <v>195</v>
      </c>
    </row>
    <row r="3" spans="1:13" ht="35.25" customHeight="1" x14ac:dyDescent="0.25">
      <c r="A3" s="4" t="s">
        <v>148</v>
      </c>
      <c r="B3" t="s">
        <v>65</v>
      </c>
      <c r="C3" t="s">
        <v>66</v>
      </c>
      <c r="D3" t="s">
        <v>67</v>
      </c>
      <c r="E3" t="s">
        <v>68</v>
      </c>
      <c r="F3" t="s">
        <v>69</v>
      </c>
      <c r="G3" t="s">
        <v>70</v>
      </c>
      <c r="H3" t="s">
        <v>71</v>
      </c>
      <c r="I3" t="s">
        <v>72</v>
      </c>
      <c r="J3" t="s">
        <v>73</v>
      </c>
      <c r="K3" t="s">
        <v>74</v>
      </c>
    </row>
    <row r="4" spans="1:13" x14ac:dyDescent="0.25">
      <c r="A4" s="5">
        <v>1</v>
      </c>
      <c r="B4" s="13">
        <v>2.2222222222222223</v>
      </c>
      <c r="C4" s="13">
        <v>2.8888888888888888</v>
      </c>
      <c r="D4" s="13">
        <v>3.6666666666666665</v>
      </c>
      <c r="E4" s="13">
        <v>3.7777777777777777</v>
      </c>
      <c r="F4" s="13">
        <v>5.2222222222222223</v>
      </c>
      <c r="G4" s="13">
        <v>5.333333333333333</v>
      </c>
      <c r="H4" s="13">
        <v>6.8888888888888893</v>
      </c>
      <c r="I4" s="13">
        <v>8.6666666666666661</v>
      </c>
      <c r="J4" s="13">
        <v>8.1111111111111107</v>
      </c>
      <c r="K4" s="13">
        <v>8.2222222222222214</v>
      </c>
    </row>
    <row r="5" spans="1:13" x14ac:dyDescent="0.25">
      <c r="A5" s="5">
        <v>2</v>
      </c>
      <c r="B5" s="13">
        <v>2.2222222222222223</v>
      </c>
      <c r="C5" s="13">
        <v>3.2222222222222223</v>
      </c>
      <c r="D5" s="13">
        <v>3.8888888888888888</v>
      </c>
      <c r="E5" s="13">
        <v>4.333333333333333</v>
      </c>
      <c r="F5" s="13">
        <v>4.5555555555555554</v>
      </c>
      <c r="G5" s="13">
        <v>5.1111111111111107</v>
      </c>
      <c r="H5" s="13">
        <v>6.7777777777777777</v>
      </c>
      <c r="I5" s="13">
        <v>8</v>
      </c>
      <c r="J5" s="13">
        <v>8.6666666666666661</v>
      </c>
      <c r="K5" s="13">
        <v>8.1111111111111107</v>
      </c>
    </row>
    <row r="6" spans="1:13" x14ac:dyDescent="0.25">
      <c r="A6" s="5">
        <v>3</v>
      </c>
      <c r="B6" s="13">
        <v>2.3333333333333335</v>
      </c>
      <c r="C6" s="13">
        <v>3.4444444444444446</v>
      </c>
      <c r="D6" s="13">
        <v>3.5555555555555554</v>
      </c>
      <c r="E6" s="13">
        <v>4.5555555555555554</v>
      </c>
      <c r="F6" s="13">
        <v>5.1111111111111107</v>
      </c>
      <c r="G6" s="13">
        <v>5.2222222222222223</v>
      </c>
      <c r="H6" s="13">
        <v>6</v>
      </c>
      <c r="I6" s="13">
        <v>8.5555555555555554</v>
      </c>
      <c r="J6" s="13">
        <v>8.6666666666666661</v>
      </c>
      <c r="K6" s="13">
        <v>7.5555555555555554</v>
      </c>
    </row>
    <row r="7" spans="1:13" x14ac:dyDescent="0.25">
      <c r="A7" s="5" t="s">
        <v>29</v>
      </c>
      <c r="B7" s="13">
        <v>2.2592592592592591</v>
      </c>
      <c r="C7" s="13">
        <v>3.1851851851851851</v>
      </c>
      <c r="D7" s="13">
        <v>3.7037037037037037</v>
      </c>
      <c r="E7" s="13">
        <v>4.2222222222222223</v>
      </c>
      <c r="F7" s="13">
        <v>4.9629629629629628</v>
      </c>
      <c r="G7" s="13">
        <v>5.2222222222222223</v>
      </c>
      <c r="H7" s="13">
        <v>6.5555555555555554</v>
      </c>
      <c r="I7" s="13">
        <v>8.4074074074074066</v>
      </c>
      <c r="J7" s="13">
        <v>8.481481481481481</v>
      </c>
      <c r="K7" s="13">
        <v>7.9629629629629628</v>
      </c>
    </row>
    <row r="8" spans="1:13" x14ac:dyDescent="0.25">
      <c r="A8" s="25"/>
      <c r="B8" s="27"/>
      <c r="C8" s="27"/>
      <c r="D8" s="27"/>
    </row>
    <row r="9" spans="1:13" x14ac:dyDescent="0.25">
      <c r="A9" s="25"/>
      <c r="B9" s="27"/>
      <c r="C9" s="27"/>
      <c r="D9" s="27"/>
    </row>
    <row r="10" spans="1:13" x14ac:dyDescent="0.25">
      <c r="A10" s="25"/>
      <c r="B10" s="27"/>
      <c r="C10" s="27"/>
      <c r="D10" s="27"/>
    </row>
    <row r="11" spans="1:13" ht="18.75" x14ac:dyDescent="0.3">
      <c r="A11" s="35" t="s">
        <v>196</v>
      </c>
      <c r="M11" s="35" t="s">
        <v>200</v>
      </c>
    </row>
    <row r="13" spans="1:13" ht="39" customHeight="1" x14ac:dyDescent="0.25">
      <c r="A13" s="2" t="s">
        <v>190</v>
      </c>
      <c r="B13" s="36" t="s">
        <v>148</v>
      </c>
      <c r="C13" s="36" t="s">
        <v>191</v>
      </c>
      <c r="D13" s="37" t="s">
        <v>153</v>
      </c>
      <c r="E13" s="2" t="s">
        <v>186</v>
      </c>
      <c r="F13" s="2" t="s">
        <v>152</v>
      </c>
      <c r="G13" s="2" t="s">
        <v>187</v>
      </c>
      <c r="H13" s="2" t="s">
        <v>193</v>
      </c>
      <c r="I13" s="2" t="s">
        <v>144</v>
      </c>
    </row>
    <row r="14" spans="1:13" x14ac:dyDescent="0.25">
      <c r="A14" t="s">
        <v>154</v>
      </c>
      <c r="B14" t="s">
        <v>145</v>
      </c>
      <c r="C14">
        <v>1</v>
      </c>
      <c r="D14" s="34">
        <v>2.16753707666108</v>
      </c>
      <c r="E14" s="3">
        <v>2.2222222222222223</v>
      </c>
      <c r="F14" s="25">
        <f t="shared" ref="F14:F23" si="0">_xlfn.RANK.AVG(D14,$D$14:$D$23,1)</f>
        <v>1</v>
      </c>
      <c r="G14" s="25">
        <f t="shared" ref="G14:G23" si="1">_xlfn.RANK.AVG(E14,$E$14:$E$23,1)</f>
        <v>1</v>
      </c>
      <c r="H14">
        <f>_xlfn.STDEV.P(Table6[[#This Row],[CICA ranking]],Table6[[#This Row],[Participant Ranking]])</f>
        <v>0</v>
      </c>
      <c r="I14" s="3">
        <f>STDEVA(Table6[Ranking SD])</f>
        <v>0.93218319939879801</v>
      </c>
    </row>
    <row r="15" spans="1:13" x14ac:dyDescent="0.25">
      <c r="A15" t="s">
        <v>157</v>
      </c>
      <c r="B15" t="s">
        <v>145</v>
      </c>
      <c r="C15">
        <v>2</v>
      </c>
      <c r="D15" s="34">
        <v>3.1046169383721902</v>
      </c>
      <c r="E15" s="3">
        <v>2.8888888888888888</v>
      </c>
      <c r="F15" s="25">
        <f t="shared" si="0"/>
        <v>2</v>
      </c>
      <c r="G15" s="25">
        <f t="shared" si="1"/>
        <v>2</v>
      </c>
      <c r="H15">
        <f>_xlfn.STDEV.P(Table6[[#This Row],[CICA ranking]],Table6[[#This Row],[Participant Ranking]])</f>
        <v>0</v>
      </c>
      <c r="I15" s="3">
        <f>STDEVA(Table6[Ranking SD])</f>
        <v>0.93218319939879801</v>
      </c>
    </row>
    <row r="16" spans="1:13" x14ac:dyDescent="0.25">
      <c r="A16" t="s">
        <v>160</v>
      </c>
      <c r="B16" t="s">
        <v>145</v>
      </c>
      <c r="C16">
        <v>3</v>
      </c>
      <c r="D16" s="34">
        <v>4.0709468205657604</v>
      </c>
      <c r="E16" s="3">
        <v>3.6666666666666665</v>
      </c>
      <c r="F16" s="25">
        <f t="shared" si="0"/>
        <v>3</v>
      </c>
      <c r="G16" s="25">
        <f t="shared" si="1"/>
        <v>3</v>
      </c>
      <c r="H16">
        <f>_xlfn.STDEV.P(Table6[[#This Row],[CICA ranking]],Table6[[#This Row],[Participant Ranking]])</f>
        <v>0</v>
      </c>
      <c r="I16" s="3">
        <f>STDEVA(Table6[Ranking SD])</f>
        <v>0.93218319939879801</v>
      </c>
    </row>
    <row r="17" spans="1:11" x14ac:dyDescent="0.25">
      <c r="A17" t="s">
        <v>161</v>
      </c>
      <c r="B17" t="s">
        <v>145</v>
      </c>
      <c r="C17">
        <v>4</v>
      </c>
      <c r="D17" s="34">
        <v>5.00963449499221</v>
      </c>
      <c r="E17" s="3">
        <v>3.7777777777777777</v>
      </c>
      <c r="F17" s="25">
        <f t="shared" si="0"/>
        <v>10</v>
      </c>
      <c r="G17" s="25">
        <f t="shared" si="1"/>
        <v>4</v>
      </c>
      <c r="H17">
        <f>_xlfn.STDEV.P(Table6[[#This Row],[CICA ranking]],Table6[[#This Row],[Participant Ranking]])</f>
        <v>3</v>
      </c>
      <c r="I17" s="3">
        <f>STDEVA(Table6[Ranking SD])</f>
        <v>0.93218319939879801</v>
      </c>
    </row>
    <row r="18" spans="1:11" x14ac:dyDescent="0.25">
      <c r="A18" t="s">
        <v>158</v>
      </c>
      <c r="B18" t="s">
        <v>145</v>
      </c>
      <c r="C18">
        <v>5</v>
      </c>
      <c r="D18" s="34">
        <v>4.8155578021165404</v>
      </c>
      <c r="E18" s="3">
        <v>5.2222222222222223</v>
      </c>
      <c r="F18" s="25">
        <f t="shared" si="0"/>
        <v>8</v>
      </c>
      <c r="G18" s="25">
        <f t="shared" si="1"/>
        <v>5</v>
      </c>
      <c r="H18">
        <f>_xlfn.STDEV.P(Table6[[#This Row],[CICA ranking]],Table6[[#This Row],[Participant Ranking]])</f>
        <v>1.5</v>
      </c>
      <c r="I18" s="3">
        <f>STDEVA(Table6[Ranking SD])</f>
        <v>0.93218319939879801</v>
      </c>
    </row>
    <row r="19" spans="1:11" x14ac:dyDescent="0.25">
      <c r="A19" t="s">
        <v>162</v>
      </c>
      <c r="B19" t="s">
        <v>145</v>
      </c>
      <c r="C19">
        <v>6</v>
      </c>
      <c r="D19" s="34">
        <v>4.6414756526268901</v>
      </c>
      <c r="E19" s="3">
        <v>5.333333333333333</v>
      </c>
      <c r="F19" s="25">
        <f t="shared" si="0"/>
        <v>5</v>
      </c>
      <c r="G19" s="25">
        <f t="shared" si="1"/>
        <v>6</v>
      </c>
      <c r="H19">
        <f>_xlfn.STDEV.P(Table6[[#This Row],[CICA ranking]],Table6[[#This Row],[Participant Ranking]])</f>
        <v>0.5</v>
      </c>
      <c r="I19" s="3">
        <f>STDEVA(Table6[Ranking SD])</f>
        <v>0.93218319939879801</v>
      </c>
    </row>
    <row r="20" spans="1:11" x14ac:dyDescent="0.25">
      <c r="A20" t="s">
        <v>159</v>
      </c>
      <c r="B20" t="s">
        <v>145</v>
      </c>
      <c r="C20">
        <v>7</v>
      </c>
      <c r="D20" s="34">
        <v>4.8169373660429304</v>
      </c>
      <c r="E20" s="3">
        <v>6.8888888888888893</v>
      </c>
      <c r="F20" s="25">
        <f t="shared" si="0"/>
        <v>9</v>
      </c>
      <c r="G20" s="25">
        <f t="shared" si="1"/>
        <v>7</v>
      </c>
      <c r="H20">
        <f>_xlfn.STDEV.P(Table6[[#This Row],[CICA ranking]],Table6[[#This Row],[Participant Ranking]])</f>
        <v>1</v>
      </c>
      <c r="I20" s="3">
        <f>STDEVA(Table6[Ranking SD])</f>
        <v>0.93218319939879801</v>
      </c>
    </row>
    <row r="21" spans="1:11" x14ac:dyDescent="0.25">
      <c r="A21" t="s">
        <v>163</v>
      </c>
      <c r="B21" t="s">
        <v>145</v>
      </c>
      <c r="C21">
        <v>8</v>
      </c>
      <c r="D21" s="34">
        <v>4.7471604313498101</v>
      </c>
      <c r="E21" s="3">
        <v>8.6666666666666661</v>
      </c>
      <c r="F21" s="25">
        <f t="shared" si="0"/>
        <v>6</v>
      </c>
      <c r="G21" s="25">
        <f t="shared" si="1"/>
        <v>10</v>
      </c>
      <c r="H21">
        <f>_xlfn.STDEV.P(Table6[[#This Row],[CICA ranking]],Table6[[#This Row],[Participant Ranking]])</f>
        <v>2</v>
      </c>
      <c r="I21" s="3">
        <f>STDEVA(Table6[Ranking SD])</f>
        <v>0.93218319939879801</v>
      </c>
    </row>
    <row r="22" spans="1:11" x14ac:dyDescent="0.25">
      <c r="A22" t="s">
        <v>164</v>
      </c>
      <c r="B22" t="s">
        <v>145</v>
      </c>
      <c r="C22">
        <v>9</v>
      </c>
      <c r="D22" s="34">
        <v>4.7637043183719596</v>
      </c>
      <c r="E22" s="3">
        <v>8.1111111111111107</v>
      </c>
      <c r="F22" s="25">
        <f t="shared" si="0"/>
        <v>7</v>
      </c>
      <c r="G22" s="25">
        <f t="shared" si="1"/>
        <v>8</v>
      </c>
      <c r="H22">
        <f>_xlfn.STDEV.P(Table6[[#This Row],[CICA ranking]],Table6[[#This Row],[Participant Ranking]])</f>
        <v>0.5</v>
      </c>
      <c r="I22" s="3">
        <f>STDEVA(Table6[Ranking SD])</f>
        <v>0.93218319939879801</v>
      </c>
    </row>
    <row r="23" spans="1:11" x14ac:dyDescent="0.25">
      <c r="A23" t="s">
        <v>165</v>
      </c>
      <c r="B23" t="s">
        <v>145</v>
      </c>
      <c r="C23">
        <v>10</v>
      </c>
      <c r="D23" s="34">
        <v>4.2098927989796504</v>
      </c>
      <c r="E23" s="3">
        <v>8.2222222222222214</v>
      </c>
      <c r="F23" s="25">
        <f t="shared" si="0"/>
        <v>4</v>
      </c>
      <c r="G23" s="25">
        <f t="shared" si="1"/>
        <v>9</v>
      </c>
      <c r="H23">
        <f>_xlfn.STDEV.P(Table6[[#This Row],[CICA ranking]],Table6[[#This Row],[Participant Ranking]])</f>
        <v>2.5</v>
      </c>
      <c r="I23" s="3">
        <f>STDEVA(Table6[Ranking SD])</f>
        <v>0.93218319939879801</v>
      </c>
    </row>
    <row r="24" spans="1:11" x14ac:dyDescent="0.25">
      <c r="A24" t="s">
        <v>166</v>
      </c>
      <c r="B24" t="s">
        <v>146</v>
      </c>
      <c r="C24">
        <v>1</v>
      </c>
      <c r="D24" s="34">
        <v>2.1269954637560202</v>
      </c>
      <c r="E24" s="3">
        <v>2.2222222222222223</v>
      </c>
      <c r="F24" s="25">
        <f t="shared" ref="F24:F33" si="2">_xlfn.RANK.AVG(D24,$D$24:$D$33,1)</f>
        <v>1</v>
      </c>
      <c r="G24" s="25">
        <f t="shared" ref="G24:G33" si="3">_xlfn.RANK.AVG(E24,$E$24:$E$33,1)</f>
        <v>1</v>
      </c>
      <c r="H24">
        <f>_xlfn.STDEV.P(Table6[[#This Row],[CICA ranking]],Table6[[#This Row],[Participant Ranking]])</f>
        <v>0</v>
      </c>
      <c r="I24" s="3">
        <f>STDEVA(Table6[Ranking SD])</f>
        <v>0.93218319939879801</v>
      </c>
    </row>
    <row r="25" spans="1:11" x14ac:dyDescent="0.25">
      <c r="A25" t="s">
        <v>155</v>
      </c>
      <c r="B25" t="s">
        <v>146</v>
      </c>
      <c r="C25">
        <v>2</v>
      </c>
      <c r="D25" s="34">
        <v>2.7596209841446999</v>
      </c>
      <c r="E25" s="3">
        <v>3.2222222222222223</v>
      </c>
      <c r="F25" s="25">
        <f t="shared" si="2"/>
        <v>2</v>
      </c>
      <c r="G25" s="25">
        <f t="shared" si="3"/>
        <v>2</v>
      </c>
      <c r="H25">
        <f>_xlfn.STDEV.P(Table6[[#This Row],[CICA ranking]],Table6[[#This Row],[Participant Ranking]])</f>
        <v>0</v>
      </c>
      <c r="I25" s="3">
        <f>STDEVA(Table6[Ranking SD])</f>
        <v>0.93218319939879801</v>
      </c>
    </row>
    <row r="26" spans="1:11" x14ac:dyDescent="0.25">
      <c r="A26" t="s">
        <v>167</v>
      </c>
      <c r="B26" t="s">
        <v>146</v>
      </c>
      <c r="C26">
        <v>3</v>
      </c>
      <c r="D26" s="34">
        <v>3.3810580167354498</v>
      </c>
      <c r="E26" s="3">
        <v>3.8888888888888888</v>
      </c>
      <c r="F26" s="25">
        <f t="shared" si="2"/>
        <v>3</v>
      </c>
      <c r="G26" s="25">
        <f t="shared" si="3"/>
        <v>3</v>
      </c>
      <c r="H26">
        <f>_xlfn.STDEV.P(Table6[[#This Row],[CICA ranking]],Table6[[#This Row],[Participant Ranking]])</f>
        <v>0</v>
      </c>
      <c r="I26" s="3">
        <f>STDEVA(Table6[Ranking SD])</f>
        <v>0.93218319939879801</v>
      </c>
    </row>
    <row r="27" spans="1:11" x14ac:dyDescent="0.25">
      <c r="A27" t="s">
        <v>168</v>
      </c>
      <c r="B27" t="s">
        <v>146</v>
      </c>
      <c r="C27">
        <v>4</v>
      </c>
      <c r="D27" s="34">
        <v>3.7220473925356599</v>
      </c>
      <c r="E27" s="3">
        <v>4.333333333333333</v>
      </c>
      <c r="F27" s="25">
        <f t="shared" si="2"/>
        <v>7</v>
      </c>
      <c r="G27" s="25">
        <f t="shared" si="3"/>
        <v>4</v>
      </c>
      <c r="H27">
        <f>_xlfn.STDEV.P(Table6[[#This Row],[CICA ranking]],Table6[[#This Row],[Participant Ranking]])</f>
        <v>1.5</v>
      </c>
      <c r="I27" s="3">
        <f>STDEVA(Table6[Ranking SD])</f>
        <v>0.93218319939879801</v>
      </c>
    </row>
    <row r="28" spans="1:11" x14ac:dyDescent="0.25">
      <c r="A28" t="s">
        <v>169</v>
      </c>
      <c r="B28" t="s">
        <v>146</v>
      </c>
      <c r="C28">
        <v>5</v>
      </c>
      <c r="D28" s="34">
        <v>3.4953594781301298</v>
      </c>
      <c r="E28" s="3">
        <v>4.5555555555555554</v>
      </c>
      <c r="F28" s="25">
        <f t="shared" si="2"/>
        <v>4</v>
      </c>
      <c r="G28" s="25">
        <f t="shared" si="3"/>
        <v>5</v>
      </c>
      <c r="H28">
        <f>_xlfn.STDEV.P(Table6[[#This Row],[CICA ranking]],Table6[[#This Row],[Participant Ranking]])</f>
        <v>0.5</v>
      </c>
      <c r="I28" s="3">
        <f>STDEVA(Table6[Ranking SD])</f>
        <v>0.93218319939879801</v>
      </c>
    </row>
    <row r="29" spans="1:11" x14ac:dyDescent="0.25">
      <c r="A29" t="s">
        <v>170</v>
      </c>
      <c r="B29" t="s">
        <v>146</v>
      </c>
      <c r="C29">
        <v>6</v>
      </c>
      <c r="D29" s="34">
        <v>3.6741751246223799</v>
      </c>
      <c r="E29" s="3">
        <v>5.1111111111111107</v>
      </c>
      <c r="F29" s="25">
        <f t="shared" si="2"/>
        <v>6</v>
      </c>
      <c r="G29" s="25">
        <f t="shared" si="3"/>
        <v>6</v>
      </c>
      <c r="H29">
        <f>_xlfn.STDEV.P(Table6[[#This Row],[CICA ranking]],Table6[[#This Row],[Participant Ranking]])</f>
        <v>0</v>
      </c>
      <c r="I29" s="3">
        <f>STDEVA(Table6[Ranking SD])</f>
        <v>0.93218319939879801</v>
      </c>
    </row>
    <row r="30" spans="1:11" x14ac:dyDescent="0.25">
      <c r="A30" t="s">
        <v>171</v>
      </c>
      <c r="B30" t="s">
        <v>146</v>
      </c>
      <c r="C30">
        <v>7</v>
      </c>
      <c r="D30" s="34">
        <v>3.7748858102618001</v>
      </c>
      <c r="E30" s="3">
        <v>6.7777777777777777</v>
      </c>
      <c r="F30" s="25">
        <f t="shared" si="2"/>
        <v>8</v>
      </c>
      <c r="G30" s="25">
        <f t="shared" si="3"/>
        <v>7</v>
      </c>
      <c r="H30">
        <f>_xlfn.STDEV.P(Table6[[#This Row],[CICA ranking]],Table6[[#This Row],[Participant Ranking]])</f>
        <v>0.5</v>
      </c>
      <c r="I30" s="3">
        <f>STDEVA(Table6[Ranking SD])</f>
        <v>0.93218319939879801</v>
      </c>
    </row>
    <row r="31" spans="1:11" x14ac:dyDescent="0.25">
      <c r="A31" t="s">
        <v>172</v>
      </c>
      <c r="B31" t="s">
        <v>146</v>
      </c>
      <c r="C31">
        <v>8</v>
      </c>
      <c r="D31" s="34">
        <v>3.9143774986565898</v>
      </c>
      <c r="E31" s="3">
        <v>8</v>
      </c>
      <c r="F31" s="25">
        <f t="shared" si="2"/>
        <v>9</v>
      </c>
      <c r="G31" s="25">
        <f t="shared" si="3"/>
        <v>8</v>
      </c>
      <c r="H31">
        <f>_xlfn.STDEV.P(Table6[[#This Row],[CICA ranking]],Table6[[#This Row],[Participant Ranking]])</f>
        <v>0.5</v>
      </c>
      <c r="I31" s="3">
        <f>STDEVA(Table6[Ranking SD])</f>
        <v>0.93218319939879801</v>
      </c>
    </row>
    <row r="32" spans="1:11" x14ac:dyDescent="0.25">
      <c r="A32" t="s">
        <v>173</v>
      </c>
      <c r="B32" t="s">
        <v>146</v>
      </c>
      <c r="C32">
        <v>9</v>
      </c>
      <c r="D32" s="34">
        <v>3.9802524145988101</v>
      </c>
      <c r="E32" s="3">
        <v>8.6666666666666661</v>
      </c>
      <c r="F32" s="25">
        <f t="shared" si="2"/>
        <v>10</v>
      </c>
      <c r="G32" s="25">
        <f t="shared" si="3"/>
        <v>10</v>
      </c>
      <c r="H32">
        <f>_xlfn.STDEV.P(Table6[[#This Row],[CICA ranking]],Table6[[#This Row],[Participant Ranking]])</f>
        <v>0</v>
      </c>
      <c r="I32" s="3">
        <f>STDEVA(Table6[Ranking SD])</f>
        <v>0.93218319939879801</v>
      </c>
      <c r="J32" s="3"/>
      <c r="K32" s="3"/>
    </row>
    <row r="33" spans="1:11" x14ac:dyDescent="0.25">
      <c r="A33" t="s">
        <v>183</v>
      </c>
      <c r="B33" t="s">
        <v>146</v>
      </c>
      <c r="C33">
        <v>10</v>
      </c>
      <c r="D33" s="34">
        <v>3.65898607536396</v>
      </c>
      <c r="E33" s="3">
        <v>8.1111111111111107</v>
      </c>
      <c r="F33" s="25">
        <f t="shared" si="2"/>
        <v>5</v>
      </c>
      <c r="G33" s="25">
        <f t="shared" si="3"/>
        <v>9</v>
      </c>
      <c r="H33">
        <f>_xlfn.STDEV.P(Table6[[#This Row],[CICA ranking]],Table6[[#This Row],[Participant Ranking]])</f>
        <v>2</v>
      </c>
      <c r="I33" s="3">
        <f>STDEVA(Table6[Ranking SD])</f>
        <v>0.93218319939879801</v>
      </c>
      <c r="J33" s="3"/>
      <c r="K33" s="3"/>
    </row>
    <row r="34" spans="1:11" x14ac:dyDescent="0.25">
      <c r="A34" t="s">
        <v>174</v>
      </c>
      <c r="B34" t="s">
        <v>147</v>
      </c>
      <c r="C34">
        <v>1</v>
      </c>
      <c r="D34" s="34">
        <v>1.63708643446392</v>
      </c>
      <c r="E34" s="3">
        <v>2.3333333333333335</v>
      </c>
      <c r="F34" s="25">
        <f t="shared" ref="F34:F43" si="4">_xlfn.RANK.AVG(D34,$D$34:$D$43,1)</f>
        <v>1</v>
      </c>
      <c r="G34" s="25">
        <f t="shared" ref="G34:G43" si="5">_xlfn.RANK.AVG(E34,$E$34:$E$43,1)</f>
        <v>1</v>
      </c>
      <c r="H34">
        <f>_xlfn.STDEV.P(Table6[[#This Row],[CICA ranking]],Table6[[#This Row],[Participant Ranking]])</f>
        <v>0</v>
      </c>
      <c r="I34" s="3">
        <f>STDEVA(Table6[Ranking SD])</f>
        <v>0.93218319939879801</v>
      </c>
      <c r="J34" s="3"/>
      <c r="K34" s="13"/>
    </row>
    <row r="35" spans="1:11" x14ac:dyDescent="0.25">
      <c r="A35" t="s">
        <v>175</v>
      </c>
      <c r="B35" t="s">
        <v>147</v>
      </c>
      <c r="C35">
        <v>2</v>
      </c>
      <c r="D35" s="34">
        <v>2.44814100940693</v>
      </c>
      <c r="E35" s="3">
        <v>3.4444444444444446</v>
      </c>
      <c r="F35" s="25">
        <f t="shared" si="4"/>
        <v>2</v>
      </c>
      <c r="G35" s="25">
        <f t="shared" si="5"/>
        <v>2</v>
      </c>
      <c r="H35">
        <f>_xlfn.STDEV.P(Table6[[#This Row],[CICA ranking]],Table6[[#This Row],[Participant Ranking]])</f>
        <v>0</v>
      </c>
      <c r="I35" s="3">
        <f>STDEVA(Table6[Ranking SD])</f>
        <v>0.93218319939879801</v>
      </c>
      <c r="J35" s="3"/>
      <c r="K35" s="3"/>
    </row>
    <row r="36" spans="1:11" x14ac:dyDescent="0.25">
      <c r="A36" t="s">
        <v>156</v>
      </c>
      <c r="B36" t="s">
        <v>147</v>
      </c>
      <c r="C36">
        <v>3</v>
      </c>
      <c r="D36" s="34">
        <v>3.8040117432535898</v>
      </c>
      <c r="E36" s="3">
        <v>3.5555555555555554</v>
      </c>
      <c r="F36" s="25">
        <f t="shared" si="4"/>
        <v>3</v>
      </c>
      <c r="G36" s="25">
        <f t="shared" si="5"/>
        <v>3</v>
      </c>
      <c r="H36">
        <f>_xlfn.STDEV.P(Table6[[#This Row],[CICA ranking]],Table6[[#This Row],[Participant Ranking]])</f>
        <v>0</v>
      </c>
      <c r="I36" s="3">
        <f>STDEVA(Table6[Ranking SD])</f>
        <v>0.93218319939879801</v>
      </c>
    </row>
    <row r="37" spans="1:11" x14ac:dyDescent="0.25">
      <c r="A37" t="s">
        <v>176</v>
      </c>
      <c r="B37" t="s">
        <v>147</v>
      </c>
      <c r="C37">
        <v>4</v>
      </c>
      <c r="D37" s="34">
        <v>5.6098050139362297</v>
      </c>
      <c r="E37" s="3">
        <v>4.5555555555555554</v>
      </c>
      <c r="F37" s="25">
        <f t="shared" si="4"/>
        <v>6</v>
      </c>
      <c r="G37" s="25">
        <f t="shared" si="5"/>
        <v>4</v>
      </c>
      <c r="H37">
        <f>_xlfn.STDEV.P(Table6[[#This Row],[CICA ranking]],Table6[[#This Row],[Participant Ranking]])</f>
        <v>1</v>
      </c>
      <c r="I37" s="3">
        <f>STDEVA(Table6[Ranking SD])</f>
        <v>0.93218319939879801</v>
      </c>
    </row>
    <row r="38" spans="1:11" x14ac:dyDescent="0.25">
      <c r="A38" t="s">
        <v>177</v>
      </c>
      <c r="B38" t="s">
        <v>147</v>
      </c>
      <c r="C38">
        <v>5</v>
      </c>
      <c r="D38" s="34">
        <v>6.1141652622381102</v>
      </c>
      <c r="E38" s="3">
        <v>5.1111111111111107</v>
      </c>
      <c r="F38" s="25">
        <f t="shared" si="4"/>
        <v>9</v>
      </c>
      <c r="G38" s="25">
        <f t="shared" si="5"/>
        <v>5</v>
      </c>
      <c r="H38">
        <f>_xlfn.STDEV.P(Table6[[#This Row],[CICA ranking]],Table6[[#This Row],[Participant Ranking]])</f>
        <v>2</v>
      </c>
      <c r="I38" s="3">
        <f>STDEVA(Table6[Ranking SD])</f>
        <v>0.93218319939879801</v>
      </c>
    </row>
    <row r="39" spans="1:11" x14ac:dyDescent="0.25">
      <c r="A39" t="s">
        <v>178</v>
      </c>
      <c r="B39" t="s">
        <v>147</v>
      </c>
      <c r="C39">
        <v>6</v>
      </c>
      <c r="D39" s="34">
        <v>6.0535753783445401</v>
      </c>
      <c r="E39" s="3">
        <v>5.2222222222222223</v>
      </c>
      <c r="F39" s="25">
        <f t="shared" si="4"/>
        <v>8</v>
      </c>
      <c r="G39" s="25">
        <f t="shared" si="5"/>
        <v>6</v>
      </c>
      <c r="H39">
        <f>_xlfn.STDEV.P(Table6[[#This Row],[CICA ranking]],Table6[[#This Row],[Participant Ranking]])</f>
        <v>1</v>
      </c>
      <c r="I39" s="3">
        <f>STDEVA(Table6[Ranking SD])</f>
        <v>0.93218319939879801</v>
      </c>
    </row>
    <row r="40" spans="1:11" x14ac:dyDescent="0.25">
      <c r="A40" t="s">
        <v>179</v>
      </c>
      <c r="B40" t="s">
        <v>147</v>
      </c>
      <c r="C40">
        <v>7</v>
      </c>
      <c r="D40" s="34">
        <v>6.1751236847401296</v>
      </c>
      <c r="E40" s="3">
        <v>6</v>
      </c>
      <c r="F40" s="25">
        <f t="shared" si="4"/>
        <v>10</v>
      </c>
      <c r="G40" s="25">
        <f t="shared" si="5"/>
        <v>7</v>
      </c>
      <c r="H40">
        <f>_xlfn.STDEV.P(Table6[[#This Row],[CICA ranking]],Table6[[#This Row],[Participant Ranking]])</f>
        <v>1.5</v>
      </c>
      <c r="I40" s="3">
        <f>STDEVA(Table6[Ranking SD])</f>
        <v>0.93218319939879801</v>
      </c>
    </row>
    <row r="41" spans="1:11" x14ac:dyDescent="0.25">
      <c r="A41" t="s">
        <v>180</v>
      </c>
      <c r="B41" t="s">
        <v>147</v>
      </c>
      <c r="C41">
        <v>8</v>
      </c>
      <c r="D41" s="34">
        <v>5.8160472654821902</v>
      </c>
      <c r="E41" s="3">
        <v>8.5555555555555554</v>
      </c>
      <c r="F41" s="25">
        <f t="shared" si="4"/>
        <v>7</v>
      </c>
      <c r="G41" s="25">
        <f t="shared" si="5"/>
        <v>9</v>
      </c>
      <c r="H41">
        <f>_xlfn.STDEV.P(Table6[[#This Row],[CICA ranking]],Table6[[#This Row],[Participant Ranking]])</f>
        <v>1</v>
      </c>
      <c r="I41" s="3">
        <f>STDEVA(Table6[Ranking SD])</f>
        <v>0.93218319939879801</v>
      </c>
    </row>
    <row r="42" spans="1:11" x14ac:dyDescent="0.25">
      <c r="A42" t="s">
        <v>181</v>
      </c>
      <c r="B42" t="s">
        <v>147</v>
      </c>
      <c r="C42">
        <v>9</v>
      </c>
      <c r="D42" s="34">
        <v>5.5513785927583097</v>
      </c>
      <c r="E42" s="3">
        <v>8.6666666666666661</v>
      </c>
      <c r="F42" s="25">
        <f t="shared" si="4"/>
        <v>5</v>
      </c>
      <c r="G42" s="25">
        <f t="shared" si="5"/>
        <v>10</v>
      </c>
      <c r="H42">
        <f>_xlfn.STDEV.P(Table6[[#This Row],[CICA ranking]],Table6[[#This Row],[Participant Ranking]])</f>
        <v>2.5</v>
      </c>
      <c r="I42" s="3">
        <f>STDEVA(Table6[Ranking SD])</f>
        <v>0.93218319939879801</v>
      </c>
    </row>
    <row r="43" spans="1:11" x14ac:dyDescent="0.25">
      <c r="A43" t="s">
        <v>182</v>
      </c>
      <c r="B43" t="s">
        <v>147</v>
      </c>
      <c r="C43">
        <v>10</v>
      </c>
      <c r="D43" s="34">
        <v>4.1463703057165198</v>
      </c>
      <c r="E43" s="3">
        <v>7.5555555555555554</v>
      </c>
      <c r="F43" s="25">
        <f t="shared" si="4"/>
        <v>4</v>
      </c>
      <c r="G43" s="25">
        <f t="shared" si="5"/>
        <v>8</v>
      </c>
      <c r="H43">
        <f>_xlfn.STDEV.P(Table6[[#This Row],[CICA ranking]],Table6[[#This Row],[Participant Ranking]])</f>
        <v>2</v>
      </c>
      <c r="I43" s="3">
        <f>STDEVA(Table6[Ranking SD])</f>
        <v>0.93218319939879801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8FF9-83D1-47C2-9C23-BC9A0657EFC1}">
  <dimension ref="A4:V19"/>
  <sheetViews>
    <sheetView zoomScale="85" zoomScaleNormal="85" workbookViewId="0">
      <selection activeCell="T37" sqref="T37"/>
    </sheetView>
  </sheetViews>
  <sheetFormatPr defaultRowHeight="15" x14ac:dyDescent="0.25"/>
  <cols>
    <col min="1" max="1" width="11.28515625" bestFit="1" customWidth="1"/>
    <col min="2" max="2" width="18.7109375" bestFit="1" customWidth="1"/>
    <col min="3" max="3" width="14.85546875" bestFit="1" customWidth="1"/>
    <col min="4" max="4" width="16.5703125" bestFit="1" customWidth="1"/>
    <col min="5" max="11" width="5.2851562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4" x14ac:dyDescent="0.25">
      <c r="A4" s="4" t="s">
        <v>194</v>
      </c>
      <c r="B4" t="s">
        <v>199</v>
      </c>
      <c r="C4" t="s">
        <v>198</v>
      </c>
      <c r="D4" t="s">
        <v>184</v>
      </c>
    </row>
    <row r="5" spans="1:4" x14ac:dyDescent="0.25">
      <c r="A5" s="5">
        <v>1</v>
      </c>
      <c r="B5" s="13">
        <v>3.6666666666666665</v>
      </c>
      <c r="C5" s="3">
        <v>3.9949124306961354</v>
      </c>
      <c r="D5" s="13">
        <v>3.8179590016415625</v>
      </c>
    </row>
    <row r="6" spans="1:4" x14ac:dyDescent="0.25">
      <c r="A6" s="5">
        <v>2</v>
      </c>
      <c r="B6" s="13">
        <v>4.2222222222222223</v>
      </c>
      <c r="C6" s="3">
        <v>3.2615189615948519</v>
      </c>
      <c r="D6" s="13">
        <v>3.8179590016415625</v>
      </c>
    </row>
    <row r="7" spans="1:4" x14ac:dyDescent="0.25">
      <c r="A7" s="5">
        <v>3</v>
      </c>
      <c r="B7" s="13">
        <v>3.8888888888888888</v>
      </c>
      <c r="C7" s="3">
        <v>4.1974456126336976</v>
      </c>
      <c r="D7" s="13">
        <v>3.8179590016415625</v>
      </c>
    </row>
    <row r="8" spans="1:4" x14ac:dyDescent="0.25">
      <c r="A8" s="5" t="s">
        <v>29</v>
      </c>
      <c r="B8" s="38">
        <v>3.925925925925926</v>
      </c>
      <c r="C8" s="3">
        <v>3.8179590016415608</v>
      </c>
      <c r="D8" s="13">
        <v>3.8179590016415648</v>
      </c>
    </row>
    <row r="19" spans="22:22" ht="18.75" x14ac:dyDescent="0.25">
      <c r="V19" s="14"/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FC022-F449-4E99-B675-6841F6ED2E88}">
  <dimension ref="A2:V32"/>
  <sheetViews>
    <sheetView topLeftCell="A14" zoomScale="55" zoomScaleNormal="55" workbookViewId="0">
      <selection activeCell="O70" sqref="O70"/>
    </sheetView>
  </sheetViews>
  <sheetFormatPr defaultRowHeight="15" x14ac:dyDescent="0.25"/>
  <cols>
    <col min="1" max="1" width="19.85546875" bestFit="1" customWidth="1"/>
    <col min="2" max="2" width="33.140625" bestFit="1" customWidth="1"/>
    <col min="3" max="3" width="16.7109375" bestFit="1" customWidth="1"/>
    <col min="4" max="4" width="24.28515625" bestFit="1" customWidth="1"/>
    <col min="5" max="11" width="5.2851562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2" spans="1:4" x14ac:dyDescent="0.25">
      <c r="A2" s="4" t="s">
        <v>50</v>
      </c>
      <c r="B2" t="s">
        <v>99</v>
      </c>
    </row>
    <row r="4" spans="1:4" x14ac:dyDescent="0.25">
      <c r="A4" s="4" t="s">
        <v>28</v>
      </c>
      <c r="B4" t="s">
        <v>205</v>
      </c>
      <c r="C4" t="s">
        <v>197</v>
      </c>
      <c r="D4" t="s">
        <v>184</v>
      </c>
    </row>
    <row r="5" spans="1:4" x14ac:dyDescent="0.25">
      <c r="A5" s="5" t="s">
        <v>122</v>
      </c>
      <c r="B5" s="38">
        <v>3</v>
      </c>
      <c r="C5" s="3">
        <v>3.8040117432535898</v>
      </c>
      <c r="D5" s="3">
        <v>3.8179590016415625</v>
      </c>
    </row>
    <row r="6" spans="1:4" x14ac:dyDescent="0.25">
      <c r="A6" s="5" t="s">
        <v>39</v>
      </c>
      <c r="B6" s="38">
        <v>3</v>
      </c>
      <c r="C6" s="3">
        <v>4.0709468205657604</v>
      </c>
      <c r="D6" s="3">
        <v>3.8179590016415625</v>
      </c>
    </row>
    <row r="7" spans="1:4" x14ac:dyDescent="0.25">
      <c r="A7" s="5" t="s">
        <v>40</v>
      </c>
      <c r="B7" s="38">
        <v>3</v>
      </c>
      <c r="C7" s="3">
        <v>3.3810580167354498</v>
      </c>
      <c r="D7" s="3">
        <v>3.8179590016415625</v>
      </c>
    </row>
    <row r="8" spans="1:4" x14ac:dyDescent="0.25">
      <c r="A8" s="5" t="s">
        <v>41</v>
      </c>
      <c r="B8" s="38">
        <v>2</v>
      </c>
      <c r="C8" s="3">
        <v>2.44814100940693</v>
      </c>
      <c r="D8" s="3">
        <v>3.8179590016415625</v>
      </c>
    </row>
    <row r="9" spans="1:4" x14ac:dyDescent="0.25">
      <c r="A9" s="5" t="s">
        <v>63</v>
      </c>
      <c r="B9" s="38">
        <v>2</v>
      </c>
      <c r="C9" s="3">
        <v>3.1046169383721902</v>
      </c>
      <c r="D9" s="3">
        <v>3.8179590016415625</v>
      </c>
    </row>
    <row r="10" spans="1:4" x14ac:dyDescent="0.25">
      <c r="A10" s="5" t="s">
        <v>64</v>
      </c>
      <c r="B10" s="38">
        <v>5</v>
      </c>
      <c r="C10" s="3">
        <v>3.4953594781301298</v>
      </c>
      <c r="D10" s="3">
        <v>3.8179590016415625</v>
      </c>
    </row>
    <row r="11" spans="1:4" x14ac:dyDescent="0.25">
      <c r="A11" s="5" t="s">
        <v>75</v>
      </c>
      <c r="B11" s="38">
        <v>6</v>
      </c>
      <c r="C11" s="3">
        <v>6.0535753783445401</v>
      </c>
      <c r="D11" s="3">
        <v>3.8179590016415625</v>
      </c>
    </row>
    <row r="12" spans="1:4" x14ac:dyDescent="0.25">
      <c r="A12" s="5" t="s">
        <v>76</v>
      </c>
      <c r="B12" s="38">
        <v>6</v>
      </c>
      <c r="C12" s="3">
        <v>4.6414756526268901</v>
      </c>
      <c r="D12" s="3">
        <v>3.8179590016415625</v>
      </c>
    </row>
    <row r="13" spans="1:4" x14ac:dyDescent="0.25">
      <c r="A13" s="5" t="s">
        <v>77</v>
      </c>
      <c r="B13" s="38">
        <v>5</v>
      </c>
      <c r="C13" s="3">
        <v>3.4953594781301298</v>
      </c>
      <c r="D13" s="3">
        <v>3.8179590016415625</v>
      </c>
    </row>
    <row r="14" spans="1:4" x14ac:dyDescent="0.25">
      <c r="A14" s="5" t="s">
        <v>78</v>
      </c>
      <c r="B14" s="38">
        <v>9</v>
      </c>
      <c r="C14" s="3">
        <v>5.5513785927583097</v>
      </c>
      <c r="D14" s="3">
        <v>3.8179590016415625</v>
      </c>
    </row>
    <row r="15" spans="1:4" x14ac:dyDescent="0.25">
      <c r="A15" s="5" t="s">
        <v>42</v>
      </c>
      <c r="B15" s="38">
        <v>3</v>
      </c>
      <c r="C15" s="3">
        <v>4.0709468205657604</v>
      </c>
      <c r="D15" s="3">
        <v>3.8179590016415625</v>
      </c>
    </row>
    <row r="16" spans="1:4" x14ac:dyDescent="0.25">
      <c r="A16" s="5" t="s">
        <v>43</v>
      </c>
      <c r="B16" s="38">
        <v>3</v>
      </c>
      <c r="C16" s="3">
        <v>3.3810580167354498</v>
      </c>
      <c r="D16" s="3">
        <v>3.8179590016415625</v>
      </c>
    </row>
    <row r="17" spans="1:22" x14ac:dyDescent="0.25">
      <c r="A17" s="5" t="s">
        <v>44</v>
      </c>
      <c r="B17" s="38">
        <v>2</v>
      </c>
      <c r="C17" s="3">
        <v>2.44814100940693</v>
      </c>
      <c r="D17" s="3">
        <v>3.8179590016415625</v>
      </c>
    </row>
    <row r="18" spans="1:22" x14ac:dyDescent="0.25">
      <c r="A18" s="5" t="s">
        <v>102</v>
      </c>
      <c r="B18" s="38">
        <v>3</v>
      </c>
      <c r="C18" s="3">
        <v>4.0709468205657604</v>
      </c>
      <c r="D18" s="3">
        <v>3.8179590016415625</v>
      </c>
    </row>
    <row r="19" spans="1:22" ht="18.75" x14ac:dyDescent="0.25">
      <c r="A19" s="5" t="s">
        <v>36</v>
      </c>
      <c r="B19" s="38">
        <v>2</v>
      </c>
      <c r="C19" s="3">
        <v>2.7596209841446999</v>
      </c>
      <c r="D19" s="3">
        <v>3.8179590016415625</v>
      </c>
      <c r="V19" s="14"/>
    </row>
    <row r="20" spans="1:22" x14ac:dyDescent="0.25">
      <c r="A20" s="5" t="s">
        <v>103</v>
      </c>
      <c r="B20" s="38">
        <v>4</v>
      </c>
      <c r="C20" s="3">
        <v>5.6098050139362297</v>
      </c>
      <c r="D20" s="3">
        <v>3.8179590016415625</v>
      </c>
    </row>
    <row r="21" spans="1:22" x14ac:dyDescent="0.25">
      <c r="A21" s="5" t="s">
        <v>105</v>
      </c>
      <c r="B21" s="38">
        <v>8</v>
      </c>
      <c r="C21" s="3">
        <v>4.7471604313498101</v>
      </c>
      <c r="D21" s="3">
        <v>3.8179590016415625</v>
      </c>
    </row>
    <row r="22" spans="1:22" x14ac:dyDescent="0.25">
      <c r="A22" s="5" t="s">
        <v>106</v>
      </c>
      <c r="B22" s="38">
        <v>10</v>
      </c>
      <c r="C22" s="3">
        <v>3.65898607536396</v>
      </c>
      <c r="D22" s="3">
        <v>3.8179590016415625</v>
      </c>
    </row>
    <row r="23" spans="1:22" x14ac:dyDescent="0.25">
      <c r="A23" s="5" t="s">
        <v>107</v>
      </c>
      <c r="B23" s="38">
        <v>3</v>
      </c>
      <c r="C23" s="3">
        <v>3.8040117432535898</v>
      </c>
      <c r="D23" s="3">
        <v>3.8179590016415625</v>
      </c>
    </row>
    <row r="24" spans="1:22" x14ac:dyDescent="0.25">
      <c r="A24" s="5" t="s">
        <v>114</v>
      </c>
      <c r="B24" s="38">
        <v>4</v>
      </c>
      <c r="C24" s="3">
        <v>5.00963449499221</v>
      </c>
      <c r="D24" s="3">
        <v>3.8179590016415625</v>
      </c>
    </row>
    <row r="25" spans="1:22" x14ac:dyDescent="0.25">
      <c r="A25" s="5" t="s">
        <v>115</v>
      </c>
      <c r="B25" s="38">
        <v>3</v>
      </c>
      <c r="C25" s="3">
        <v>3.3810580167354498</v>
      </c>
      <c r="D25" s="3">
        <v>3.8179590016415625</v>
      </c>
    </row>
    <row r="26" spans="1:22" x14ac:dyDescent="0.25">
      <c r="A26" s="5" t="s">
        <v>116</v>
      </c>
      <c r="B26" s="38">
        <v>4</v>
      </c>
      <c r="C26" s="3">
        <v>5.6098050139362297</v>
      </c>
      <c r="D26" s="3">
        <v>3.8179590016415625</v>
      </c>
    </row>
    <row r="27" spans="1:22" x14ac:dyDescent="0.25">
      <c r="A27" s="5" t="s">
        <v>117</v>
      </c>
      <c r="B27" s="38">
        <v>1</v>
      </c>
      <c r="C27" s="3">
        <v>2.16753707666108</v>
      </c>
      <c r="D27" s="3">
        <v>3.8179590016415625</v>
      </c>
    </row>
    <row r="28" spans="1:22" x14ac:dyDescent="0.25">
      <c r="A28" s="5" t="s">
        <v>118</v>
      </c>
      <c r="B28" s="38">
        <v>1</v>
      </c>
      <c r="C28" s="3">
        <v>2.1269954637560202</v>
      </c>
      <c r="D28" s="3">
        <v>3.8179590016415625</v>
      </c>
    </row>
    <row r="29" spans="1:22" x14ac:dyDescent="0.25">
      <c r="A29" s="5" t="s">
        <v>119</v>
      </c>
      <c r="B29" s="38">
        <v>2</v>
      </c>
      <c r="C29" s="3">
        <v>2.44814100940693</v>
      </c>
      <c r="D29" s="3">
        <v>3.8179590016415625</v>
      </c>
    </row>
    <row r="30" spans="1:22" x14ac:dyDescent="0.25">
      <c r="A30" s="5" t="s">
        <v>120</v>
      </c>
      <c r="B30" s="38">
        <v>3</v>
      </c>
      <c r="C30" s="3">
        <v>4.0709468205657604</v>
      </c>
      <c r="D30" s="3">
        <v>3.8179590016415625</v>
      </c>
    </row>
    <row r="31" spans="1:22" x14ac:dyDescent="0.25">
      <c r="A31" s="5" t="s">
        <v>121</v>
      </c>
      <c r="B31" s="38">
        <v>6</v>
      </c>
      <c r="C31" s="3">
        <v>3.6741751246223799</v>
      </c>
      <c r="D31" s="3">
        <v>3.8179590016415625</v>
      </c>
    </row>
    <row r="32" spans="1:22" x14ac:dyDescent="0.25">
      <c r="A32" s="5" t="s">
        <v>29</v>
      </c>
      <c r="B32" s="38">
        <v>106</v>
      </c>
      <c r="C32" s="3">
        <v>103.08489304432216</v>
      </c>
      <c r="D32" s="3">
        <v>3.8179590016415648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4F010-BE25-4686-883C-4D74545D80A4}">
  <dimension ref="A1"/>
  <sheetViews>
    <sheetView tabSelected="1" zoomScale="70" zoomScaleNormal="70" workbookViewId="0">
      <selection activeCell="X32" sqref="X32"/>
    </sheetView>
  </sheetViews>
  <sheetFormatPr defaultRowHeight="15" x14ac:dyDescent="0.25"/>
  <cols>
    <col min="16" max="16" width="60.7109375" customWidth="1"/>
  </cols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C0701-B297-43BE-9ECC-5A85FAD92B43}">
  <dimension ref="A1:F12"/>
  <sheetViews>
    <sheetView topLeftCell="A28" zoomScale="85" zoomScaleNormal="85" workbookViewId="0">
      <selection activeCell="S3" sqref="S3"/>
    </sheetView>
  </sheetViews>
  <sheetFormatPr defaultRowHeight="15" x14ac:dyDescent="0.25"/>
  <cols>
    <col min="2" max="2" width="67.85546875" customWidth="1"/>
    <col min="3" max="3" width="9.140625" bestFit="1" customWidth="1"/>
  </cols>
  <sheetData>
    <row r="1" spans="1:6" x14ac:dyDescent="0.25">
      <c r="A1" t="s">
        <v>36</v>
      </c>
      <c r="B1" t="s">
        <v>34</v>
      </c>
      <c r="C1" t="s">
        <v>6</v>
      </c>
      <c r="D1" t="s">
        <v>35</v>
      </c>
      <c r="E1" t="s">
        <v>150</v>
      </c>
      <c r="F1" t="s">
        <v>151</v>
      </c>
    </row>
    <row r="2" spans="1:6" ht="27" customHeight="1" x14ac:dyDescent="0.25">
      <c r="A2">
        <v>6</v>
      </c>
      <c r="B2" s="7" t="s">
        <v>81</v>
      </c>
      <c r="C2" s="13" cm="1">
        <f t="array" ref="C2">AVERAGE(IF(Table1[Q6]&lt;&gt;"",Table1[Q6]))</f>
        <v>4.25</v>
      </c>
      <c r="D2" s="13">
        <f>_xlfn.STDEV.P(Table1[Q6])</f>
        <v>1.713913650100261</v>
      </c>
      <c r="E2">
        <f>MIN(Table1[Q6])</f>
        <v>1</v>
      </c>
      <c r="F2">
        <f>MAX(Table1[Q6])</f>
        <v>6</v>
      </c>
    </row>
    <row r="3" spans="1:6" ht="25.5" x14ac:dyDescent="0.25">
      <c r="A3">
        <v>7</v>
      </c>
      <c r="B3" s="7" t="s">
        <v>82</v>
      </c>
      <c r="C3" s="13">
        <f>AVERAGE(Table1[Q7])</f>
        <v>4.625</v>
      </c>
      <c r="D3" s="13">
        <f>_xlfn.STDEV.P(Table1[Q7])</f>
        <v>1.4947825928876748</v>
      </c>
      <c r="E3">
        <f>MIN(Table1[Q7])</f>
        <v>2</v>
      </c>
      <c r="F3">
        <f>MAX(Table1[Q7])</f>
        <v>7</v>
      </c>
    </row>
    <row r="4" spans="1:6" ht="25.5" x14ac:dyDescent="0.25">
      <c r="A4">
        <v>8</v>
      </c>
      <c r="B4" s="7" t="s">
        <v>83</v>
      </c>
      <c r="C4" s="13">
        <f>AVERAGE(Table1[Q8])</f>
        <v>5.5</v>
      </c>
      <c r="D4" s="13">
        <f>_xlfn.STDEV.P(Table1[Q8])</f>
        <v>1.4142135623730951</v>
      </c>
      <c r="E4">
        <f>MIN(Table1[Q8])</f>
        <v>2</v>
      </c>
      <c r="F4">
        <f>MAX(Table1[Q8])</f>
        <v>7</v>
      </c>
    </row>
    <row r="5" spans="1:6" x14ac:dyDescent="0.25">
      <c r="A5">
        <v>9</v>
      </c>
      <c r="B5" s="7" t="s">
        <v>84</v>
      </c>
      <c r="C5" s="13">
        <f>AVERAGE(Table1[Q9])</f>
        <v>3.875</v>
      </c>
      <c r="D5" s="13">
        <f>_xlfn.STDEV.P(Table1[Q9])</f>
        <v>1.6153559979150107</v>
      </c>
      <c r="E5">
        <f>MIN(Table1[Q9])</f>
        <v>2</v>
      </c>
      <c r="F5">
        <f>MAX(Table1[Q9])</f>
        <v>7</v>
      </c>
    </row>
    <row r="6" spans="1:6" x14ac:dyDescent="0.25">
      <c r="A6">
        <v>10</v>
      </c>
      <c r="B6" s="7" t="s">
        <v>85</v>
      </c>
      <c r="C6" s="13">
        <f>AVERAGE(Table1[Q10])</f>
        <v>5</v>
      </c>
      <c r="D6" s="13">
        <f>_xlfn.STDEV.P(Table1[Q10])</f>
        <v>1.2247448713915889</v>
      </c>
      <c r="E6">
        <f>MIN(Table1[Q10])</f>
        <v>3</v>
      </c>
      <c r="F6">
        <f>MAX(Table1[Q10])</f>
        <v>7</v>
      </c>
    </row>
    <row r="7" spans="1:6" ht="25.5" x14ac:dyDescent="0.25">
      <c r="A7">
        <v>11</v>
      </c>
      <c r="B7" s="7" t="s">
        <v>86</v>
      </c>
      <c r="C7" s="13">
        <f>AVERAGE(Table1[Q11])</f>
        <v>4.875</v>
      </c>
      <c r="D7" s="13">
        <f>_xlfn.STDEV.P(Table1[Q11])</f>
        <v>1.5360257159305635</v>
      </c>
      <c r="E7">
        <f>MIN(Table1[Q11])</f>
        <v>3</v>
      </c>
      <c r="F7">
        <f>MAX(Table1[Q11])</f>
        <v>7</v>
      </c>
    </row>
    <row r="8" spans="1:6" ht="25.5" x14ac:dyDescent="0.25">
      <c r="A8">
        <v>12</v>
      </c>
      <c r="B8" s="7" t="s">
        <v>87</v>
      </c>
      <c r="C8" s="13">
        <f>AVERAGE(Table1[Q12])</f>
        <v>4.875</v>
      </c>
      <c r="D8" s="13">
        <f>_xlfn.STDEV.P(Table1[Q12])</f>
        <v>1.8328597873268975</v>
      </c>
      <c r="E8">
        <f>MIN(Table1[Q12])</f>
        <v>2</v>
      </c>
      <c r="F8">
        <f>MAX(Table1[Q12])</f>
        <v>7</v>
      </c>
    </row>
    <row r="9" spans="1:6" ht="25.5" x14ac:dyDescent="0.25">
      <c r="A9">
        <v>13</v>
      </c>
      <c r="B9" s="7" t="s">
        <v>88</v>
      </c>
      <c r="C9" s="13">
        <f>AVERAGE(Table1[Q13])</f>
        <v>6.25</v>
      </c>
      <c r="D9" s="13">
        <f>_xlfn.STDEV.P(Table1[Q13])</f>
        <v>0.66143782776614768</v>
      </c>
      <c r="E9">
        <f>MIN(Table1[Q13])</f>
        <v>5</v>
      </c>
      <c r="F9">
        <f>MAX(Table1[Q13])</f>
        <v>7</v>
      </c>
    </row>
    <row r="10" spans="1:6" ht="27.75" customHeight="1" x14ac:dyDescent="0.25">
      <c r="A10">
        <v>14</v>
      </c>
      <c r="B10" s="7" t="s">
        <v>89</v>
      </c>
      <c r="C10" s="13">
        <f>AVERAGE(Table1[Q14])</f>
        <v>5.125</v>
      </c>
      <c r="D10" s="13">
        <f>_xlfn.STDEV.P(Table1[Q14])</f>
        <v>1.5360257159305635</v>
      </c>
      <c r="E10">
        <f>MIN(Table1[Q14])</f>
        <v>2</v>
      </c>
      <c r="F10">
        <f>MAX(Table1[Q14])</f>
        <v>7</v>
      </c>
    </row>
    <row r="11" spans="1:6" x14ac:dyDescent="0.25">
      <c r="A11">
        <v>15</v>
      </c>
      <c r="B11" s="7" t="s">
        <v>90</v>
      </c>
      <c r="C11" s="13">
        <f>AVERAGE(Table1[Q15])</f>
        <v>4.25</v>
      </c>
      <c r="D11" s="13">
        <f>_xlfn.STDEV.P(Table1[Q15])</f>
        <v>1.920286436967152</v>
      </c>
      <c r="E11">
        <f>MIN(Table1[Q15])</f>
        <v>2</v>
      </c>
      <c r="F11">
        <f>MAX(Table1[Q15])</f>
        <v>7</v>
      </c>
    </row>
    <row r="12" spans="1:6" x14ac:dyDescent="0.25">
      <c r="A12" t="s">
        <v>143</v>
      </c>
      <c r="B12" s="7"/>
      <c r="C12" s="13">
        <f>SUBTOTAL(101,Table3[Mean])</f>
        <v>4.8624999999999998</v>
      </c>
      <c r="D12" s="13">
        <f>SUBTOTAL(101,Table3[SD])</f>
        <v>1.4949646158588954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49E29-FEE6-46EE-992A-08DD01473832}">
  <dimension ref="A4:E10"/>
  <sheetViews>
    <sheetView topLeftCell="A10" zoomScaleNormal="100" workbookViewId="0">
      <selection activeCell="K36" sqref="K36"/>
    </sheetView>
  </sheetViews>
  <sheetFormatPr defaultRowHeight="15" x14ac:dyDescent="0.25"/>
  <cols>
    <col min="1" max="1" width="22.140625" bestFit="1" customWidth="1"/>
    <col min="2" max="2" width="11.42578125" bestFit="1" customWidth="1"/>
    <col min="3" max="3" width="10.5703125" bestFit="1" customWidth="1"/>
    <col min="4" max="4" width="10.85546875" bestFit="1" customWidth="1"/>
    <col min="5" max="5" width="11.42578125" bestFit="1" customWidth="1"/>
    <col min="6" max="8" width="1.7109375" bestFit="1" customWidth="1"/>
    <col min="10" max="10" width="7.28515625" bestFit="1" customWidth="1"/>
    <col min="11" max="12" width="13.5703125" bestFit="1" customWidth="1"/>
    <col min="13" max="16" width="2" bestFit="1" customWidth="1"/>
    <col min="17" max="17" width="7.28515625" bestFit="1" customWidth="1"/>
  </cols>
  <sheetData>
    <row r="4" spans="1:5" x14ac:dyDescent="0.25">
      <c r="A4" s="4" t="s">
        <v>10</v>
      </c>
      <c r="B4" t="s">
        <v>30</v>
      </c>
      <c r="D4" s="4" t="s">
        <v>14</v>
      </c>
      <c r="E4" t="s">
        <v>49</v>
      </c>
    </row>
    <row r="5" spans="1:5" x14ac:dyDescent="0.25">
      <c r="A5" t="s">
        <v>93</v>
      </c>
      <c r="B5" s="6">
        <v>0.1111111111111111</v>
      </c>
      <c r="D5" t="s">
        <v>11</v>
      </c>
      <c r="E5" s="6">
        <v>0.8571428571428571</v>
      </c>
    </row>
    <row r="6" spans="1:5" x14ac:dyDescent="0.25">
      <c r="A6" t="s">
        <v>31</v>
      </c>
      <c r="B6" s="6">
        <v>0.33333333333333331</v>
      </c>
      <c r="D6" t="s">
        <v>12</v>
      </c>
      <c r="E6" s="6">
        <v>0.14285714285714285</v>
      </c>
    </row>
    <row r="7" spans="1:5" x14ac:dyDescent="0.25">
      <c r="A7" t="s">
        <v>133</v>
      </c>
      <c r="B7" s="6">
        <v>0.1111111111111111</v>
      </c>
    </row>
    <row r="8" spans="1:5" x14ac:dyDescent="0.25">
      <c r="A8" t="s">
        <v>131</v>
      </c>
      <c r="B8" s="6">
        <v>0.1111111111111111</v>
      </c>
    </row>
    <row r="9" spans="1:5" x14ac:dyDescent="0.25">
      <c r="A9" t="s">
        <v>109</v>
      </c>
      <c r="B9" s="6">
        <v>0.1111111111111111</v>
      </c>
    </row>
    <row r="10" spans="1:5" x14ac:dyDescent="0.25">
      <c r="A10" t="s">
        <v>132</v>
      </c>
      <c r="B10" s="6">
        <v>0.22222222222222221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671AC-148A-4EFA-9908-CB823669481E}">
  <dimension ref="A4:V19"/>
  <sheetViews>
    <sheetView zoomScale="85" zoomScaleNormal="85" workbookViewId="0">
      <selection activeCell="I43" sqref="I43"/>
    </sheetView>
  </sheetViews>
  <sheetFormatPr defaultRowHeight="15" x14ac:dyDescent="0.25"/>
  <cols>
    <col min="1" max="1" width="16.140625" bestFit="1" customWidth="1"/>
    <col min="2" max="2" width="16.28515625" bestFit="1" customWidth="1"/>
    <col min="3" max="5" width="9" bestFit="1" customWidth="1"/>
    <col min="6" max="7" width="11.28515625" bestFit="1" customWidth="1"/>
    <col min="8" max="10" width="4.7109375" bestFit="1" customWidth="1"/>
    <col min="11" max="11" width="5.710937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6" x14ac:dyDescent="0.25">
      <c r="B4" s="4" t="s">
        <v>123</v>
      </c>
    </row>
    <row r="5" spans="1:6" x14ac:dyDescent="0.25">
      <c r="A5" s="4" t="s">
        <v>128</v>
      </c>
      <c r="B5" t="s">
        <v>124</v>
      </c>
      <c r="C5" t="s">
        <v>125</v>
      </c>
      <c r="D5" t="s">
        <v>126</v>
      </c>
      <c r="E5" t="s">
        <v>127</v>
      </c>
      <c r="F5" t="s">
        <v>29</v>
      </c>
    </row>
    <row r="6" spans="1:6" x14ac:dyDescent="0.25">
      <c r="A6" s="5" t="s">
        <v>65</v>
      </c>
      <c r="B6" s="32">
        <v>1</v>
      </c>
      <c r="C6" s="13">
        <v>2.2222222222222223</v>
      </c>
      <c r="D6" s="13">
        <v>2.2222222222222223</v>
      </c>
      <c r="E6" s="13">
        <v>2.3333333333333335</v>
      </c>
      <c r="F6" s="13">
        <v>2.2142857142857144</v>
      </c>
    </row>
    <row r="7" spans="1:6" x14ac:dyDescent="0.25">
      <c r="A7" s="5" t="s">
        <v>66</v>
      </c>
      <c r="B7" s="32">
        <v>2</v>
      </c>
      <c r="C7" s="13">
        <v>2.8888888888888888</v>
      </c>
      <c r="D7" s="13">
        <v>3.2222222222222223</v>
      </c>
      <c r="E7" s="13">
        <v>3.4444444444444446</v>
      </c>
      <c r="F7" s="13">
        <v>3.1428571428571428</v>
      </c>
    </row>
    <row r="8" spans="1:6" x14ac:dyDescent="0.25">
      <c r="A8" s="5" t="s">
        <v>67</v>
      </c>
      <c r="B8" s="32">
        <v>3</v>
      </c>
      <c r="C8" s="13">
        <v>3.6666666666666665</v>
      </c>
      <c r="D8" s="13">
        <v>3.8888888888888888</v>
      </c>
      <c r="E8" s="13">
        <v>3.5555555555555554</v>
      </c>
      <c r="F8" s="13">
        <v>3.6785714285714284</v>
      </c>
    </row>
    <row r="9" spans="1:6" x14ac:dyDescent="0.25">
      <c r="A9" s="5" t="s">
        <v>68</v>
      </c>
      <c r="B9" s="32">
        <v>4</v>
      </c>
      <c r="C9" s="13">
        <v>3.7777777777777777</v>
      </c>
      <c r="D9" s="13">
        <v>4.333333333333333</v>
      </c>
      <c r="E9" s="13">
        <v>4.5555555555555554</v>
      </c>
      <c r="F9" s="13">
        <v>4.2142857142857144</v>
      </c>
    </row>
    <row r="10" spans="1:6" x14ac:dyDescent="0.25">
      <c r="A10" s="5" t="s">
        <v>69</v>
      </c>
      <c r="B10" s="32">
        <v>5</v>
      </c>
      <c r="C10" s="13">
        <v>5.2222222222222223</v>
      </c>
      <c r="D10" s="13">
        <v>4.5555555555555554</v>
      </c>
      <c r="E10" s="13">
        <v>5.1111111111111107</v>
      </c>
      <c r="F10" s="13">
        <v>4.9642857142857144</v>
      </c>
    </row>
    <row r="11" spans="1:6" x14ac:dyDescent="0.25">
      <c r="A11" s="5" t="s">
        <v>70</v>
      </c>
      <c r="B11" s="32">
        <v>6</v>
      </c>
      <c r="C11" s="13">
        <v>5.333333333333333</v>
      </c>
      <c r="D11" s="13">
        <v>5.1111111111111107</v>
      </c>
      <c r="E11" s="13">
        <v>5.2222222222222223</v>
      </c>
      <c r="F11" s="13">
        <v>5.25</v>
      </c>
    </row>
    <row r="12" spans="1:6" x14ac:dyDescent="0.25">
      <c r="A12" s="5" t="s">
        <v>71</v>
      </c>
      <c r="B12" s="32">
        <v>7</v>
      </c>
      <c r="C12" s="13">
        <v>6.8888888888888893</v>
      </c>
      <c r="D12" s="13">
        <v>6.7777777777777777</v>
      </c>
      <c r="E12" s="13">
        <v>6</v>
      </c>
      <c r="F12" s="13">
        <v>6.5714285714285712</v>
      </c>
    </row>
    <row r="13" spans="1:6" x14ac:dyDescent="0.25">
      <c r="A13" s="5" t="s">
        <v>72</v>
      </c>
      <c r="B13" s="32">
        <v>8</v>
      </c>
      <c r="C13" s="13">
        <v>8.6666666666666661</v>
      </c>
      <c r="D13" s="13">
        <v>8</v>
      </c>
      <c r="E13" s="13">
        <v>8.5555555555555554</v>
      </c>
      <c r="F13" s="13">
        <v>8.3928571428571423</v>
      </c>
    </row>
    <row r="14" spans="1:6" x14ac:dyDescent="0.25">
      <c r="A14" s="5" t="s">
        <v>73</v>
      </c>
      <c r="B14" s="32">
        <v>9</v>
      </c>
      <c r="C14" s="13">
        <v>8.1111111111111107</v>
      </c>
      <c r="D14" s="13">
        <v>8.6666666666666661</v>
      </c>
      <c r="E14" s="13">
        <v>8.6666666666666661</v>
      </c>
      <c r="F14" s="13">
        <v>8.5</v>
      </c>
    </row>
    <row r="15" spans="1:6" x14ac:dyDescent="0.25">
      <c r="A15" s="5" t="s">
        <v>74</v>
      </c>
      <c r="B15" s="32">
        <v>10</v>
      </c>
      <c r="C15" s="13">
        <v>8.2222222222222214</v>
      </c>
      <c r="D15" s="13">
        <v>8.1111111111111107</v>
      </c>
      <c r="E15" s="13">
        <v>7.5555555555555554</v>
      </c>
      <c r="F15" s="13">
        <v>8.0357142857142865</v>
      </c>
    </row>
    <row r="19" spans="22:22" ht="18.75" x14ac:dyDescent="0.25">
      <c r="V19" s="14" t="s">
        <v>48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0AF25-F735-4385-AB25-B2A068D2894B}">
  <dimension ref="A4:V18"/>
  <sheetViews>
    <sheetView topLeftCell="G13" zoomScale="85" zoomScaleNormal="85" workbookViewId="0">
      <selection activeCell="Y43" sqref="Y43"/>
    </sheetView>
  </sheetViews>
  <sheetFormatPr defaultRowHeight="15" x14ac:dyDescent="0.25"/>
  <cols>
    <col min="1" max="1" width="17.140625" bestFit="1" customWidth="1"/>
    <col min="2" max="10" width="4.7109375" bestFit="1" customWidth="1"/>
    <col min="11" max="11" width="5.710937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11" x14ac:dyDescent="0.25">
      <c r="A4" s="4" t="s">
        <v>28</v>
      </c>
      <c r="B4" t="s">
        <v>65</v>
      </c>
      <c r="C4" t="s">
        <v>66</v>
      </c>
      <c r="D4" t="s">
        <v>67</v>
      </c>
      <c r="E4" t="s">
        <v>68</v>
      </c>
      <c r="F4" t="s">
        <v>69</v>
      </c>
      <c r="G4" t="s">
        <v>70</v>
      </c>
      <c r="H4" t="s">
        <v>71</v>
      </c>
      <c r="I4" t="s">
        <v>72</v>
      </c>
      <c r="J4" t="s">
        <v>73</v>
      </c>
      <c r="K4" t="s">
        <v>74</v>
      </c>
    </row>
    <row r="5" spans="1:11" x14ac:dyDescent="0.25">
      <c r="A5" s="5">
        <v>1</v>
      </c>
      <c r="B5" s="3">
        <v>2.2222222222222223</v>
      </c>
      <c r="C5" s="3">
        <v>2.8888888888888888</v>
      </c>
      <c r="D5" s="3">
        <v>3.6666666666666665</v>
      </c>
      <c r="E5" s="3">
        <v>3.7777777777777777</v>
      </c>
      <c r="F5" s="3">
        <v>5.2222222222222223</v>
      </c>
      <c r="G5" s="3">
        <v>5.333333333333333</v>
      </c>
      <c r="H5" s="3">
        <v>6.8888888888888893</v>
      </c>
      <c r="I5" s="3">
        <v>8.6666666666666661</v>
      </c>
      <c r="J5" s="3">
        <v>8.1111111111111107</v>
      </c>
      <c r="K5" s="3">
        <v>8.2222222222222214</v>
      </c>
    </row>
    <row r="6" spans="1:11" x14ac:dyDescent="0.25">
      <c r="A6" s="5">
        <v>2</v>
      </c>
      <c r="B6" s="3">
        <v>2.2222222222222223</v>
      </c>
      <c r="C6" s="3">
        <v>3.2222222222222223</v>
      </c>
      <c r="D6" s="3">
        <v>3.8888888888888888</v>
      </c>
      <c r="E6" s="3">
        <v>4.333333333333333</v>
      </c>
      <c r="F6" s="3">
        <v>4.5555555555555554</v>
      </c>
      <c r="G6" s="3">
        <v>5.1111111111111107</v>
      </c>
      <c r="H6" s="3">
        <v>6.7777777777777777</v>
      </c>
      <c r="I6" s="3">
        <v>8</v>
      </c>
      <c r="J6" s="3">
        <v>8.6666666666666661</v>
      </c>
      <c r="K6" s="3">
        <v>8.1111111111111107</v>
      </c>
    </row>
    <row r="7" spans="1:11" x14ac:dyDescent="0.25">
      <c r="A7" s="5">
        <v>3</v>
      </c>
      <c r="B7" s="3">
        <v>2.3333333333333335</v>
      </c>
      <c r="C7" s="3">
        <v>3.4444444444444446</v>
      </c>
      <c r="D7" s="3">
        <v>3.5555555555555554</v>
      </c>
      <c r="E7" s="3">
        <v>4.5555555555555554</v>
      </c>
      <c r="F7" s="3">
        <v>5.1111111111111107</v>
      </c>
      <c r="G7" s="3">
        <v>5.2222222222222223</v>
      </c>
      <c r="H7" s="3">
        <v>6</v>
      </c>
      <c r="I7" s="3">
        <v>8.5555555555555554</v>
      </c>
      <c r="J7" s="3">
        <v>8.6666666666666661</v>
      </c>
      <c r="K7" s="3">
        <v>7.5555555555555554</v>
      </c>
    </row>
    <row r="8" spans="1:11" x14ac:dyDescent="0.25">
      <c r="A8" s="5" t="s">
        <v>134</v>
      </c>
      <c r="B8" s="3">
        <v>1</v>
      </c>
      <c r="C8" s="3">
        <v>2</v>
      </c>
      <c r="D8" s="3">
        <v>3</v>
      </c>
      <c r="E8" s="3">
        <v>4</v>
      </c>
      <c r="F8" s="3">
        <v>5</v>
      </c>
      <c r="G8" s="3">
        <v>6</v>
      </c>
      <c r="H8" s="3">
        <v>7</v>
      </c>
      <c r="I8" s="3">
        <v>8</v>
      </c>
      <c r="J8" s="3">
        <v>9</v>
      </c>
      <c r="K8" s="3">
        <v>10</v>
      </c>
    </row>
    <row r="9" spans="1:11" x14ac:dyDescent="0.25">
      <c r="A9" s="5" t="s">
        <v>29</v>
      </c>
      <c r="B9" s="13">
        <v>2.2142857142857144</v>
      </c>
      <c r="C9" s="13">
        <v>3.1428571428571428</v>
      </c>
      <c r="D9" s="13">
        <v>3.6785714285714284</v>
      </c>
      <c r="E9" s="13">
        <v>4.2142857142857144</v>
      </c>
      <c r="F9" s="13">
        <v>4.9642857142857144</v>
      </c>
      <c r="G9" s="13">
        <v>5.25</v>
      </c>
      <c r="H9" s="13">
        <v>6.5714285714285712</v>
      </c>
      <c r="I9" s="13">
        <v>8.3928571428571423</v>
      </c>
      <c r="J9" s="13">
        <v>8.5</v>
      </c>
      <c r="K9" s="13">
        <v>8.0357142857142865</v>
      </c>
    </row>
    <row r="13" spans="1:11" x14ac:dyDescent="0.25">
      <c r="A13" s="5"/>
      <c r="B13" s="13"/>
      <c r="C13" s="13"/>
      <c r="D13" s="13"/>
      <c r="E13" s="13"/>
      <c r="F13" s="13"/>
      <c r="G13" s="13"/>
      <c r="H13" s="13"/>
      <c r="I13" s="13"/>
      <c r="J13" s="13"/>
      <c r="K13" s="13"/>
    </row>
    <row r="15" spans="1:11" x14ac:dyDescent="0.25">
      <c r="A15" s="5"/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spans="1:11" x14ac:dyDescent="0.25">
      <c r="A16" s="5"/>
      <c r="B16" s="13"/>
      <c r="C16" s="13"/>
      <c r="D16" s="13"/>
      <c r="E16" s="13"/>
      <c r="F16" s="13"/>
      <c r="G16" s="13"/>
      <c r="H16" s="13"/>
      <c r="I16" s="13"/>
      <c r="J16" s="13"/>
      <c r="K16" s="13"/>
    </row>
    <row r="17" spans="1:22" x14ac:dyDescent="0.25">
      <c r="A17" s="5"/>
      <c r="B17" s="13"/>
      <c r="C17" s="13"/>
      <c r="D17" s="13"/>
      <c r="E17" s="13"/>
      <c r="F17" s="13"/>
      <c r="G17" s="13"/>
      <c r="H17" s="13"/>
      <c r="I17" s="13"/>
      <c r="J17" s="13"/>
      <c r="K17" s="13"/>
    </row>
    <row r="18" spans="1:22" ht="18.75" x14ac:dyDescent="0.25">
      <c r="V18" s="14"/>
    </row>
  </sheetData>
  <pageMargins left="0.7" right="0.7" top="0.75" bottom="0.75" header="0.3" footer="0.3"/>
  <pageSetup scale="95" orientation="portrait" horizontalDpi="1200" vertic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10</vt:i4>
      </vt:variant>
    </vt:vector>
  </HeadingPairs>
  <TitlesOfParts>
    <vt:vector size="20" baseType="lpstr">
      <vt:lpstr>MainTable</vt:lpstr>
      <vt:lpstr>Sheet6</vt:lpstr>
      <vt:lpstr>Complexity Scores</vt:lpstr>
      <vt:lpstr>ComplexLvChosen</vt:lpstr>
      <vt:lpstr>ComplexityLvChosenParticipant</vt:lpstr>
      <vt:lpstr>ProbabilityGraph</vt:lpstr>
      <vt:lpstr>SurveyTable</vt:lpstr>
      <vt:lpstr>Survey Graphs</vt:lpstr>
      <vt:lpstr>Complex Perception per Lv</vt:lpstr>
      <vt:lpstr>Complex Perception per Pattern</vt:lpstr>
      <vt:lpstr>'Complex Perception per Lv'!Table1_results</vt:lpstr>
      <vt:lpstr>'Complex Perception per Pattern'!Table1_results</vt:lpstr>
      <vt:lpstr>ComplexLvChosen!Table1_results</vt:lpstr>
      <vt:lpstr>Table1_results</vt:lpstr>
      <vt:lpstr>'Complex Perception per Lv'!Table1Results</vt:lpstr>
      <vt:lpstr>'Complex Perception per Pattern'!Table1Results</vt:lpstr>
      <vt:lpstr>ComplexLvChosen!Table1Results</vt:lpstr>
      <vt:lpstr>Table1Results</vt:lpstr>
      <vt:lpstr>TableTest</vt:lpstr>
      <vt:lpstr>Tabletest2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JARRIN</dc:creator>
  <cp:lastModifiedBy>FABIAN JARRIN</cp:lastModifiedBy>
  <cp:lastPrinted>2023-06-29T08:00:54Z</cp:lastPrinted>
  <dcterms:created xsi:type="dcterms:W3CDTF">2023-06-01T09:03:54Z</dcterms:created>
  <dcterms:modified xsi:type="dcterms:W3CDTF">2024-03-14T06:16:35Z</dcterms:modified>
</cp:coreProperties>
</file>