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64a70b0af307338/Documentos/"/>
    </mc:Choice>
  </mc:AlternateContent>
  <xr:revisionPtr revIDLastSave="0" documentId="8_{84EEDBE6-4A7D-4B6F-A9B3-9FBDCA2BD8BB}" xr6:coauthVersionLast="47" xr6:coauthVersionMax="47" xr10:uidLastSave="{00000000-0000-0000-0000-000000000000}"/>
  <bookViews>
    <workbookView xWindow="-120" yWindow="-120" windowWidth="20730" windowHeight="11040" xr2:uid="{12A6DABF-1CFB-4383-B3D8-FFCBCBDF3B90}"/>
  </bookViews>
  <sheets>
    <sheet name="Propuesta L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6" i="1" l="1"/>
  <c r="E35" i="1"/>
  <c r="E16" i="1"/>
  <c r="O15" i="1"/>
  <c r="N15" i="1"/>
  <c r="E13" i="1"/>
  <c r="E15" i="1" s="1"/>
  <c r="E11" i="1"/>
  <c r="E17" i="1" l="1"/>
  <c r="E14" i="1"/>
  <c r="P11" i="1" s="1"/>
  <c r="E18" i="1" l="1"/>
  <c r="E20" i="1" l="1"/>
  <c r="E21" i="1"/>
  <c r="G21" i="1" l="1"/>
  <c r="F21" i="1"/>
  <c r="F20" i="1"/>
  <c r="F22" i="1" s="1"/>
  <c r="P12" i="1"/>
  <c r="P13" i="1" s="1"/>
  <c r="P15" i="1" s="1"/>
  <c r="G20" i="1"/>
  <c r="G22" i="1" s="1"/>
</calcChain>
</file>

<file path=xl/sharedStrings.xml><?xml version="1.0" encoding="utf-8"?>
<sst xmlns="http://schemas.openxmlformats.org/spreadsheetml/2006/main" count="46" uniqueCount="46">
  <si>
    <t>Bronze</t>
  </si>
  <si>
    <t>Cliente</t>
  </si>
  <si>
    <t>MARCO ANTONIO VAZQUEZ SALDAÑA</t>
  </si>
  <si>
    <t>Silver</t>
  </si>
  <si>
    <t>NSS</t>
  </si>
  <si>
    <t>01927238467</t>
  </si>
  <si>
    <t>Gold</t>
  </si>
  <si>
    <t>FN</t>
  </si>
  <si>
    <t>White Gold</t>
  </si>
  <si>
    <t>Socio</t>
  </si>
  <si>
    <t>enrique.trujillo@kungio.mx</t>
  </si>
  <si>
    <t>Pure Gold</t>
  </si>
  <si>
    <t>Fecha</t>
  </si>
  <si>
    <t>Sapphire</t>
  </si>
  <si>
    <t>Saldo en subcuenta de vivienda</t>
  </si>
  <si>
    <t>Monto autorizado por infonavit</t>
  </si>
  <si>
    <t>Comisiones cobradas</t>
  </si>
  <si>
    <t>Iva de la Construccion</t>
  </si>
  <si>
    <t>Monto disponible para trámite</t>
  </si>
  <si>
    <t>Base de calculo de comisones</t>
  </si>
  <si>
    <t>Iva de la remodelación</t>
  </si>
  <si>
    <t>Comisión del Fideicomiso y Constructora</t>
  </si>
  <si>
    <t>Nivel 1</t>
  </si>
  <si>
    <t>GOLD</t>
  </si>
  <si>
    <t>Gastos de la propiedad (Detalle abajo)</t>
  </si>
  <si>
    <t>Nivel 2</t>
  </si>
  <si>
    <t>Costo fiscal ISR</t>
  </si>
  <si>
    <t>Nivel 3</t>
  </si>
  <si>
    <t>Monto de la remodelación</t>
  </si>
  <si>
    <t>Anticipo 80%</t>
  </si>
  <si>
    <t>Finiquito 20%</t>
  </si>
  <si>
    <t>Obra</t>
  </si>
  <si>
    <t>Ca$h</t>
  </si>
  <si>
    <t>Transferencias</t>
  </si>
  <si>
    <t>Gastos a pagar al Infonavit</t>
  </si>
  <si>
    <t>Avalúo y visto bueno de propiedad</t>
  </si>
  <si>
    <t>Verificaciones al inicio y termino de obra</t>
  </si>
  <si>
    <t>Fianza</t>
  </si>
  <si>
    <t>Constancia de RFC</t>
  </si>
  <si>
    <t>Acta de nacimiento</t>
  </si>
  <si>
    <t>Predial</t>
  </si>
  <si>
    <t>Proyecto arquitectónico</t>
  </si>
  <si>
    <t>Gastos de la propiedad</t>
  </si>
  <si>
    <r>
      <rPr>
        <b/>
        <sz val="11"/>
        <color theme="1"/>
        <rFont val="Calibri"/>
        <family val="2"/>
        <scheme val="minor"/>
      </rPr>
      <t>Notas aclaratorias:</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El infonavit realizará un descuento vía nómina de 3 a 6 mensualidades; </t>
    </r>
    <r>
      <rPr>
        <b/>
        <sz val="11"/>
        <color theme="1"/>
        <rFont val="Calibri"/>
        <family val="2"/>
        <scheme val="minor"/>
      </rPr>
      <t>b).-</t>
    </r>
    <r>
      <rPr>
        <sz val="11"/>
        <color theme="1"/>
        <rFont val="Calibri"/>
        <family val="2"/>
        <scheme val="minor"/>
      </rPr>
      <t xml:space="preserve"> los montos recuperados que se mencionan en esta Propuesta Económica pueden sufrir cambios en caso de que el infonavit no libere el total de lo solicitado, esto sucede si el Derechohabiente tiene mal historial en Buró de Crédito, lo cual sabrá el Derechohabiente al momento de firmar en oficinas del Fideicomiso a través del documento "Constancia de Crédito" (Dicho monto se descontará del Anticipo); </t>
    </r>
    <r>
      <rPr>
        <b/>
        <sz val="11"/>
        <color theme="1"/>
        <rFont val="Calibri"/>
        <family val="2"/>
        <scheme val="minor"/>
      </rPr>
      <t>c).-</t>
    </r>
    <r>
      <rPr>
        <sz val="11"/>
        <color theme="1"/>
        <rFont val="Calibri"/>
        <family val="2"/>
        <scheme val="minor"/>
      </rPr>
      <t xml:space="preserve"> al terminar tu obra de acuerdo al presupuesto, logramos tu Dictamen de Aplicación de Recursos que emite Infonavit (DAR), con este dictamen se lográ el Aviso de Suspensión  (Este aviso cancela los descuentos por nómina) será enviado directamente por el infonavit al Derechohabiente a traves del portal de infonavit en "Mi Cuenta Infonavit" de 30 a 60 dias posteriores al DAR.</t>
    </r>
  </si>
  <si>
    <t>Comentarios:</t>
  </si>
  <si>
    <t>Descuento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</si>
</sst>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44" formatCode="_-&quot;$&quot;* #,##0.00_-;\-&quot;$&quot;* #,##0.00_-;_-&quot;$&quot;* &quot;-&quot;??_-;_-@_-"/>
    <numFmt numFmtId="164" formatCode="_-&quot;$&quot;* #,##0_-;\-&quot;$&quot;* #,##0_-;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1"/>
      <color rgb="FF474747"/>
      <name val="Arial"/>
      <family val="2"/>
    </font>
    <font>
      <b/>
      <sz val="20"/>
      <color theme="1"/>
      <name val="Calibri"/>
      <family val="2"/>
      <scheme val="minor"/>
    </font>
  </fonts>
  <fills count="3">
    <fill>
      <patternFill patternType="none"/>
    </fill>
    <fill>
      <patternFill patternType="gray125"/>
    </fill>
    <fill>
      <patternFill patternType="solid">
        <fgColor rgb="FFF7F7F7"/>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6">
    <xf numFmtId="0" fontId="0" fillId="0" borderId="0" xfId="0"/>
    <xf numFmtId="10" fontId="0" fillId="0" borderId="0" xfId="0" applyNumberFormat="1"/>
    <xf numFmtId="0" fontId="0" fillId="0" borderId="1" xfId="0" applyBorder="1"/>
    <xf numFmtId="0" fontId="0" fillId="0" borderId="2" xfId="0" applyBorder="1"/>
    <xf numFmtId="0" fontId="4" fillId="0" borderId="2" xfId="0" applyFont="1" applyBorder="1"/>
    <xf numFmtId="0" fontId="5" fillId="0" borderId="2" xfId="0" applyFont="1" applyBorder="1" applyAlignment="1">
      <alignment horizontal="right"/>
    </xf>
    <xf numFmtId="0" fontId="0" fillId="0" borderId="3" xfId="0" applyBorder="1"/>
    <xf numFmtId="0" fontId="0" fillId="0" borderId="4" xfId="0" applyBorder="1"/>
    <xf numFmtId="0" fontId="6" fillId="2" borderId="0" xfId="0" quotePrefix="1" applyFont="1" applyFill="1" applyAlignment="1">
      <alignment horizontal="right" vertical="center" wrapText="1"/>
    </xf>
    <xf numFmtId="0" fontId="0" fillId="0" borderId="5" xfId="0" applyBorder="1"/>
    <xf numFmtId="15" fontId="0" fillId="0" borderId="0" xfId="0" applyNumberFormat="1"/>
    <xf numFmtId="0" fontId="3" fillId="0" borderId="0" xfId="3" applyFill="1" applyBorder="1" applyAlignment="1">
      <alignment horizontal="right"/>
    </xf>
    <xf numFmtId="164" fontId="0" fillId="0" borderId="0" xfId="1" applyNumberFormat="1" applyFont="1" applyFill="1" applyBorder="1"/>
    <xf numFmtId="9" fontId="0" fillId="0" borderId="0" xfId="0" applyNumberFormat="1"/>
    <xf numFmtId="164" fontId="0" fillId="0" borderId="0" xfId="0" applyNumberFormat="1"/>
    <xf numFmtId="164" fontId="0" fillId="0" borderId="6" xfId="1" applyNumberFormat="1" applyFont="1" applyFill="1" applyBorder="1"/>
    <xf numFmtId="0" fontId="4" fillId="0" borderId="0" xfId="0" applyFont="1"/>
    <xf numFmtId="164" fontId="4" fillId="0" borderId="0" xfId="1" applyNumberFormat="1" applyFont="1" applyFill="1" applyBorder="1"/>
    <xf numFmtId="10" fontId="0" fillId="0" borderId="0" xfId="2" applyNumberFormat="1" applyFont="1" applyFill="1"/>
    <xf numFmtId="0" fontId="7" fillId="0" borderId="0" xfId="0" applyFont="1"/>
    <xf numFmtId="164" fontId="7" fillId="0" borderId="0" xfId="1" applyNumberFormat="1" applyFont="1" applyFill="1" applyBorder="1"/>
    <xf numFmtId="0" fontId="2" fillId="0" borderId="0" xfId="0" applyFont="1" applyAlignment="1">
      <alignment horizontal="center" vertical="center"/>
    </xf>
    <xf numFmtId="0" fontId="2" fillId="0" borderId="0" xfId="0" applyFont="1"/>
    <xf numFmtId="164" fontId="2" fillId="0" borderId="0" xfId="1" applyNumberFormat="1" applyFont="1" applyFill="1" applyBorder="1"/>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5" xfId="0" applyBorder="1" applyAlignment="1">
      <alignment vertical="center" wrapText="1"/>
    </xf>
    <xf numFmtId="0" fontId="2" fillId="0" borderId="0" xfId="0" applyFont="1" applyAlignment="1">
      <alignment horizontal="right" vertical="center" wrapText="1"/>
    </xf>
    <xf numFmtId="0" fontId="0" fillId="0" borderId="7" xfId="0" applyBorder="1"/>
    <xf numFmtId="0" fontId="2" fillId="0" borderId="6" xfId="0" applyFont="1" applyBorder="1" applyAlignment="1">
      <alignment horizontal="right" vertical="center" wrapText="1"/>
    </xf>
    <xf numFmtId="0" fontId="0" fillId="0" borderId="6" xfId="0" applyBorder="1" applyAlignment="1">
      <alignment vertical="center" wrapText="1"/>
    </xf>
    <xf numFmtId="6" fontId="0" fillId="0" borderId="6" xfId="0" applyNumberFormat="1" applyBorder="1" applyAlignment="1">
      <alignment vertical="center" wrapText="1"/>
    </xf>
    <xf numFmtId="0" fontId="0" fillId="0" borderId="8" xfId="0" applyBorder="1" applyAlignment="1">
      <alignment vertical="center" wrapText="1"/>
    </xf>
    <xf numFmtId="164" fontId="0" fillId="0" borderId="0" xfId="1" applyNumberFormat="1" applyFont="1" applyFill="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752475</xdr:colOff>
      <xdr:row>1</xdr:row>
      <xdr:rowOff>123825</xdr:rowOff>
    </xdr:from>
    <xdr:to>
      <xdr:col>2</xdr:col>
      <xdr:colOff>1714500</xdr:colOff>
      <xdr:row>7</xdr:row>
      <xdr:rowOff>0</xdr:rowOff>
    </xdr:to>
    <xdr:pic>
      <xdr:nvPicPr>
        <xdr:cNvPr id="2" name="Imagen 1">
          <a:extLst>
            <a:ext uri="{FF2B5EF4-FFF2-40B4-BE49-F238E27FC236}">
              <a16:creationId xmlns:a16="http://schemas.microsoft.com/office/drawing/2014/main" id="{B5587A77-5EBA-4126-801D-81F296FA22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9650" y="247650"/>
          <a:ext cx="962025" cy="9620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enrique.trujillo@kungio.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E7FB-5C80-4F8A-9EA6-62B8C447758F}">
  <dimension ref="B1:T98"/>
  <sheetViews>
    <sheetView showGridLines="0" tabSelected="1" workbookViewId="0">
      <selection activeCell="G19" sqref="G19"/>
    </sheetView>
  </sheetViews>
  <sheetFormatPr baseColWidth="10" defaultRowHeight="15" x14ac:dyDescent="0.25"/>
  <cols>
    <col min="1" max="1" width="1.85546875" customWidth="1"/>
    <col min="2" max="2" width="2" customWidth="1"/>
    <col min="3" max="3" width="45.85546875" bestFit="1" customWidth="1"/>
    <col min="4" max="4" width="9.42578125" bestFit="1" customWidth="1"/>
    <col min="5" max="5" width="38.140625" customWidth="1"/>
    <col min="6" max="6" width="13.7109375" bestFit="1" customWidth="1"/>
    <col min="7" max="7" width="13" bestFit="1" customWidth="1"/>
    <col min="8" max="8" width="1.140625" customWidth="1"/>
    <col min="9" max="9" width="1.42578125" customWidth="1"/>
    <col min="10" max="10" width="7.140625" customWidth="1"/>
    <col min="12" max="12" width="7.140625" bestFit="1" customWidth="1"/>
    <col min="13" max="13" width="8.85546875" bestFit="1" customWidth="1"/>
    <col min="14" max="14" width="7.140625" bestFit="1" customWidth="1"/>
    <col min="15" max="15" width="27.42578125" bestFit="1" customWidth="1"/>
    <col min="16" max="16" width="10" bestFit="1" customWidth="1"/>
    <col min="19" max="19" width="11" bestFit="1" customWidth="1"/>
    <col min="20" max="20" width="7.140625" bestFit="1" customWidth="1"/>
  </cols>
  <sheetData>
    <row r="1" spans="2:20" ht="9.75" customHeight="1" x14ac:dyDescent="0.25">
      <c r="S1" t="s">
        <v>0</v>
      </c>
      <c r="T1" s="1">
        <v>0.126</v>
      </c>
    </row>
    <row r="2" spans="2:20" ht="18.75" x14ac:dyDescent="0.3">
      <c r="B2" s="2"/>
      <c r="C2" s="3"/>
      <c r="D2" s="4" t="s">
        <v>1</v>
      </c>
      <c r="E2" s="5" t="s">
        <v>2</v>
      </c>
      <c r="F2" s="3"/>
      <c r="G2" s="3"/>
      <c r="H2" s="6"/>
      <c r="S2" t="s">
        <v>3</v>
      </c>
      <c r="T2" s="1">
        <v>0.16200000000000001</v>
      </c>
    </row>
    <row r="3" spans="2:20" x14ac:dyDescent="0.25">
      <c r="B3" s="7"/>
      <c r="D3" t="s">
        <v>4</v>
      </c>
      <c r="E3" s="8" t="s">
        <v>5</v>
      </c>
      <c r="H3" s="9"/>
      <c r="S3" t="s">
        <v>6</v>
      </c>
      <c r="T3" s="1">
        <v>0.216</v>
      </c>
    </row>
    <row r="4" spans="2:20" x14ac:dyDescent="0.25">
      <c r="B4" s="7"/>
      <c r="D4" t="s">
        <v>7</v>
      </c>
      <c r="E4" s="10">
        <v>26554</v>
      </c>
      <c r="H4" s="9"/>
      <c r="S4" t="s">
        <v>8</v>
      </c>
      <c r="T4" s="1">
        <v>0.23400000000000001</v>
      </c>
    </row>
    <row r="5" spans="2:20" x14ac:dyDescent="0.25">
      <c r="B5" s="7"/>
      <c r="D5" t="s">
        <v>9</v>
      </c>
      <c r="E5" s="11" t="s">
        <v>10</v>
      </c>
      <c r="H5" s="9"/>
      <c r="S5" t="s">
        <v>11</v>
      </c>
      <c r="T5" s="1">
        <v>0.252</v>
      </c>
    </row>
    <row r="6" spans="2:20" x14ac:dyDescent="0.25">
      <c r="B6" s="7"/>
      <c r="D6" t="s">
        <v>12</v>
      </c>
      <c r="E6" s="10">
        <v>44582</v>
      </c>
      <c r="H6" s="9"/>
      <c r="S6" t="s">
        <v>13</v>
      </c>
      <c r="T6" s="1">
        <v>0.27</v>
      </c>
    </row>
    <row r="7" spans="2:20" ht="6.75" customHeight="1" x14ac:dyDescent="0.25">
      <c r="B7" s="7"/>
      <c r="H7" s="9"/>
    </row>
    <row r="8" spans="2:20" ht="6.75" customHeight="1" x14ac:dyDescent="0.25">
      <c r="B8" s="7"/>
      <c r="H8" s="9"/>
    </row>
    <row r="9" spans="2:20" ht="6.75" customHeight="1" x14ac:dyDescent="0.25">
      <c r="B9" s="7"/>
      <c r="H9" s="9"/>
    </row>
    <row r="10" spans="2:20" x14ac:dyDescent="0.25">
      <c r="B10" s="7"/>
      <c r="C10" t="s">
        <v>14</v>
      </c>
      <c r="E10" s="12">
        <v>226721.37</v>
      </c>
      <c r="H10" s="9"/>
    </row>
    <row r="11" spans="2:20" x14ac:dyDescent="0.25">
      <c r="B11" s="7"/>
      <c r="C11" t="s">
        <v>15</v>
      </c>
      <c r="D11" s="13">
        <v>0.92</v>
      </c>
      <c r="E11" s="12">
        <f>+E10*0.92</f>
        <v>208583.66039999999</v>
      </c>
      <c r="H11" s="9"/>
      <c r="O11" t="s">
        <v>16</v>
      </c>
      <c r="P11" s="14">
        <f>+E14+E15</f>
        <v>62575.098120000002</v>
      </c>
    </row>
    <row r="12" spans="2:20" x14ac:dyDescent="0.25">
      <c r="B12" s="7"/>
      <c r="E12" s="12"/>
      <c r="H12" s="9"/>
      <c r="O12" t="s">
        <v>17</v>
      </c>
      <c r="P12" s="15">
        <f>(+E20/1.16)*0.16</f>
        <v>5752.7877206068961</v>
      </c>
    </row>
    <row r="13" spans="2:20" ht="18.75" x14ac:dyDescent="0.3">
      <c r="B13" s="7"/>
      <c r="C13" s="16" t="s">
        <v>18</v>
      </c>
      <c r="D13" s="16"/>
      <c r="E13" s="17">
        <f>IF((+E11)&gt;490000,(490000-E12),(+E11-E12))</f>
        <v>208583.66039999999</v>
      </c>
      <c r="H13" s="9"/>
      <c r="O13" t="s">
        <v>19</v>
      </c>
      <c r="P13" s="14">
        <f>+P11-P12</f>
        <v>56822.310399393107</v>
      </c>
    </row>
    <row r="14" spans="2:20" x14ac:dyDescent="0.25">
      <c r="B14" s="7"/>
      <c r="C14" t="s">
        <v>20</v>
      </c>
      <c r="D14" s="13">
        <v>0.16</v>
      </c>
      <c r="E14" s="12">
        <f>+E13*D14</f>
        <v>33373.385664000001</v>
      </c>
      <c r="H14" s="9"/>
      <c r="K14" s="1"/>
      <c r="L14" s="14"/>
      <c r="M14" s="14"/>
    </row>
    <row r="15" spans="2:20" x14ac:dyDescent="0.25">
      <c r="B15" s="7"/>
      <c r="C15" t="s">
        <v>21</v>
      </c>
      <c r="D15" s="13">
        <v>0.14000000000000001</v>
      </c>
      <c r="E15" s="12">
        <f>+E13*D15</f>
        <v>29201.712456000001</v>
      </c>
      <c r="G15" s="14"/>
      <c r="H15" s="9"/>
      <c r="K15" s="1"/>
      <c r="L15" t="s">
        <v>22</v>
      </c>
      <c r="M15" t="s">
        <v>23</v>
      </c>
      <c r="N15" s="18">
        <f>VLOOKUP(M15,S:T,2,FALSE)</f>
        <v>0.216</v>
      </c>
      <c r="O15" t="str">
        <f>E5</f>
        <v>enrique.trujillo@kungio.mx</v>
      </c>
      <c r="P15" s="14">
        <f>+$P$13*N15</f>
        <v>12273.619046268912</v>
      </c>
    </row>
    <row r="16" spans="2:20" x14ac:dyDescent="0.25">
      <c r="B16" s="7"/>
      <c r="C16" t="s">
        <v>24</v>
      </c>
      <c r="D16" s="13"/>
      <c r="E16" s="12">
        <f>+E36</f>
        <v>12909.641100000001</v>
      </c>
      <c r="H16" s="9"/>
      <c r="L16" t="s">
        <v>25</v>
      </c>
    </row>
    <row r="17" spans="2:12" x14ac:dyDescent="0.25">
      <c r="B17" s="7"/>
      <c r="C17" t="s">
        <v>26</v>
      </c>
      <c r="D17" s="13">
        <v>0.05</v>
      </c>
      <c r="E17" s="12">
        <f>+E13*D17</f>
        <v>10429.18302</v>
      </c>
      <c r="G17" s="14"/>
      <c r="H17" s="9"/>
      <c r="L17" t="s">
        <v>27</v>
      </c>
    </row>
    <row r="18" spans="2:12" ht="26.25" x14ac:dyDescent="0.4">
      <c r="B18" s="7"/>
      <c r="C18" s="19" t="s">
        <v>28</v>
      </c>
      <c r="D18" s="19"/>
      <c r="E18" s="20">
        <f>+E13-SUM(E14:E17)</f>
        <v>122669.73815999999</v>
      </c>
      <c r="H18" s="9"/>
    </row>
    <row r="19" spans="2:12" x14ac:dyDescent="0.25">
      <c r="B19" s="7"/>
      <c r="E19" s="12"/>
      <c r="F19" t="s">
        <v>29</v>
      </c>
      <c r="G19" t="s">
        <v>30</v>
      </c>
      <c r="H19" s="9"/>
    </row>
    <row r="20" spans="2:12" x14ac:dyDescent="0.25">
      <c r="B20" s="7"/>
      <c r="C20" t="s">
        <v>31</v>
      </c>
      <c r="D20" s="13">
        <v>0.34</v>
      </c>
      <c r="E20" s="12">
        <f>+E18*D20</f>
        <v>41707.710974399997</v>
      </c>
      <c r="F20" s="12">
        <f>+E20*0.8</f>
        <v>33366.168779519998</v>
      </c>
      <c r="G20" s="12">
        <f>+E20*0.2</f>
        <v>8341.5421948799994</v>
      </c>
      <c r="H20" s="9"/>
    </row>
    <row r="21" spans="2:12" x14ac:dyDescent="0.25">
      <c r="B21" s="7"/>
      <c r="C21" t="s">
        <v>32</v>
      </c>
      <c r="D21" s="13">
        <v>0.66</v>
      </c>
      <c r="E21" s="12">
        <f>+E18*D21</f>
        <v>80962.027185600004</v>
      </c>
      <c r="F21" s="12">
        <f>+E21*0.8</f>
        <v>64769.621748480007</v>
      </c>
      <c r="G21" s="12">
        <f>+E21*0.2</f>
        <v>16192.405437120002</v>
      </c>
      <c r="H21" s="9"/>
    </row>
    <row r="22" spans="2:12" ht="21.75" customHeight="1" x14ac:dyDescent="0.3">
      <c r="B22" s="7"/>
      <c r="E22" s="17" t="s">
        <v>33</v>
      </c>
      <c r="F22" s="14">
        <f>SUM(F20:F21)</f>
        <v>98135.790528000012</v>
      </c>
      <c r="G22" s="14">
        <f>SUM(G20:G21)</f>
        <v>24533.947632000003</v>
      </c>
      <c r="H22" s="9"/>
    </row>
    <row r="23" spans="2:12" ht="5.25" customHeight="1" x14ac:dyDescent="0.25">
      <c r="B23" s="7"/>
      <c r="E23" s="12"/>
      <c r="F23" s="14"/>
      <c r="H23" s="9"/>
    </row>
    <row r="24" spans="2:12" ht="5.25" customHeight="1" x14ac:dyDescent="0.25">
      <c r="B24" s="7"/>
      <c r="E24" s="12"/>
      <c r="H24" s="9"/>
    </row>
    <row r="25" spans="2:12" ht="5.25" customHeight="1" x14ac:dyDescent="0.25">
      <c r="B25" s="7"/>
      <c r="E25" s="12"/>
      <c r="H25" s="9"/>
    </row>
    <row r="26" spans="2:12" ht="5.25" customHeight="1" x14ac:dyDescent="0.25">
      <c r="B26" s="7"/>
      <c r="E26" s="12"/>
      <c r="H26" s="9"/>
    </row>
    <row r="27" spans="2:12" ht="5.25" customHeight="1" x14ac:dyDescent="0.25">
      <c r="B27" s="7"/>
      <c r="E27" s="12"/>
      <c r="H27" s="9"/>
    </row>
    <row r="28" spans="2:12" x14ac:dyDescent="0.25">
      <c r="B28" s="7"/>
      <c r="C28" s="21" t="s">
        <v>34</v>
      </c>
      <c r="E28" s="12"/>
      <c r="H28" s="9"/>
    </row>
    <row r="29" spans="2:12" x14ac:dyDescent="0.25">
      <c r="B29" s="7"/>
      <c r="C29" t="s">
        <v>35</v>
      </c>
      <c r="E29" s="12">
        <v>2320</v>
      </c>
      <c r="H29" s="9"/>
    </row>
    <row r="30" spans="2:12" x14ac:dyDescent="0.25">
      <c r="B30" s="7"/>
      <c r="C30" t="s">
        <v>36</v>
      </c>
      <c r="E30" s="12">
        <v>2088</v>
      </c>
      <c r="H30" s="9"/>
    </row>
    <row r="31" spans="2:12" x14ac:dyDescent="0.25">
      <c r="B31" s="7"/>
      <c r="C31" t="s">
        <v>37</v>
      </c>
      <c r="E31" s="12">
        <v>1700</v>
      </c>
      <c r="H31" s="9"/>
    </row>
    <row r="32" spans="2:12" x14ac:dyDescent="0.25">
      <c r="B32" s="7"/>
      <c r="C32" t="s">
        <v>38</v>
      </c>
      <c r="D32" s="12">
        <v>190</v>
      </c>
      <c r="E32" s="12">
        <v>0</v>
      </c>
      <c r="G32" s="14"/>
      <c r="H32" s="9"/>
    </row>
    <row r="33" spans="2:13" x14ac:dyDescent="0.25">
      <c r="B33" s="7"/>
      <c r="C33" t="s">
        <v>39</v>
      </c>
      <c r="D33" s="12">
        <v>140</v>
      </c>
      <c r="E33" s="12">
        <v>0</v>
      </c>
      <c r="H33" s="9"/>
    </row>
    <row r="34" spans="2:13" x14ac:dyDescent="0.25">
      <c r="B34" s="7"/>
      <c r="C34" t="s">
        <v>40</v>
      </c>
      <c r="D34" s="13">
        <v>0.02</v>
      </c>
      <c r="E34" s="12"/>
      <c r="H34" s="9"/>
    </row>
    <row r="35" spans="2:13" x14ac:dyDescent="0.25">
      <c r="B35" s="7"/>
      <c r="C35" t="s">
        <v>41</v>
      </c>
      <c r="D35" s="13">
        <v>0.03</v>
      </c>
      <c r="E35" s="12">
        <f>E10*D35</f>
        <v>6801.6410999999998</v>
      </c>
      <c r="H35" s="9"/>
    </row>
    <row r="36" spans="2:13" x14ac:dyDescent="0.25">
      <c r="B36" s="7"/>
      <c r="C36" s="22" t="s">
        <v>42</v>
      </c>
      <c r="E36" s="23">
        <f>SUM(E29:E35)</f>
        <v>12909.641100000001</v>
      </c>
      <c r="H36" s="9"/>
    </row>
    <row r="37" spans="2:13" ht="7.5" customHeight="1" x14ac:dyDescent="0.25">
      <c r="B37" s="7"/>
      <c r="E37" s="12"/>
      <c r="H37" s="9"/>
    </row>
    <row r="38" spans="2:13" ht="105" customHeight="1" x14ac:dyDescent="0.25">
      <c r="B38" s="7"/>
      <c r="C38" s="24" t="s">
        <v>43</v>
      </c>
      <c r="D38" s="24"/>
      <c r="E38" s="24"/>
      <c r="F38" s="24"/>
      <c r="G38" s="24"/>
      <c r="H38" s="25"/>
      <c r="I38" s="26"/>
      <c r="J38" s="26"/>
      <c r="K38" s="27"/>
      <c r="L38" s="27"/>
      <c r="M38" s="27"/>
    </row>
    <row r="39" spans="2:13" ht="3.75" customHeight="1" x14ac:dyDescent="0.25">
      <c r="B39" s="7"/>
      <c r="C39" s="27"/>
      <c r="D39" s="27"/>
      <c r="E39" s="27"/>
      <c r="F39" s="27"/>
      <c r="G39" s="27"/>
      <c r="H39" s="28"/>
      <c r="I39" s="27"/>
      <c r="J39" s="27"/>
      <c r="K39" s="27"/>
      <c r="L39" s="27"/>
      <c r="M39" s="27"/>
    </row>
    <row r="40" spans="2:13" x14ac:dyDescent="0.25">
      <c r="B40" s="7"/>
      <c r="C40" s="29" t="s">
        <v>44</v>
      </c>
      <c r="D40" s="24"/>
      <c r="E40" s="24"/>
      <c r="F40" s="24"/>
      <c r="G40" s="24"/>
      <c r="H40" s="28"/>
      <c r="I40" s="27"/>
      <c r="J40" s="27"/>
      <c r="K40" s="27"/>
      <c r="L40" s="27"/>
      <c r="M40" s="27"/>
    </row>
    <row r="41" spans="2:13" x14ac:dyDescent="0.25">
      <c r="B41" s="30"/>
      <c r="C41" s="31" t="s">
        <v>45</v>
      </c>
      <c r="D41" s="32"/>
      <c r="E41" s="33">
        <v>3023.49</v>
      </c>
      <c r="F41" s="32"/>
      <c r="G41" s="32"/>
      <c r="H41" s="34"/>
      <c r="I41" s="27"/>
      <c r="J41" s="27"/>
      <c r="K41" s="27"/>
      <c r="L41" s="27"/>
      <c r="M41" s="27"/>
    </row>
    <row r="42" spans="2:13" x14ac:dyDescent="0.25">
      <c r="C42" s="27"/>
      <c r="D42" s="27"/>
      <c r="E42" s="27"/>
      <c r="F42" s="27"/>
      <c r="G42" s="27"/>
      <c r="H42" s="27"/>
      <c r="I42" s="27"/>
      <c r="J42" s="27"/>
      <c r="K42" s="27"/>
      <c r="L42" s="27"/>
      <c r="M42" s="27"/>
    </row>
    <row r="43" spans="2:13" x14ac:dyDescent="0.25">
      <c r="C43" s="27"/>
      <c r="D43" s="27"/>
      <c r="E43" s="27"/>
      <c r="F43" s="27"/>
      <c r="G43" s="27"/>
      <c r="H43" s="27"/>
      <c r="I43" s="27"/>
      <c r="J43" s="27"/>
      <c r="K43" s="27"/>
      <c r="L43" s="27"/>
      <c r="M43" s="27"/>
    </row>
    <row r="44" spans="2:13" x14ac:dyDescent="0.25">
      <c r="C44" s="27"/>
      <c r="D44" s="27"/>
      <c r="E44" s="27"/>
      <c r="F44" s="27"/>
      <c r="G44" s="27"/>
      <c r="H44" s="27"/>
      <c r="I44" s="27"/>
      <c r="J44" s="27"/>
      <c r="K44" s="27"/>
      <c r="L44" s="27"/>
      <c r="M44" s="27"/>
    </row>
    <row r="45" spans="2:13" x14ac:dyDescent="0.25">
      <c r="E45" s="35"/>
    </row>
    <row r="46" spans="2:13" x14ac:dyDescent="0.25">
      <c r="E46" s="35"/>
    </row>
    <row r="47" spans="2:13" x14ac:dyDescent="0.25">
      <c r="E47" s="35"/>
    </row>
    <row r="48" spans="2:13" x14ac:dyDescent="0.25">
      <c r="E48" s="35"/>
    </row>
    <row r="49" spans="5:5" x14ac:dyDescent="0.25">
      <c r="E49" s="35"/>
    </row>
    <row r="50" spans="5:5" x14ac:dyDescent="0.25">
      <c r="E50" s="35"/>
    </row>
    <row r="51" spans="5:5" x14ac:dyDescent="0.25">
      <c r="E51" s="35"/>
    </row>
    <row r="52" spans="5:5" x14ac:dyDescent="0.25">
      <c r="E52" s="35"/>
    </row>
    <row r="53" spans="5:5" x14ac:dyDescent="0.25">
      <c r="E53" s="35"/>
    </row>
    <row r="54" spans="5:5" x14ac:dyDescent="0.25">
      <c r="E54" s="35"/>
    </row>
    <row r="55" spans="5:5" x14ac:dyDescent="0.25">
      <c r="E55" s="35"/>
    </row>
    <row r="56" spans="5:5" x14ac:dyDescent="0.25">
      <c r="E56" s="35"/>
    </row>
    <row r="57" spans="5:5" x14ac:dyDescent="0.25">
      <c r="E57" s="35"/>
    </row>
    <row r="58" spans="5:5" x14ac:dyDescent="0.25">
      <c r="E58" s="35"/>
    </row>
    <row r="59" spans="5:5" x14ac:dyDescent="0.25">
      <c r="E59" s="35"/>
    </row>
    <row r="60" spans="5:5" x14ac:dyDescent="0.25">
      <c r="E60" s="35"/>
    </row>
    <row r="61" spans="5:5" x14ac:dyDescent="0.25">
      <c r="E61" s="35"/>
    </row>
    <row r="62" spans="5:5" x14ac:dyDescent="0.25">
      <c r="E62" s="35"/>
    </row>
    <row r="63" spans="5:5" x14ac:dyDescent="0.25">
      <c r="E63" s="35"/>
    </row>
    <row r="64" spans="5:5" x14ac:dyDescent="0.25">
      <c r="E64" s="35"/>
    </row>
    <row r="65" spans="5:5" x14ac:dyDescent="0.25">
      <c r="E65" s="35"/>
    </row>
    <row r="66" spans="5:5" x14ac:dyDescent="0.25">
      <c r="E66" s="35"/>
    </row>
    <row r="67" spans="5:5" x14ac:dyDescent="0.25">
      <c r="E67" s="35"/>
    </row>
    <row r="68" spans="5:5" x14ac:dyDescent="0.25">
      <c r="E68" s="35"/>
    </row>
    <row r="69" spans="5:5" x14ac:dyDescent="0.25">
      <c r="E69" s="35"/>
    </row>
    <row r="70" spans="5:5" x14ac:dyDescent="0.25">
      <c r="E70" s="35"/>
    </row>
    <row r="71" spans="5:5" x14ac:dyDescent="0.25">
      <c r="E71" s="35"/>
    </row>
    <row r="72" spans="5:5" x14ac:dyDescent="0.25">
      <c r="E72" s="35"/>
    </row>
    <row r="73" spans="5:5" x14ac:dyDescent="0.25">
      <c r="E73" s="35"/>
    </row>
    <row r="74" spans="5:5" x14ac:dyDescent="0.25">
      <c r="E74" s="35"/>
    </row>
    <row r="75" spans="5:5" x14ac:dyDescent="0.25">
      <c r="E75" s="35"/>
    </row>
    <row r="76" spans="5:5" x14ac:dyDescent="0.25">
      <c r="E76" s="35"/>
    </row>
    <row r="77" spans="5:5" x14ac:dyDescent="0.25">
      <c r="E77" s="35"/>
    </row>
    <row r="78" spans="5:5" x14ac:dyDescent="0.25">
      <c r="E78" s="35"/>
    </row>
    <row r="79" spans="5:5" x14ac:dyDescent="0.25">
      <c r="E79" s="35"/>
    </row>
    <row r="80" spans="5:5" x14ac:dyDescent="0.25">
      <c r="E80" s="35"/>
    </row>
    <row r="81" spans="5:5" x14ac:dyDescent="0.25">
      <c r="E81" s="35"/>
    </row>
    <row r="82" spans="5:5" x14ac:dyDescent="0.25">
      <c r="E82" s="35"/>
    </row>
    <row r="83" spans="5:5" x14ac:dyDescent="0.25">
      <c r="E83" s="35"/>
    </row>
    <row r="84" spans="5:5" x14ac:dyDescent="0.25">
      <c r="E84" s="35"/>
    </row>
    <row r="85" spans="5:5" x14ac:dyDescent="0.25">
      <c r="E85" s="35"/>
    </row>
    <row r="86" spans="5:5" x14ac:dyDescent="0.25">
      <c r="E86" s="35"/>
    </row>
    <row r="87" spans="5:5" x14ac:dyDescent="0.25">
      <c r="E87" s="35"/>
    </row>
    <row r="88" spans="5:5" x14ac:dyDescent="0.25">
      <c r="E88" s="35"/>
    </row>
    <row r="89" spans="5:5" x14ac:dyDescent="0.25">
      <c r="E89" s="35"/>
    </row>
    <row r="90" spans="5:5" x14ac:dyDescent="0.25">
      <c r="E90" s="35"/>
    </row>
    <row r="91" spans="5:5" x14ac:dyDescent="0.25">
      <c r="E91" s="35"/>
    </row>
    <row r="92" spans="5:5" x14ac:dyDescent="0.25">
      <c r="E92" s="35"/>
    </row>
    <row r="93" spans="5:5" x14ac:dyDescent="0.25">
      <c r="E93" s="35"/>
    </row>
    <row r="94" spans="5:5" x14ac:dyDescent="0.25">
      <c r="E94" s="35"/>
    </row>
    <row r="95" spans="5:5" x14ac:dyDescent="0.25">
      <c r="E95" s="35"/>
    </row>
    <row r="96" spans="5:5" x14ac:dyDescent="0.25">
      <c r="E96" s="35"/>
    </row>
    <row r="97" spans="5:5" x14ac:dyDescent="0.25">
      <c r="E97" s="35"/>
    </row>
    <row r="98" spans="5:5" x14ac:dyDescent="0.25">
      <c r="E98" s="35"/>
    </row>
  </sheetData>
  <mergeCells count="2">
    <mergeCell ref="C38:H38"/>
    <mergeCell ref="D40:G40"/>
  </mergeCells>
  <hyperlinks>
    <hyperlink ref="E5" r:id="rId1" xr:uid="{7227FCC7-7F95-4BB9-AE31-27F9DAF9E42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Propuesta 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Giorgio Rizo</dc:creator>
  <cp:lastModifiedBy>Giorgio Rizo</cp:lastModifiedBy>
  <dcterms:created xsi:type="dcterms:W3CDTF">2022-03-01T20:09:27Z</dcterms:created>
  <dcterms:modified xsi:type="dcterms:W3CDTF">2022-03-01T20:11:19Z</dcterms:modified>
</cp:coreProperties>
</file>