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4a70b0af307338/Documentos/"/>
    </mc:Choice>
  </mc:AlternateContent>
  <xr:revisionPtr revIDLastSave="0" documentId="8_{2DFDB86B-591A-455B-90D8-E2A3E1727CE4}" xr6:coauthVersionLast="47" xr6:coauthVersionMax="47" xr10:uidLastSave="{00000000-0000-0000-0000-000000000000}"/>
  <bookViews>
    <workbookView xWindow="-120" yWindow="-120" windowWidth="20730" windowHeight="11040" xr2:uid="{59199942-A817-4834-8004-9624F312929D}"/>
  </bookViews>
  <sheets>
    <sheet name="Propuesta Mejorvit" sheetId="1" r:id="rId1"/>
  </sheets>
  <externalReferences>
    <externalReference r:id="rId2"/>
  </externalReferences>
  <definedNames>
    <definedName name="Años_préstamo">#REF!</definedName>
    <definedName name="Capital">#REF!</definedName>
    <definedName name="Datos">#REF!</definedName>
    <definedName name="Día_de_pago">DATE(YEAR(Inicio_prestamo),MONTH(Inicio_prestamo)+Payment_Number,DAY(Inicio_prestamo))</definedName>
    <definedName name="Fecha_de_pago">#REF!</definedName>
    <definedName name="Fila_de_encabezado">ROW(#REF!)</definedName>
    <definedName name="Importe_del_préstamo">#REF!</definedName>
    <definedName name="Impresión_completa">#REF!</definedName>
    <definedName name="Inicio_prestamo">#REF!</definedName>
    <definedName name="Int">#REF!</definedName>
    <definedName name="Int_acum">#REF!</definedName>
    <definedName name="Interés_total">#REF!</definedName>
    <definedName name="Núm_de_pago">#REF!</definedName>
    <definedName name="Núm_pagos_al_año">#REF!</definedName>
    <definedName name="Número_de_pagos">MATCH(0.01,Saldo_final,-1)+1</definedName>
    <definedName name="Pago_adicional">#REF!</definedName>
    <definedName name="Pago_mensual_programado">#REF!</definedName>
    <definedName name="Pago_progr">#REF!</definedName>
    <definedName name="Pago_total">#REF!</definedName>
    <definedName name="Pagos_adicionales_programados">#REF!</definedName>
    <definedName name="plazo">'[1]Andres Elizarraz Cuauhtemoc'!$O$1:$O$4</definedName>
    <definedName name="Restablecer_área_de_impresión">OFFSET(Impresión_completa,0,0,Última_fila)</definedName>
    <definedName name="Saldo_final">#REF!</definedName>
    <definedName name="Saldo_inicial">#REF!</definedName>
    <definedName name="Tasa_de_interés">#REF!</definedName>
    <definedName name="Tasa_de_interés_programada">#REF!</definedName>
    <definedName name="Última_fila">IF(Valores_especificados,Fila_de_encabezado+Número_de_pagos,Fila_de_encabezado)</definedName>
    <definedName name="Valores_especificados">IF(Importe_del_préstamo*Tasa_de_interés*Años_préstamo*Inicio_prestamo&gt;0,1,0)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14" i="1" s="1"/>
  <c r="D11" i="1"/>
  <c r="D12" i="1"/>
  <c r="D16" i="1"/>
  <c r="D22" i="1"/>
  <c r="D23" i="1"/>
  <c r="F33" i="1" s="1"/>
  <c r="F23" i="1"/>
  <c r="C27" i="1"/>
  <c r="C32" i="1" s="1"/>
  <c r="D32" i="1" s="1"/>
  <c r="G32" i="1" s="1"/>
  <c r="C33" i="1" s="1"/>
  <c r="C29" i="1"/>
  <c r="B32" i="1"/>
  <c r="B33" i="1" s="1"/>
  <c r="B34" i="1" s="1"/>
  <c r="E32" i="1"/>
  <c r="E33" i="1"/>
  <c r="E34" i="1" s="1"/>
  <c r="E35" i="1" s="1"/>
  <c r="E36" i="1" s="1"/>
  <c r="E37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F35" i="1"/>
  <c r="F37" i="1" s="1"/>
  <c r="F39" i="1" s="1"/>
  <c r="F41" i="1" s="1"/>
  <c r="F43" i="1" s="1"/>
  <c r="F45" i="1" s="1"/>
  <c r="F47" i="1" s="1"/>
  <c r="F49" i="1" s="1"/>
  <c r="E38" i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F40" i="1"/>
  <c r="F42" i="1" s="1"/>
  <c r="F44" i="1" s="1"/>
  <c r="F46" i="1" s="1"/>
  <c r="F48" i="1" s="1"/>
  <c r="F50" i="1" s="1"/>
  <c r="D33" i="1" l="1"/>
  <c r="G33" i="1" s="1"/>
  <c r="C34" i="1" s="1"/>
  <c r="F54" i="1"/>
  <c r="D24" i="1" s="1"/>
  <c r="E54" i="1"/>
  <c r="D17" i="1"/>
  <c r="D34" i="1" l="1"/>
  <c r="G34" i="1"/>
  <c r="C35" i="1" s="1"/>
  <c r="D35" i="1" l="1"/>
  <c r="G35" i="1" s="1"/>
  <c r="C36" i="1" s="1"/>
  <c r="D36" i="1" l="1"/>
  <c r="G36" i="1" s="1"/>
  <c r="C37" i="1" s="1"/>
  <c r="D37" i="1" l="1"/>
  <c r="G37" i="1"/>
  <c r="C38" i="1" s="1"/>
  <c r="D38" i="1" l="1"/>
  <c r="G38" i="1" s="1"/>
  <c r="C39" i="1" s="1"/>
  <c r="D39" i="1" l="1"/>
  <c r="G39" i="1" s="1"/>
  <c r="C40" i="1" s="1"/>
  <c r="D40" i="1" l="1"/>
  <c r="G40" i="1" s="1"/>
  <c r="C41" i="1" s="1"/>
  <c r="D41" i="1" l="1"/>
  <c r="G41" i="1" s="1"/>
  <c r="C42" i="1" s="1"/>
  <c r="D42" i="1" l="1"/>
  <c r="G42" i="1" s="1"/>
  <c r="C43" i="1" s="1"/>
  <c r="G43" i="1" l="1"/>
  <c r="C44" i="1" s="1"/>
  <c r="D43" i="1"/>
  <c r="D44" i="1" l="1"/>
  <c r="G44" i="1" s="1"/>
  <c r="C45" i="1" s="1"/>
  <c r="D45" i="1" l="1"/>
  <c r="G45" i="1" s="1"/>
  <c r="C46" i="1" s="1"/>
  <c r="D46" i="1" l="1"/>
  <c r="G46" i="1" s="1"/>
  <c r="C47" i="1" s="1"/>
  <c r="D47" i="1" l="1"/>
  <c r="G47" i="1" s="1"/>
  <c r="C48" i="1" s="1"/>
  <c r="D48" i="1" l="1"/>
  <c r="G48" i="1" s="1"/>
  <c r="C49" i="1" s="1"/>
  <c r="D49" i="1" l="1"/>
  <c r="G49" i="1" s="1"/>
  <c r="C50" i="1" s="1"/>
  <c r="D50" i="1" l="1"/>
  <c r="G50" i="1" s="1"/>
  <c r="C51" i="1" s="1"/>
  <c r="D51" i="1" l="1"/>
  <c r="G51" i="1" s="1"/>
</calcChain>
</file>

<file path=xl/sharedStrings.xml><?xml version="1.0" encoding="utf-8"?>
<sst xmlns="http://schemas.openxmlformats.org/spreadsheetml/2006/main" count="33" uniqueCount="33">
  <si>
    <t>a) La mensualidad del crédito la calcula infonavit de acuerdo a la capacidad de pago respecto del salario y el plazo elegido para liquidar el crédito. b) el plazo del crédito va a ser menor al plazo seleccionado, debido a que las aportaciones patronales son aplicadas al pago del crédito siempre y cuando se mantengan las condiciones actuales</t>
  </si>
  <si>
    <t>*Notas Aclaratorias:</t>
  </si>
  <si>
    <t>Saldo Final</t>
  </si>
  <si>
    <t>Pago Patron</t>
  </si>
  <si>
    <t>Pago Cliente</t>
  </si>
  <si>
    <t>Interes mensual</t>
  </si>
  <si>
    <t>Saldo inicial</t>
  </si>
  <si>
    <t>Fecha Pago</t>
  </si>
  <si>
    <t>Mensualidad</t>
  </si>
  <si>
    <t>Fecha propuesta</t>
  </si>
  <si>
    <t>Tasa Interes</t>
  </si>
  <si>
    <t>Saldo Inicial</t>
  </si>
  <si>
    <t>TABLA DE AMORTIZACION DE CREDITO*</t>
  </si>
  <si>
    <t>Total aportación patronal aplicada al crédito</t>
  </si>
  <si>
    <t>Aportacion mensual patronal al crédito</t>
  </si>
  <si>
    <t>Salario mensual integrado</t>
  </si>
  <si>
    <t xml:space="preserve">Sueldo Mensual </t>
  </si>
  <si>
    <t>Monto del pago mensual del crédito</t>
  </si>
  <si>
    <t xml:space="preserve">Finiquito </t>
  </si>
  <si>
    <t>Anticipo</t>
  </si>
  <si>
    <t>Monto disponible para el cliente</t>
  </si>
  <si>
    <t xml:space="preserve">Gastos de Originación </t>
  </si>
  <si>
    <t>Comisión Fideicomiso y Comercio</t>
  </si>
  <si>
    <t>Iva x compra de materiales</t>
  </si>
  <si>
    <t>Monto del Crédito</t>
  </si>
  <si>
    <t>Plazo del crédito (meses)</t>
  </si>
  <si>
    <t>Fecha de propuesta</t>
  </si>
  <si>
    <t>celia@kungio.mx</t>
  </si>
  <si>
    <t>Socio</t>
  </si>
  <si>
    <t>FN</t>
  </si>
  <si>
    <t>NSS</t>
  </si>
  <si>
    <t>HUGO CESAR TENORIO FERREIRA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</si>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</sst>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0" xfId="0" applyNumberFormat="1"/>
    <xf numFmtId="164" fontId="0" fillId="0" borderId="4" xfId="0" applyNumberFormat="1" applyBorder="1"/>
    <xf numFmtId="15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0" fillId="0" borderId="0" xfId="0" applyNumberForma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4" fillId="0" borderId="0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0" fillId="0" borderId="0" xfId="1" applyNumberFormat="1" applyFont="1" applyBorder="1"/>
    <xf numFmtId="9" fontId="0" fillId="0" borderId="0" xfId="0" applyNumberFormat="1"/>
    <xf numFmtId="164" fontId="0" fillId="2" borderId="0" xfId="1" applyNumberFormat="1" applyFont="1" applyFill="1" applyBorder="1"/>
    <xf numFmtId="0" fontId="0" fillId="2" borderId="0" xfId="0" applyFill="1"/>
    <xf numFmtId="0" fontId="5" fillId="0" borderId="0" xfId="2" applyAlignment="1">
      <alignment horizontal="right"/>
    </xf>
    <xf numFmtId="15" fontId="0" fillId="0" borderId="0" xfId="0" applyNumberFormat="1" applyAlignment="1">
      <alignment horizontal="right"/>
    </xf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2" name="Imagen 1">
          <a:extLst>
            <a:ext uri="{FF2B5EF4-FFF2-40B4-BE49-F238E27FC236}">
              <a16:creationId xmlns:a16="http://schemas.microsoft.com/office/drawing/2014/main" id="{AD23D4DB-14E4-4913-B366-21F799181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0</xdr:col>
      <xdr:colOff>256382</xdr:colOff>
      <xdr:row>1</xdr:row>
      <xdr:rowOff>23416</xdr:rowOff>
    </xdr:from>
    <xdr:ext cx="920353" cy="909911"/>
    <xdr:pic>
      <xdr:nvPicPr>
        <xdr:cNvPr id="3" name="Imagen 2">
          <a:extLst>
            <a:ext uri="{FF2B5EF4-FFF2-40B4-BE49-F238E27FC236}">
              <a16:creationId xmlns:a16="http://schemas.microsoft.com/office/drawing/2014/main" id="{1C3EBBF5-29CC-4171-BAD9-7CD48854E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382" y="213916"/>
          <a:ext cx="920353" cy="909911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4" name="Imagen 3">
          <a:extLst>
            <a:ext uri="{FF2B5EF4-FFF2-40B4-BE49-F238E27FC236}">
              <a16:creationId xmlns:a16="http://schemas.microsoft.com/office/drawing/2014/main" id="{3E8C8C7A-C5A6-4213-9EA6-80D01991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5" name="Imagen 4">
          <a:extLst>
            <a:ext uri="{FF2B5EF4-FFF2-40B4-BE49-F238E27FC236}">
              <a16:creationId xmlns:a16="http://schemas.microsoft.com/office/drawing/2014/main" id="{3E6FBA24-F053-4382-9753-7896E6DE1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6" name="Imagen 5">
          <a:extLst>
            <a:ext uri="{FF2B5EF4-FFF2-40B4-BE49-F238E27FC236}">
              <a16:creationId xmlns:a16="http://schemas.microsoft.com/office/drawing/2014/main" id="{7C8B5072-06D9-40A4-A39C-5B7B58B2C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7" name="Imagen 6">
          <a:extLst>
            <a:ext uri="{FF2B5EF4-FFF2-40B4-BE49-F238E27FC236}">
              <a16:creationId xmlns:a16="http://schemas.microsoft.com/office/drawing/2014/main" id="{DDB557FB-BD15-4537-B284-40289C895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8" name="Imagen 7">
          <a:extLst>
            <a:ext uri="{FF2B5EF4-FFF2-40B4-BE49-F238E27FC236}">
              <a16:creationId xmlns:a16="http://schemas.microsoft.com/office/drawing/2014/main" id="{2CDC2FA7-F965-4F01-B907-3BECEE3B9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9" name="Imagen 8">
          <a:extLst>
            <a:ext uri="{FF2B5EF4-FFF2-40B4-BE49-F238E27FC236}">
              <a16:creationId xmlns:a16="http://schemas.microsoft.com/office/drawing/2014/main" id="{037F424E-9CB3-4411-8D78-AEA0ECF48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10" name="Imagen 9">
          <a:extLst>
            <a:ext uri="{FF2B5EF4-FFF2-40B4-BE49-F238E27FC236}">
              <a16:creationId xmlns:a16="http://schemas.microsoft.com/office/drawing/2014/main" id="{4391DDD0-01EA-42DA-8182-3ADF4E30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11" name="Imagen 10">
          <a:extLst>
            <a:ext uri="{FF2B5EF4-FFF2-40B4-BE49-F238E27FC236}">
              <a16:creationId xmlns:a16="http://schemas.microsoft.com/office/drawing/2014/main" id="{F9B7BD3C-A16A-4E01-B4AE-14F829C31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12" name="Imagen 11">
          <a:extLst>
            <a:ext uri="{FF2B5EF4-FFF2-40B4-BE49-F238E27FC236}">
              <a16:creationId xmlns:a16="http://schemas.microsoft.com/office/drawing/2014/main" id="{5E2E7E94-301C-4536-9097-43E5F25EB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13" name="Imagen 12">
          <a:extLst>
            <a:ext uri="{FF2B5EF4-FFF2-40B4-BE49-F238E27FC236}">
              <a16:creationId xmlns:a16="http://schemas.microsoft.com/office/drawing/2014/main" id="{8A5611E7-4299-4EB3-AA75-D59BA955B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14" name="Imagen 13">
          <a:extLst>
            <a:ext uri="{FF2B5EF4-FFF2-40B4-BE49-F238E27FC236}">
              <a16:creationId xmlns:a16="http://schemas.microsoft.com/office/drawing/2014/main" id="{C96A8C1E-038F-4C62-9755-7636BF554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15" name="Imagen 14">
          <a:extLst>
            <a:ext uri="{FF2B5EF4-FFF2-40B4-BE49-F238E27FC236}">
              <a16:creationId xmlns:a16="http://schemas.microsoft.com/office/drawing/2014/main" id="{A28CE809-AF9B-4C3A-85B6-282B72256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16" name="Imagen 15">
          <a:extLst>
            <a:ext uri="{FF2B5EF4-FFF2-40B4-BE49-F238E27FC236}">
              <a16:creationId xmlns:a16="http://schemas.microsoft.com/office/drawing/2014/main" id="{D6533008-3B1C-4A4A-8E15-FDF4C7723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17" name="Imagen 16">
          <a:extLst>
            <a:ext uri="{FF2B5EF4-FFF2-40B4-BE49-F238E27FC236}">
              <a16:creationId xmlns:a16="http://schemas.microsoft.com/office/drawing/2014/main" id="{836681C5-AF2A-4F94-9246-33F962C0C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18" name="Imagen 17">
          <a:extLst>
            <a:ext uri="{FF2B5EF4-FFF2-40B4-BE49-F238E27FC236}">
              <a16:creationId xmlns:a16="http://schemas.microsoft.com/office/drawing/2014/main" id="{CE801C87-BC79-4D68-BE70-D5B5C935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19" name="Imagen 18">
          <a:extLst>
            <a:ext uri="{FF2B5EF4-FFF2-40B4-BE49-F238E27FC236}">
              <a16:creationId xmlns:a16="http://schemas.microsoft.com/office/drawing/2014/main" id="{B60A5209-9356-4349-BEC5-313CEC21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20" name="Imagen 19">
          <a:extLst>
            <a:ext uri="{FF2B5EF4-FFF2-40B4-BE49-F238E27FC236}">
              <a16:creationId xmlns:a16="http://schemas.microsoft.com/office/drawing/2014/main" id="{C49A2281-1589-4313-9C3A-BFCFFC45E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21" name="Imagen 20">
          <a:extLst>
            <a:ext uri="{FF2B5EF4-FFF2-40B4-BE49-F238E27FC236}">
              <a16:creationId xmlns:a16="http://schemas.microsoft.com/office/drawing/2014/main" id="{D779D294-BD82-488C-8BD0-0045F41D7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22" name="Imagen 21">
          <a:extLst>
            <a:ext uri="{FF2B5EF4-FFF2-40B4-BE49-F238E27FC236}">
              <a16:creationId xmlns:a16="http://schemas.microsoft.com/office/drawing/2014/main" id="{5CF0100E-D845-44F8-8195-1C4786F04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23" name="Imagen 22">
          <a:extLst>
            <a:ext uri="{FF2B5EF4-FFF2-40B4-BE49-F238E27FC236}">
              <a16:creationId xmlns:a16="http://schemas.microsoft.com/office/drawing/2014/main" id="{09F7575C-2855-4F39-9562-F5F211F1C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24" name="Imagen 23">
          <a:extLst>
            <a:ext uri="{FF2B5EF4-FFF2-40B4-BE49-F238E27FC236}">
              <a16:creationId xmlns:a16="http://schemas.microsoft.com/office/drawing/2014/main" id="{3B4CAD1E-EA5A-47AC-93B7-522133AA4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25" name="Imagen 24">
          <a:extLst>
            <a:ext uri="{FF2B5EF4-FFF2-40B4-BE49-F238E27FC236}">
              <a16:creationId xmlns:a16="http://schemas.microsoft.com/office/drawing/2014/main" id="{E7FC598C-053B-4113-BA33-4A09EDBEA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26" name="Imagen 25">
          <a:extLst>
            <a:ext uri="{FF2B5EF4-FFF2-40B4-BE49-F238E27FC236}">
              <a16:creationId xmlns:a16="http://schemas.microsoft.com/office/drawing/2014/main" id="{C32D77D1-09E8-47E2-ACE9-69D8B2FF6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27" name="Imagen 26">
          <a:extLst>
            <a:ext uri="{FF2B5EF4-FFF2-40B4-BE49-F238E27FC236}">
              <a16:creationId xmlns:a16="http://schemas.microsoft.com/office/drawing/2014/main" id="{8D6B1720-ACCB-491F-B53A-14A622B0B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28" name="Imagen 27">
          <a:extLst>
            <a:ext uri="{FF2B5EF4-FFF2-40B4-BE49-F238E27FC236}">
              <a16:creationId xmlns:a16="http://schemas.microsoft.com/office/drawing/2014/main" id="{EE1348DA-7E5A-442F-9B8E-EED9AE260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29" name="Imagen 28">
          <a:extLst>
            <a:ext uri="{FF2B5EF4-FFF2-40B4-BE49-F238E27FC236}">
              <a16:creationId xmlns:a16="http://schemas.microsoft.com/office/drawing/2014/main" id="{481D7385-911C-4F23-BD93-0CADBE719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30" name="Imagen 29">
          <a:extLst>
            <a:ext uri="{FF2B5EF4-FFF2-40B4-BE49-F238E27FC236}">
              <a16:creationId xmlns:a16="http://schemas.microsoft.com/office/drawing/2014/main" id="{AC460E7D-446B-4E96-ABA9-4DA215E76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31" name="Imagen 30">
          <a:extLst>
            <a:ext uri="{FF2B5EF4-FFF2-40B4-BE49-F238E27FC236}">
              <a16:creationId xmlns:a16="http://schemas.microsoft.com/office/drawing/2014/main" id="{B499FAE4-BFDB-4AFF-B5C1-335C2F06A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32" name="Imagen 31">
          <a:extLst>
            <a:ext uri="{FF2B5EF4-FFF2-40B4-BE49-F238E27FC236}">
              <a16:creationId xmlns:a16="http://schemas.microsoft.com/office/drawing/2014/main" id="{EFFA3C16-6ED1-4868-BEF5-72053D87F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33" name="Imagen 32">
          <a:extLst>
            <a:ext uri="{FF2B5EF4-FFF2-40B4-BE49-F238E27FC236}">
              <a16:creationId xmlns:a16="http://schemas.microsoft.com/office/drawing/2014/main" id="{0D06A2CF-2603-46BF-98BC-2FC9E177D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34" name="Imagen 33">
          <a:extLst>
            <a:ext uri="{FF2B5EF4-FFF2-40B4-BE49-F238E27FC236}">
              <a16:creationId xmlns:a16="http://schemas.microsoft.com/office/drawing/2014/main" id="{08C86299-3EC5-4602-9164-F37C14273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35" name="Imagen 34">
          <a:extLst>
            <a:ext uri="{FF2B5EF4-FFF2-40B4-BE49-F238E27FC236}">
              <a16:creationId xmlns:a16="http://schemas.microsoft.com/office/drawing/2014/main" id="{2BCDFB51-3E34-42D5-A3C3-A5D3EF8FC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0</xdr:col>
      <xdr:colOff>256382</xdr:colOff>
      <xdr:row>1</xdr:row>
      <xdr:rowOff>23416</xdr:rowOff>
    </xdr:from>
    <xdr:ext cx="920353" cy="909911"/>
    <xdr:pic>
      <xdr:nvPicPr>
        <xdr:cNvPr id="36" name="Imagen 35">
          <a:extLst>
            <a:ext uri="{FF2B5EF4-FFF2-40B4-BE49-F238E27FC236}">
              <a16:creationId xmlns:a16="http://schemas.microsoft.com/office/drawing/2014/main" id="{780C7137-F8B9-4E53-8EF5-4CB5C4226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382" y="213916"/>
          <a:ext cx="920353" cy="909911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37" name="Imagen 36">
          <a:extLst>
            <a:ext uri="{FF2B5EF4-FFF2-40B4-BE49-F238E27FC236}">
              <a16:creationId xmlns:a16="http://schemas.microsoft.com/office/drawing/2014/main" id="{15C9DCA9-10AF-4100-9156-9A7B8D75E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38" name="Imagen 37">
          <a:extLst>
            <a:ext uri="{FF2B5EF4-FFF2-40B4-BE49-F238E27FC236}">
              <a16:creationId xmlns:a16="http://schemas.microsoft.com/office/drawing/2014/main" id="{ADEDB257-D890-4081-971D-FF485464A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39" name="Imagen 38">
          <a:extLst>
            <a:ext uri="{FF2B5EF4-FFF2-40B4-BE49-F238E27FC236}">
              <a16:creationId xmlns:a16="http://schemas.microsoft.com/office/drawing/2014/main" id="{B781C3E1-C3BA-4A10-87A9-B9FAE84FB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40" name="Imagen 39">
          <a:extLst>
            <a:ext uri="{FF2B5EF4-FFF2-40B4-BE49-F238E27FC236}">
              <a16:creationId xmlns:a16="http://schemas.microsoft.com/office/drawing/2014/main" id="{8F3EFB2D-EA6C-4499-BF7D-CACA6AEC7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41" name="Imagen 40">
          <a:extLst>
            <a:ext uri="{FF2B5EF4-FFF2-40B4-BE49-F238E27FC236}">
              <a16:creationId xmlns:a16="http://schemas.microsoft.com/office/drawing/2014/main" id="{08D7244D-8F2D-4243-9508-BCEA25FF7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42" name="Imagen 41">
          <a:extLst>
            <a:ext uri="{FF2B5EF4-FFF2-40B4-BE49-F238E27FC236}">
              <a16:creationId xmlns:a16="http://schemas.microsoft.com/office/drawing/2014/main" id="{FCD0815A-62B5-4589-B76E-459010C33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43" name="Imagen 42">
          <a:extLst>
            <a:ext uri="{FF2B5EF4-FFF2-40B4-BE49-F238E27FC236}">
              <a16:creationId xmlns:a16="http://schemas.microsoft.com/office/drawing/2014/main" id="{35E9CE7D-BFD2-4832-BAF0-FC8071D6D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44" name="Imagen 43">
          <a:extLst>
            <a:ext uri="{FF2B5EF4-FFF2-40B4-BE49-F238E27FC236}">
              <a16:creationId xmlns:a16="http://schemas.microsoft.com/office/drawing/2014/main" id="{8A09901A-4344-411C-A524-66F73E5EE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45" name="Imagen 44">
          <a:extLst>
            <a:ext uri="{FF2B5EF4-FFF2-40B4-BE49-F238E27FC236}">
              <a16:creationId xmlns:a16="http://schemas.microsoft.com/office/drawing/2014/main" id="{98E4C6A9-E0B1-4A05-838D-F7C503701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46" name="Imagen 45">
          <a:extLst>
            <a:ext uri="{FF2B5EF4-FFF2-40B4-BE49-F238E27FC236}">
              <a16:creationId xmlns:a16="http://schemas.microsoft.com/office/drawing/2014/main" id="{61AEF2A2-885B-4175-BCB2-2EE00087D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47" name="Imagen 46">
          <a:extLst>
            <a:ext uri="{FF2B5EF4-FFF2-40B4-BE49-F238E27FC236}">
              <a16:creationId xmlns:a16="http://schemas.microsoft.com/office/drawing/2014/main" id="{4F302A2D-3642-4CD4-88A7-14F47D0F6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48" name="Imagen 47">
          <a:extLst>
            <a:ext uri="{FF2B5EF4-FFF2-40B4-BE49-F238E27FC236}">
              <a16:creationId xmlns:a16="http://schemas.microsoft.com/office/drawing/2014/main" id="{EAE5FE07-61EE-443E-B7B7-32EC724C9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49" name="Imagen 48">
          <a:extLst>
            <a:ext uri="{FF2B5EF4-FFF2-40B4-BE49-F238E27FC236}">
              <a16:creationId xmlns:a16="http://schemas.microsoft.com/office/drawing/2014/main" id="{D3578C86-52A8-4149-ADD8-9EB515A5D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50" name="Imagen 49">
          <a:extLst>
            <a:ext uri="{FF2B5EF4-FFF2-40B4-BE49-F238E27FC236}">
              <a16:creationId xmlns:a16="http://schemas.microsoft.com/office/drawing/2014/main" id="{6FF53F2B-F562-4EBB-8733-5FD3D2C2B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51" name="Imagen 50">
          <a:extLst>
            <a:ext uri="{FF2B5EF4-FFF2-40B4-BE49-F238E27FC236}">
              <a16:creationId xmlns:a16="http://schemas.microsoft.com/office/drawing/2014/main" id="{B3C6537A-1151-43A9-9DB4-C590EF888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52" name="Imagen 51">
          <a:extLst>
            <a:ext uri="{FF2B5EF4-FFF2-40B4-BE49-F238E27FC236}">
              <a16:creationId xmlns:a16="http://schemas.microsoft.com/office/drawing/2014/main" id="{ECC72C9A-3D15-4E8D-9ACF-2736FF102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53" name="Imagen 52">
          <a:extLst>
            <a:ext uri="{FF2B5EF4-FFF2-40B4-BE49-F238E27FC236}">
              <a16:creationId xmlns:a16="http://schemas.microsoft.com/office/drawing/2014/main" id="{AB259F95-39B1-4574-A7DD-BC6260442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54" name="Imagen 53">
          <a:extLst>
            <a:ext uri="{FF2B5EF4-FFF2-40B4-BE49-F238E27FC236}">
              <a16:creationId xmlns:a16="http://schemas.microsoft.com/office/drawing/2014/main" id="{7E4E1059-390B-4C9A-BBA4-3B84FD8FA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55" name="Imagen 54">
          <a:extLst>
            <a:ext uri="{FF2B5EF4-FFF2-40B4-BE49-F238E27FC236}">
              <a16:creationId xmlns:a16="http://schemas.microsoft.com/office/drawing/2014/main" id="{62834975-6FF9-4EAF-B4F0-27CDA5DB5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56" name="Imagen 55">
          <a:extLst>
            <a:ext uri="{FF2B5EF4-FFF2-40B4-BE49-F238E27FC236}">
              <a16:creationId xmlns:a16="http://schemas.microsoft.com/office/drawing/2014/main" id="{BE24ABA9-C9B1-4A73-9694-DA996550B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57" name="Imagen 56">
          <a:extLst>
            <a:ext uri="{FF2B5EF4-FFF2-40B4-BE49-F238E27FC236}">
              <a16:creationId xmlns:a16="http://schemas.microsoft.com/office/drawing/2014/main" id="{CEE92524-7EE2-4B03-98FB-F7F1647E8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58" name="Imagen 57">
          <a:extLst>
            <a:ext uri="{FF2B5EF4-FFF2-40B4-BE49-F238E27FC236}">
              <a16:creationId xmlns:a16="http://schemas.microsoft.com/office/drawing/2014/main" id="{75354F65-0278-49A1-A318-C6F27EB0C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59" name="Imagen 58">
          <a:extLst>
            <a:ext uri="{FF2B5EF4-FFF2-40B4-BE49-F238E27FC236}">
              <a16:creationId xmlns:a16="http://schemas.microsoft.com/office/drawing/2014/main" id="{FC1F156E-37B4-40A7-9B73-0C682E7F6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60" name="Imagen 59">
          <a:extLst>
            <a:ext uri="{FF2B5EF4-FFF2-40B4-BE49-F238E27FC236}">
              <a16:creationId xmlns:a16="http://schemas.microsoft.com/office/drawing/2014/main" id="{D069A36A-ACAE-47A2-9CF1-46DADF30C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61" name="Imagen 60">
          <a:extLst>
            <a:ext uri="{FF2B5EF4-FFF2-40B4-BE49-F238E27FC236}">
              <a16:creationId xmlns:a16="http://schemas.microsoft.com/office/drawing/2014/main" id="{B7DDE535-7B87-452B-8F0B-C00C7F8BF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62" name="Imagen 61">
          <a:extLst>
            <a:ext uri="{FF2B5EF4-FFF2-40B4-BE49-F238E27FC236}">
              <a16:creationId xmlns:a16="http://schemas.microsoft.com/office/drawing/2014/main" id="{4C9FA5C9-6080-46AE-B07C-5C7832755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63" name="Imagen 62">
          <a:extLst>
            <a:ext uri="{FF2B5EF4-FFF2-40B4-BE49-F238E27FC236}">
              <a16:creationId xmlns:a16="http://schemas.microsoft.com/office/drawing/2014/main" id="{475DCA46-20B3-4A8D-B619-13F52DA92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64" name="Imagen 63">
          <a:extLst>
            <a:ext uri="{FF2B5EF4-FFF2-40B4-BE49-F238E27FC236}">
              <a16:creationId xmlns:a16="http://schemas.microsoft.com/office/drawing/2014/main" id="{23864A21-5416-4A0F-BD2E-F6FBF7373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65" name="Imagen 64">
          <a:extLst>
            <a:ext uri="{FF2B5EF4-FFF2-40B4-BE49-F238E27FC236}">
              <a16:creationId xmlns:a16="http://schemas.microsoft.com/office/drawing/2014/main" id="{A55355F9-622C-4220-AFBC-0FDC2F998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66" name="Imagen 65">
          <a:extLst>
            <a:ext uri="{FF2B5EF4-FFF2-40B4-BE49-F238E27FC236}">
              <a16:creationId xmlns:a16="http://schemas.microsoft.com/office/drawing/2014/main" id="{2FF0C955-5FFA-48D3-9E22-B6BA5D18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0</xdr:row>
      <xdr:rowOff>152401</xdr:rowOff>
    </xdr:from>
    <xdr:ext cx="1828800" cy="693683"/>
    <xdr:pic>
      <xdr:nvPicPr>
        <xdr:cNvPr id="67" name="Imagen 66">
          <a:extLst>
            <a:ext uri="{FF2B5EF4-FFF2-40B4-BE49-F238E27FC236}">
              <a16:creationId xmlns:a16="http://schemas.microsoft.com/office/drawing/2014/main" id="{C20EBF6E-37A2-485F-86D7-34A9701F0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8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52401"/>
          <a:ext cx="1828800" cy="69368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xped\Downloads\Cotizador%20%20Mejoravit%20Octubre%2021%20-%20J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jas"/>
      <sheetName val="Andres Elizarraz Cuauhtemoc"/>
      <sheetName val="Isrrael Valverde Giorgio"/>
      <sheetName val="Francisco Garcia Giorgio"/>
      <sheetName val="Martin Weber Gonzalez Noel"/>
      <sheetName val="Jose Soto Noel"/>
      <sheetName val="Gabriela Berenice Roque Celia"/>
      <sheetName val="Monica Caro Rodrigo"/>
      <sheetName val="Jaime Osvaldo Tovar Rodrigo"/>
      <sheetName val="Gabriela Roque Celia"/>
      <sheetName val="Diego Romero Lupita"/>
      <sheetName val="Alicia Sánchez Lupita"/>
      <sheetName val="Erick Hernandez Trujillo Lupita"/>
      <sheetName val="Reynaldo Tovar Rueda Imelda"/>
      <sheetName val="Leticia Guerrero Cruz Celia"/>
      <sheetName val="Axel Oswaldo Nieto Ingrid"/>
      <sheetName val="José Luis Lima Veronica"/>
      <sheetName val="Noriko E Baez Negrete"/>
      <sheetName val="Ma. Isabel Rodriguez Ignacio"/>
      <sheetName val="Claudia de la Torre Ingrid"/>
      <sheetName val="Miguel Rodriguez Imelda"/>
      <sheetName val="Fernanda Fontaine Victor"/>
      <sheetName val="Tomas Toledo Evelyn"/>
      <sheetName val="Marco Avila Eduardo"/>
      <sheetName val="Bertha Maldonado José"/>
      <sheetName val="Gustavo Ojeda Victor"/>
      <sheetName val="Mauricio Bravo Enrique"/>
      <sheetName val="Cruz Bautista Ignacio"/>
      <sheetName val="Dalia Rea Sara"/>
      <sheetName val="Francisco Marquez Wendy"/>
      <sheetName val="Isai Flores Evelyn"/>
      <sheetName val="Juana Medellin Celia"/>
      <sheetName val="Sergio Arriaga M Evelyn"/>
      <sheetName val="JLuis Cabrera Sara"/>
      <sheetName val="Osvaldo Alanis Noel"/>
      <sheetName val="Bryan Gabriel Alexa"/>
      <sheetName val="Martin Ramirez Anihe"/>
      <sheetName val="Hoja2"/>
      <sheetName val="Jesús García Lizbeth"/>
      <sheetName val="Hoja1"/>
      <sheetName val="Sergio Chavez Axel"/>
      <sheetName val="Anselmo Aguilar Giorgio"/>
      <sheetName val="Concepcion Blanco Celia"/>
      <sheetName val="Bryan Gabriel Giorgio"/>
      <sheetName val="Abel Francisco Giorgio"/>
      <sheetName val="Mariano Gutierrez Giorgio"/>
      <sheetName val="Guillermo Soto Juan"/>
      <sheetName val="Marco Castillo"/>
      <sheetName val="Isabel Mata Enrique"/>
      <sheetName val="Gonzalo Trejo"/>
      <sheetName val="Rodrigo Trejo"/>
      <sheetName val="Adriana Cervantes Muñoz"/>
      <sheetName val="Jose Soto Chamorro"/>
      <sheetName val="Cano Par Kristian Omar"/>
      <sheetName val="Gonzalez Hernandez Luis Enrique"/>
      <sheetName val="Jurado Gonzalez Silvia Consuelo"/>
      <sheetName val="Jose Luis Cabrera Olvera"/>
      <sheetName val="Edit Zavala Garcia"/>
      <sheetName val="EDIT ZAVALA"/>
      <sheetName val="ISRAEL RODRIGUEZ"/>
      <sheetName val="FABIOLA AVENDAÑO"/>
      <sheetName val="RUBI SOTO LOREDO"/>
      <sheetName val="HUGO CESAR TENORIO FERREIRA"/>
    </sheetNames>
    <sheetDataSet>
      <sheetData sheetId="0"/>
      <sheetData sheetId="1">
        <row r="1">
          <cell r="O1">
            <v>12</v>
          </cell>
        </row>
        <row r="2">
          <cell r="O2">
            <v>18</v>
          </cell>
        </row>
        <row r="3">
          <cell r="O3">
            <v>24</v>
          </cell>
        </row>
        <row r="4">
          <cell r="O4">
            <v>30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elia@kungio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E794-33D2-458A-A6FC-75F7AF0A9895}">
  <dimension ref="A1:O58"/>
  <sheetViews>
    <sheetView showGridLines="0" tabSelected="1" workbookViewId="0">
      <selection activeCell="C10" sqref="C10"/>
    </sheetView>
  </sheetViews>
  <sheetFormatPr baseColWidth="10" defaultRowHeight="15" x14ac:dyDescent="0.25"/>
  <cols>
    <col min="1" max="1" width="15.85546875" bestFit="1" customWidth="1"/>
    <col min="2" max="2" width="35.85546875" bestFit="1" customWidth="1"/>
    <col min="3" max="3" width="18.42578125" bestFit="1" customWidth="1"/>
    <col min="4" max="4" width="28.140625" bestFit="1" customWidth="1"/>
    <col min="5" max="5" width="12.140625" bestFit="1" customWidth="1"/>
    <col min="6" max="6" width="11.5703125" bestFit="1" customWidth="1"/>
    <col min="15" max="15" width="3" bestFit="1" customWidth="1"/>
  </cols>
  <sheetData>
    <row r="1" spans="1:15" x14ac:dyDescent="0.25">
      <c r="A1" s="33"/>
      <c r="B1" s="32"/>
      <c r="C1" s="32"/>
      <c r="D1" s="32"/>
      <c r="E1" s="32"/>
      <c r="F1" s="32"/>
      <c r="G1" s="31"/>
      <c r="O1">
        <v>12</v>
      </c>
    </row>
    <row r="2" spans="1:15" x14ac:dyDescent="0.25">
      <c r="A2" s="9"/>
      <c r="C2" t="s">
        <v>32</v>
      </c>
      <c r="D2" s="30" t="s">
        <v>31</v>
      </c>
      <c r="G2" s="8"/>
      <c r="O2">
        <v>18</v>
      </c>
    </row>
    <row r="3" spans="1:15" x14ac:dyDescent="0.25">
      <c r="A3" s="9"/>
      <c r="C3" t="s">
        <v>30</v>
      </c>
      <c r="D3" s="29">
        <v>92119243845</v>
      </c>
      <c r="G3" s="8"/>
      <c r="O3">
        <v>24</v>
      </c>
    </row>
    <row r="4" spans="1:15" x14ac:dyDescent="0.25">
      <c r="A4" s="9"/>
      <c r="C4" t="s">
        <v>29</v>
      </c>
      <c r="D4" s="28">
        <v>33903</v>
      </c>
      <c r="G4" s="8"/>
      <c r="O4">
        <v>30</v>
      </c>
    </row>
    <row r="5" spans="1:15" x14ac:dyDescent="0.25">
      <c r="A5" s="9"/>
      <c r="C5" t="s">
        <v>28</v>
      </c>
      <c r="D5" s="27" t="s">
        <v>27</v>
      </c>
      <c r="G5" s="8"/>
    </row>
    <row r="6" spans="1:15" x14ac:dyDescent="0.25">
      <c r="A6" s="9"/>
      <c r="C6" s="12" t="s">
        <v>26</v>
      </c>
      <c r="D6" s="12">
        <v>44609</v>
      </c>
      <c r="G6" s="8"/>
    </row>
    <row r="7" spans="1:15" x14ac:dyDescent="0.25">
      <c r="A7" s="9"/>
      <c r="G7" s="8"/>
    </row>
    <row r="8" spans="1:15" x14ac:dyDescent="0.25">
      <c r="A8" s="9"/>
      <c r="B8" t="s">
        <v>25</v>
      </c>
      <c r="D8" s="26">
        <v>30</v>
      </c>
      <c r="G8" s="8"/>
    </row>
    <row r="9" spans="1:15" x14ac:dyDescent="0.25">
      <c r="A9" s="9"/>
      <c r="B9" t="s">
        <v>24</v>
      </c>
      <c r="D9" s="23">
        <v>54844.15</v>
      </c>
      <c r="G9" s="8"/>
    </row>
    <row r="10" spans="1:15" x14ac:dyDescent="0.25">
      <c r="A10" s="9"/>
      <c r="B10" t="s">
        <v>23</v>
      </c>
      <c r="C10" s="24">
        <v>0.16</v>
      </c>
      <c r="D10" s="23">
        <f>+D9*C10</f>
        <v>8775.0640000000003</v>
      </c>
      <c r="G10" s="8"/>
    </row>
    <row r="11" spans="1:15" x14ac:dyDescent="0.25">
      <c r="A11" s="9"/>
      <c r="B11" t="s">
        <v>22</v>
      </c>
      <c r="C11" s="24">
        <v>0.16</v>
      </c>
      <c r="D11" s="23">
        <f>+D9*C11</f>
        <v>8775.0640000000003</v>
      </c>
      <c r="G11" s="8"/>
    </row>
    <row r="12" spans="1:15" ht="15" customHeight="1" x14ac:dyDescent="0.25">
      <c r="A12" s="9"/>
      <c r="B12" t="s">
        <v>21</v>
      </c>
      <c r="D12" s="23">
        <f>IF(D9&lt;50000,1170,1800)</f>
        <v>1800</v>
      </c>
      <c r="G12" s="8"/>
    </row>
    <row r="13" spans="1:15" ht="4.5" customHeight="1" x14ac:dyDescent="0.25">
      <c r="A13" s="9"/>
      <c r="D13" s="23"/>
      <c r="G13" s="8"/>
    </row>
    <row r="14" spans="1:15" ht="51" customHeight="1" x14ac:dyDescent="0.25">
      <c r="A14" s="9"/>
      <c r="B14" s="22" t="s">
        <v>20</v>
      </c>
      <c r="C14" s="22"/>
      <c r="D14" s="21">
        <f>+D9-D10-D11-D12</f>
        <v>35494.022000000004</v>
      </c>
      <c r="G14" s="8"/>
    </row>
    <row r="15" spans="1:15" ht="11.25" customHeight="1" x14ac:dyDescent="0.25">
      <c r="A15" s="9"/>
      <c r="G15" s="8"/>
    </row>
    <row r="16" spans="1:15" x14ac:dyDescent="0.25">
      <c r="A16" s="9"/>
      <c r="B16" t="s">
        <v>19</v>
      </c>
      <c r="C16" s="24">
        <v>0.2</v>
      </c>
      <c r="D16" s="23">
        <f>+D9*C16</f>
        <v>10968.830000000002</v>
      </c>
      <c r="G16" s="8"/>
    </row>
    <row r="17" spans="1:7" x14ac:dyDescent="0.25">
      <c r="A17" s="9"/>
      <c r="B17" t="s">
        <v>18</v>
      </c>
      <c r="C17" s="24">
        <v>0.8</v>
      </c>
      <c r="D17" s="23">
        <f>+D14-D16</f>
        <v>24525.192000000003</v>
      </c>
      <c r="G17" s="8"/>
    </row>
    <row r="18" spans="1:7" x14ac:dyDescent="0.25">
      <c r="A18" s="9"/>
      <c r="C18" s="24"/>
      <c r="D18" s="23"/>
      <c r="G18" s="8"/>
    </row>
    <row r="19" spans="1:7" x14ac:dyDescent="0.25">
      <c r="A19" s="9"/>
      <c r="B19" t="s">
        <v>17</v>
      </c>
      <c r="C19" s="24"/>
      <c r="D19" s="25">
        <v>2945.13</v>
      </c>
      <c r="G19" s="8"/>
    </row>
    <row r="20" spans="1:7" x14ac:dyDescent="0.25">
      <c r="A20" s="9"/>
      <c r="G20" s="8"/>
    </row>
    <row r="21" spans="1:7" x14ac:dyDescent="0.25">
      <c r="A21" s="9"/>
      <c r="B21" t="s">
        <v>16</v>
      </c>
      <c r="D21" s="25">
        <v>5245.8</v>
      </c>
      <c r="G21" s="8"/>
    </row>
    <row r="22" spans="1:7" x14ac:dyDescent="0.25">
      <c r="A22" s="9"/>
      <c r="B22" t="s">
        <v>15</v>
      </c>
      <c r="D22" s="23">
        <f>+D21*1.0452</f>
        <v>5482.9101599999995</v>
      </c>
      <c r="G22" s="8"/>
    </row>
    <row r="23" spans="1:7" x14ac:dyDescent="0.25">
      <c r="A23" s="9"/>
      <c r="B23" t="s">
        <v>14</v>
      </c>
      <c r="C23" s="24">
        <v>0.05</v>
      </c>
      <c r="D23" s="23">
        <f>+D22*C23</f>
        <v>274.14550800000001</v>
      </c>
      <c r="E23">
        <v>2</v>
      </c>
      <c r="F23" s="23">
        <f>+D23*E23</f>
        <v>548.29101600000001</v>
      </c>
      <c r="G23" s="8"/>
    </row>
    <row r="24" spans="1:7" ht="78.75" x14ac:dyDescent="0.25">
      <c r="A24" s="9"/>
      <c r="B24" s="22" t="s">
        <v>13</v>
      </c>
      <c r="C24" s="22"/>
      <c r="D24" s="21">
        <f>+F54</f>
        <v>5085.6191440000002</v>
      </c>
      <c r="G24" s="8"/>
    </row>
    <row r="25" spans="1:7" ht="15.75" thickBot="1" x14ac:dyDescent="0.3">
      <c r="A25" s="9"/>
      <c r="G25" s="8"/>
    </row>
    <row r="26" spans="1:7" ht="15.75" thickBot="1" x14ac:dyDescent="0.3">
      <c r="A26" s="20" t="s">
        <v>12</v>
      </c>
      <c r="B26" s="19"/>
      <c r="C26" s="19"/>
      <c r="D26" s="19"/>
      <c r="E26" s="19"/>
      <c r="F26" s="19"/>
      <c r="G26" s="18"/>
    </row>
    <row r="27" spans="1:7" x14ac:dyDescent="0.25">
      <c r="A27" s="9"/>
      <c r="B27" t="s">
        <v>11</v>
      </c>
      <c r="C27" s="10">
        <f>+D9</f>
        <v>54844.15</v>
      </c>
      <c r="G27" s="8"/>
    </row>
    <row r="28" spans="1:7" x14ac:dyDescent="0.25">
      <c r="A28" s="9"/>
      <c r="B28" t="s">
        <v>10</v>
      </c>
      <c r="C28" s="17">
        <v>0.13100000000000001</v>
      </c>
      <c r="G28" s="8"/>
    </row>
    <row r="29" spans="1:7" x14ac:dyDescent="0.25">
      <c r="A29" s="9"/>
      <c r="B29" t="s">
        <v>9</v>
      </c>
      <c r="C29" s="12">
        <f>+D6</f>
        <v>44609</v>
      </c>
      <c r="G29" s="8"/>
    </row>
    <row r="30" spans="1:7" x14ac:dyDescent="0.25">
      <c r="A30" s="9"/>
      <c r="G30" s="8"/>
    </row>
    <row r="31" spans="1:7" s="14" customFormat="1" x14ac:dyDescent="0.25">
      <c r="A31" s="16" t="s">
        <v>8</v>
      </c>
      <c r="B31" s="14" t="s">
        <v>7</v>
      </c>
      <c r="C31" s="14" t="s">
        <v>6</v>
      </c>
      <c r="D31" s="14" t="s">
        <v>5</v>
      </c>
      <c r="E31" s="14" t="s">
        <v>4</v>
      </c>
      <c r="F31" s="14" t="s">
        <v>3</v>
      </c>
      <c r="G31" s="15" t="s">
        <v>2</v>
      </c>
    </row>
    <row r="32" spans="1:7" x14ac:dyDescent="0.25">
      <c r="A32" s="9">
        <v>1</v>
      </c>
      <c r="B32" s="12">
        <f>+C29+30</f>
        <v>44639</v>
      </c>
      <c r="C32" s="10">
        <f>+C27</f>
        <v>54844.15</v>
      </c>
      <c r="D32" s="10">
        <f>(+C32*$C$28)/12</f>
        <v>598.71530416666667</v>
      </c>
      <c r="E32" s="10">
        <f>+D19</f>
        <v>2945.13</v>
      </c>
      <c r="G32" s="11">
        <f>+C32+D32-E32-F32</f>
        <v>52497.735304166672</v>
      </c>
    </row>
    <row r="33" spans="1:9" x14ac:dyDescent="0.25">
      <c r="A33" s="9">
        <v>2</v>
      </c>
      <c r="B33" s="12">
        <f>+B32+30</f>
        <v>44669</v>
      </c>
      <c r="C33" s="10">
        <f>+G32</f>
        <v>52497.735304166672</v>
      </c>
      <c r="D33" s="10">
        <f>(+C33*$C$28)/12</f>
        <v>573.10027707048619</v>
      </c>
      <c r="E33" s="10">
        <f>+E32</f>
        <v>2945.13</v>
      </c>
      <c r="F33" s="10">
        <f>+D23*2</f>
        <v>548.29101600000001</v>
      </c>
      <c r="G33" s="11">
        <f>+C33+D33-E33-F33</f>
        <v>49577.414565237159</v>
      </c>
    </row>
    <row r="34" spans="1:9" x14ac:dyDescent="0.25">
      <c r="A34" s="9">
        <v>3</v>
      </c>
      <c r="B34" s="12">
        <f>+B33+30</f>
        <v>44699</v>
      </c>
      <c r="C34" s="10">
        <f>+G33</f>
        <v>49577.414565237159</v>
      </c>
      <c r="D34" s="10">
        <f>(+C34*$C$28)/12</f>
        <v>541.22010900383896</v>
      </c>
      <c r="E34" s="10">
        <f>+E33</f>
        <v>2945.13</v>
      </c>
      <c r="F34" s="10"/>
      <c r="G34" s="11">
        <f>+C34+D34-E34-F34</f>
        <v>47173.504674240998</v>
      </c>
    </row>
    <row r="35" spans="1:9" x14ac:dyDescent="0.25">
      <c r="A35" s="9">
        <v>4</v>
      </c>
      <c r="B35" s="12">
        <f>+B34+30</f>
        <v>44729</v>
      </c>
      <c r="C35" s="10">
        <f>+G34</f>
        <v>47173.504674240998</v>
      </c>
      <c r="D35" s="10">
        <f>(+C35*$C$28)/12</f>
        <v>514.97742602713095</v>
      </c>
      <c r="E35" s="10">
        <f>+E34</f>
        <v>2945.13</v>
      </c>
      <c r="F35" s="10">
        <f>+F33</f>
        <v>548.29101600000001</v>
      </c>
      <c r="G35" s="11">
        <f>+C35+D35-E35-F35</f>
        <v>44195.061084268127</v>
      </c>
    </row>
    <row r="36" spans="1:9" x14ac:dyDescent="0.25">
      <c r="A36" s="9">
        <v>5</v>
      </c>
      <c r="B36" s="12">
        <f>+B35+30</f>
        <v>44759</v>
      </c>
      <c r="C36" s="10">
        <f>+G35</f>
        <v>44195.061084268127</v>
      </c>
      <c r="D36" s="10">
        <f>(+C36*$C$28)/12</f>
        <v>482.46275016992712</v>
      </c>
      <c r="E36" s="10">
        <f>+E35</f>
        <v>2945.13</v>
      </c>
      <c r="G36" s="11">
        <f>+C36+D36-E36-F36</f>
        <v>41732.393834438059</v>
      </c>
    </row>
    <row r="37" spans="1:9" x14ac:dyDescent="0.25">
      <c r="A37" s="9">
        <v>6</v>
      </c>
      <c r="B37" s="12">
        <f>+B36+30</f>
        <v>44789</v>
      </c>
      <c r="C37" s="10">
        <f>+G36</f>
        <v>41732.393834438059</v>
      </c>
      <c r="D37" s="10">
        <f>(+C37*$C$28)/12</f>
        <v>455.57863269261549</v>
      </c>
      <c r="E37" s="10">
        <f>+E36</f>
        <v>2945.13</v>
      </c>
      <c r="F37" s="10">
        <f>+F35</f>
        <v>548.29101600000001</v>
      </c>
      <c r="G37" s="11">
        <f>+C37+D37-E37-F37</f>
        <v>38694.551451130676</v>
      </c>
    </row>
    <row r="38" spans="1:9" x14ac:dyDescent="0.25">
      <c r="A38" s="9">
        <v>7</v>
      </c>
      <c r="B38" s="12">
        <f>+B37+30</f>
        <v>44819</v>
      </c>
      <c r="C38" s="10">
        <f>+G37</f>
        <v>38694.551451130676</v>
      </c>
      <c r="D38" s="10">
        <f>(+C38*$C$28)/12</f>
        <v>422.41552000817654</v>
      </c>
      <c r="E38" s="10">
        <f>+E37</f>
        <v>2945.13</v>
      </c>
      <c r="G38" s="11">
        <f>+C38+D38-E38-F38</f>
        <v>36171.836971138851</v>
      </c>
    </row>
    <row r="39" spans="1:9" x14ac:dyDescent="0.25">
      <c r="A39" s="9">
        <v>8</v>
      </c>
      <c r="B39" s="12">
        <f>+B38+30</f>
        <v>44849</v>
      </c>
      <c r="C39" s="10">
        <f>+G38</f>
        <v>36171.836971138851</v>
      </c>
      <c r="D39" s="10">
        <f>(+C39*$C$28)/12</f>
        <v>394.87588693493245</v>
      </c>
      <c r="E39" s="10">
        <f>+E38</f>
        <v>2945.13</v>
      </c>
      <c r="F39" s="10">
        <f>+F37</f>
        <v>548.29101600000001</v>
      </c>
      <c r="G39" s="11">
        <f>+C39+D39-E39-F39</f>
        <v>33073.291842073784</v>
      </c>
    </row>
    <row r="40" spans="1:9" x14ac:dyDescent="0.25">
      <c r="A40" s="9">
        <v>9</v>
      </c>
      <c r="B40" s="12">
        <f>+B39+30</f>
        <v>44879</v>
      </c>
      <c r="C40" s="10">
        <f>+G39</f>
        <v>33073.291842073784</v>
      </c>
      <c r="D40" s="10">
        <f>(+C40*$C$28)/12</f>
        <v>361.0501026093055</v>
      </c>
      <c r="E40" s="10">
        <f>+E39</f>
        <v>2945.13</v>
      </c>
      <c r="F40" s="10">
        <f>+F38</f>
        <v>0</v>
      </c>
      <c r="G40" s="11">
        <f>+C40+D40-E40-F40</f>
        <v>30489.211944683087</v>
      </c>
    </row>
    <row r="41" spans="1:9" x14ac:dyDescent="0.25">
      <c r="A41" s="9">
        <v>10</v>
      </c>
      <c r="B41" s="12">
        <f>+B40+30</f>
        <v>44909</v>
      </c>
      <c r="C41" s="10">
        <f>+G40</f>
        <v>30489.211944683087</v>
      </c>
      <c r="D41" s="10">
        <f>(+C41*$C$28)/12</f>
        <v>332.84056372945707</v>
      </c>
      <c r="E41" s="10">
        <f>+E40</f>
        <v>2945.13</v>
      </c>
      <c r="F41" s="10">
        <f>+F39</f>
        <v>548.29101600000001</v>
      </c>
      <c r="G41" s="11">
        <f>+C41+D41-E41-F41</f>
        <v>27328.631492412544</v>
      </c>
    </row>
    <row r="42" spans="1:9" x14ac:dyDescent="0.25">
      <c r="A42" s="9">
        <v>11</v>
      </c>
      <c r="B42" s="12">
        <f>+B41+30</f>
        <v>44939</v>
      </c>
      <c r="C42" s="10">
        <f>+G41</f>
        <v>27328.631492412544</v>
      </c>
      <c r="D42" s="10">
        <f>(+C42*$C$28)/12</f>
        <v>298.33756045883695</v>
      </c>
      <c r="E42" s="10">
        <f>+E41</f>
        <v>2945.13</v>
      </c>
      <c r="F42" s="10">
        <f>+F40</f>
        <v>0</v>
      </c>
      <c r="G42" s="11">
        <f>+C42+D42-E42-F42</f>
        <v>24681.839052871379</v>
      </c>
    </row>
    <row r="43" spans="1:9" x14ac:dyDescent="0.25">
      <c r="A43" s="9">
        <v>12</v>
      </c>
      <c r="B43" s="12">
        <f>+B42+30</f>
        <v>44969</v>
      </c>
      <c r="C43" s="10">
        <f>+G42</f>
        <v>24681.839052871379</v>
      </c>
      <c r="D43" s="10">
        <f>(+C43*$C$28)/12</f>
        <v>269.4434096605126</v>
      </c>
      <c r="E43" s="10">
        <f>+E42</f>
        <v>2945.13</v>
      </c>
      <c r="F43" s="10">
        <f>+F41</f>
        <v>548.29101600000001</v>
      </c>
      <c r="G43" s="11">
        <f>+C43+D43-E43-F43</f>
        <v>21457.86144653189</v>
      </c>
      <c r="I43" s="13"/>
    </row>
    <row r="44" spans="1:9" x14ac:dyDescent="0.25">
      <c r="A44" s="9">
        <v>13</v>
      </c>
      <c r="B44" s="12">
        <f>+B43+30</f>
        <v>44999</v>
      </c>
      <c r="C44" s="10">
        <f>+G43</f>
        <v>21457.86144653189</v>
      </c>
      <c r="D44" s="10">
        <f>(+C44*$C$28)/12</f>
        <v>234.24832079130647</v>
      </c>
      <c r="E44" s="10">
        <f>+E43</f>
        <v>2945.13</v>
      </c>
      <c r="F44" s="10">
        <f>+F42</f>
        <v>0</v>
      </c>
      <c r="G44" s="11">
        <f>+C44+D44-E44-F44</f>
        <v>18746.979767323195</v>
      </c>
    </row>
    <row r="45" spans="1:9" x14ac:dyDescent="0.25">
      <c r="A45" s="9">
        <v>14</v>
      </c>
      <c r="B45" s="12">
        <f>+B44+30</f>
        <v>45029</v>
      </c>
      <c r="C45" s="10">
        <f>+G44</f>
        <v>18746.979767323195</v>
      </c>
      <c r="D45" s="10">
        <f>(+C45*$C$28)/12</f>
        <v>204.65452912661155</v>
      </c>
      <c r="E45" s="10">
        <f>+E44</f>
        <v>2945.13</v>
      </c>
      <c r="F45" s="10">
        <f>+F43</f>
        <v>548.29101600000001</v>
      </c>
      <c r="G45" s="11">
        <f>+C45+D45-E45-F45</f>
        <v>15458.213280449807</v>
      </c>
    </row>
    <row r="46" spans="1:9" ht="13.5" customHeight="1" x14ac:dyDescent="0.25">
      <c r="A46" s="9">
        <v>15</v>
      </c>
      <c r="B46" s="12">
        <f>+B45+30</f>
        <v>45059</v>
      </c>
      <c r="C46" s="10">
        <f>+G45</f>
        <v>15458.213280449807</v>
      </c>
      <c r="D46" s="10">
        <f>(+C46*$C$28)/12</f>
        <v>168.75216164491039</v>
      </c>
      <c r="E46" s="10">
        <f>+E45</f>
        <v>2945.13</v>
      </c>
      <c r="F46" s="10">
        <f>+F44</f>
        <v>0</v>
      </c>
      <c r="G46" s="11">
        <f>+C46+D46-E46-F46</f>
        <v>12681.835442094718</v>
      </c>
    </row>
    <row r="47" spans="1:9" ht="13.5" customHeight="1" x14ac:dyDescent="0.25">
      <c r="A47" s="9">
        <v>16</v>
      </c>
      <c r="B47" s="12">
        <f>+B46+30</f>
        <v>45089</v>
      </c>
      <c r="C47" s="10">
        <f>+G46</f>
        <v>12681.835442094718</v>
      </c>
      <c r="D47" s="10">
        <f>(+C47*$C$28)/12</f>
        <v>138.44337024286736</v>
      </c>
      <c r="E47" s="10">
        <f>+E46</f>
        <v>2945.13</v>
      </c>
      <c r="F47" s="10">
        <f>+F45</f>
        <v>548.29101600000001</v>
      </c>
      <c r="G47" s="11">
        <f>+C47+D47-E47-F47</f>
        <v>9326.8577963375865</v>
      </c>
    </row>
    <row r="48" spans="1:9" ht="15.75" customHeight="1" x14ac:dyDescent="0.25">
      <c r="A48" s="9">
        <v>17</v>
      </c>
      <c r="B48" s="12">
        <f>+B47+30</f>
        <v>45119</v>
      </c>
      <c r="C48" s="10">
        <f>+G47</f>
        <v>9326.8577963375865</v>
      </c>
      <c r="D48" s="10">
        <f>(+C48*$C$28)/12</f>
        <v>101.81819761001866</v>
      </c>
      <c r="E48" s="10">
        <f>+E47</f>
        <v>2945.13</v>
      </c>
      <c r="F48" s="10">
        <f>+F46</f>
        <v>0</v>
      </c>
      <c r="G48" s="11">
        <f>+C48+D48-E48-F48</f>
        <v>6483.545993947605</v>
      </c>
    </row>
    <row r="49" spans="1:7" ht="15.75" customHeight="1" x14ac:dyDescent="0.25">
      <c r="A49" s="9">
        <v>18</v>
      </c>
      <c r="B49" s="12">
        <f>+B48+30</f>
        <v>45149</v>
      </c>
      <c r="C49" s="10">
        <f>+G48</f>
        <v>6483.545993947605</v>
      </c>
      <c r="D49" s="10">
        <f>(+C49*$C$28)/12</f>
        <v>70.778710433928026</v>
      </c>
      <c r="E49" s="10">
        <f>+E48</f>
        <v>2945.13</v>
      </c>
      <c r="F49" s="10">
        <f>+F47</f>
        <v>548.29101600000001</v>
      </c>
      <c r="G49" s="11">
        <f>+C49+D49-E49-F49</f>
        <v>3060.9036883815324</v>
      </c>
    </row>
    <row r="50" spans="1:7" ht="15.75" customHeight="1" x14ac:dyDescent="0.25">
      <c r="A50" s="9">
        <v>19</v>
      </c>
      <c r="B50" s="12">
        <f>+B49+30</f>
        <v>45179</v>
      </c>
      <c r="C50" s="10">
        <f>+G49</f>
        <v>3060.9036883815324</v>
      </c>
      <c r="D50" s="10">
        <f>(+C50*$C$28)/12</f>
        <v>33.414865264831732</v>
      </c>
      <c r="E50" s="10">
        <f>+E49</f>
        <v>2945.13</v>
      </c>
      <c r="F50" s="10">
        <f>+F48</f>
        <v>0</v>
      </c>
      <c r="G50" s="11">
        <f>+C50+D50-E50-F50</f>
        <v>149.1885536463642</v>
      </c>
    </row>
    <row r="51" spans="1:7" ht="15.75" customHeight="1" x14ac:dyDescent="0.25">
      <c r="A51" s="9">
        <v>20</v>
      </c>
      <c r="B51" s="12">
        <f>+B50+30</f>
        <v>45209</v>
      </c>
      <c r="C51" s="10">
        <f>+G50</f>
        <v>149.1885536463642</v>
      </c>
      <c r="D51" s="10">
        <f>(+C51*$C$28)/12</f>
        <v>1.6286417106394759</v>
      </c>
      <c r="E51" s="10"/>
      <c r="F51" s="10">
        <v>151</v>
      </c>
      <c r="G51" s="11">
        <f>+C51+D51-E51-F51</f>
        <v>-0.18280464299633081</v>
      </c>
    </row>
    <row r="52" spans="1:7" ht="5.25" customHeight="1" x14ac:dyDescent="0.25">
      <c r="A52" s="9"/>
      <c r="B52" s="12"/>
      <c r="C52" s="10"/>
      <c r="D52" s="10"/>
      <c r="E52" s="10"/>
      <c r="F52" s="10"/>
      <c r="G52" s="11"/>
    </row>
    <row r="53" spans="1:7" ht="16.5" customHeight="1" x14ac:dyDescent="0.25">
      <c r="A53" s="9"/>
      <c r="B53" s="12"/>
      <c r="C53" s="10"/>
      <c r="D53" s="10"/>
      <c r="E53" s="10"/>
      <c r="F53" s="10"/>
      <c r="G53" s="11"/>
    </row>
    <row r="54" spans="1:7" x14ac:dyDescent="0.25">
      <c r="A54" s="9"/>
      <c r="E54" s="10">
        <f>SUM(E32:E51)</f>
        <v>55957.469999999987</v>
      </c>
      <c r="F54" s="10">
        <f>SUM(F32:F51)</f>
        <v>5085.6191440000002</v>
      </c>
      <c r="G54" s="8"/>
    </row>
    <row r="55" spans="1:7" x14ac:dyDescent="0.25">
      <c r="A55" s="9"/>
      <c r="G55" s="8"/>
    </row>
    <row r="56" spans="1:7" x14ac:dyDescent="0.25">
      <c r="A56" s="9"/>
      <c r="G56" s="8"/>
    </row>
    <row r="57" spans="1:7" s="4" customFormat="1" ht="39.75" customHeight="1" x14ac:dyDescent="0.25">
      <c r="A57" s="7" t="s">
        <v>1</v>
      </c>
      <c r="B57" s="6" t="s">
        <v>0</v>
      </c>
      <c r="C57" s="6"/>
      <c r="D57" s="6"/>
      <c r="E57" s="6"/>
      <c r="F57" s="6"/>
      <c r="G57" s="5"/>
    </row>
    <row r="58" spans="1:7" ht="15.75" thickBot="1" x14ac:dyDescent="0.3">
      <c r="A58" s="3"/>
      <c r="B58" s="2"/>
      <c r="C58" s="2"/>
      <c r="D58" s="2"/>
      <c r="E58" s="2"/>
      <c r="F58" s="2"/>
      <c r="G58" s="1"/>
    </row>
  </sheetData>
  <mergeCells count="1">
    <mergeCell ref="B57:G57"/>
  </mergeCells>
  <dataValidations count="1">
    <dataValidation type="list" allowBlank="1" showInputMessage="1" showErrorMessage="1" sqref="D8" xr:uid="{2CDDD151-00CB-4EB7-85D0-E5E020116362}">
      <formula1>plazo</formula1>
    </dataValidation>
  </dataValidations>
  <hyperlinks>
    <hyperlink ref="D5" r:id="rId1" xr:uid="{943C3773-E745-4719-848D-79E3DD8DA4B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Propuesta Mejorvit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Rizo</dc:creator>
  <cp:lastModifiedBy>Giorgio Rizo</cp:lastModifiedBy>
  <dcterms:created xsi:type="dcterms:W3CDTF">2022-03-01T20:03:48Z</dcterms:created>
  <dcterms:modified xsi:type="dcterms:W3CDTF">2022-03-01T20:06:58Z</dcterms:modified>
</cp:coreProperties>
</file>