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645" yWindow="-15" windowWidth="6375" windowHeight="8580" activeTab="4"/>
  </bookViews>
  <sheets>
    <sheet name="DATA BASE" sheetId="8" r:id="rId1"/>
    <sheet name="contract" sheetId="1" r:id="rId2"/>
    <sheet name="factura" sheetId="7" r:id="rId3"/>
    <sheet name="Do not touch" sheetId="3" state="hidden" r:id="rId4"/>
    <sheet name="st record" sheetId="4" r:id="rId5"/>
    <sheet name="CARD" sheetId="9" r:id="rId6"/>
    <sheet name="Hoja1" sheetId="6" r:id="rId7"/>
  </sheets>
  <definedNames>
    <definedName name="ACCESS">#REF!</definedName>
    <definedName name="_xlnm.Print_Area" localSheetId="4">'st record'!$A$1:$M$48</definedName>
    <definedName name="BASIC">#REF!</definedName>
    <definedName name="code">contract!$B$15</definedName>
    <definedName name="condicionespago">factura!$M$3:$M$4</definedName>
    <definedName name="cursos">'Do not touch'!$B$2:$B$6</definedName>
    <definedName name="formasdepago">'Do not touch'!$A$2:$A$5</definedName>
    <definedName name="formaspago">'Do not touch'!$A$2:$A$4</definedName>
    <definedName name="LANGUAGE">'Do not touch'!$F$2:$F$3</definedName>
    <definedName name="lastname">contract!$E$14</definedName>
    <definedName name="LEV">#REF!</definedName>
    <definedName name="LEVELS">#REF!</definedName>
    <definedName name="locación">contract!$F$34</definedName>
    <definedName name="LOCATION">#REF!</definedName>
    <definedName name="lugarclases">'Do not touch'!$C$2:$C$4</definedName>
    <definedName name="name">contract!$B$14</definedName>
    <definedName name="nombre">contract!$B$14</definedName>
    <definedName name="PROGRAMS">#REF!</definedName>
    <definedName name="STUDENT">'DATA BASE'!$A$2:$AM$2</definedName>
    <definedName name="tipohorario">'Do not touch'!$D$2:$D$4</definedName>
  </definedNames>
  <calcPr calcId="124519"/>
</workbook>
</file>

<file path=xl/calcChain.xml><?xml version="1.0" encoding="utf-8"?>
<calcChain xmlns="http://schemas.openxmlformats.org/spreadsheetml/2006/main">
  <c r="L2" i="8"/>
  <c r="K2"/>
  <c r="M2" l="1"/>
  <c r="N2" s="1"/>
  <c r="O2" s="1"/>
  <c r="C16" i="4" l="1"/>
  <c r="B20"/>
  <c r="B18"/>
  <c r="C1"/>
  <c r="B7"/>
  <c r="B9"/>
  <c r="B8"/>
  <c r="G34"/>
  <c r="B34"/>
  <c r="E9"/>
  <c r="M38"/>
  <c r="J38"/>
  <c r="G38"/>
  <c r="D38"/>
  <c r="K29"/>
  <c r="J29"/>
  <c r="I29"/>
  <c r="L38"/>
  <c r="I38"/>
  <c r="F38"/>
  <c r="C38"/>
  <c r="H29"/>
  <c r="E29"/>
  <c r="D29"/>
  <c r="B29"/>
  <c r="B36"/>
  <c r="B27"/>
  <c r="B25"/>
  <c r="F14"/>
  <c r="B16"/>
  <c r="E14"/>
  <c r="D14"/>
  <c r="B14"/>
  <c r="C14"/>
  <c r="B12"/>
  <c r="H9"/>
  <c r="H8"/>
  <c r="H7"/>
  <c r="E8"/>
  <c r="E7"/>
  <c r="B10"/>
  <c r="B5" l="1"/>
  <c r="E34" l="1"/>
  <c r="F17" s="1"/>
  <c r="I34"/>
  <c r="F15" s="1"/>
  <c r="C15"/>
  <c r="E15" s="1"/>
  <c r="E17"/>
  <c r="F18" l="1"/>
  <c r="I9"/>
  <c r="C12" i="9"/>
  <c r="C11"/>
  <c r="C10"/>
  <c r="C9"/>
  <c r="C8"/>
  <c r="C7"/>
  <c r="C6"/>
  <c r="C5"/>
  <c r="C4"/>
  <c r="B14" i="1" l="1"/>
  <c r="F10"/>
  <c r="I8" i="4" s="1"/>
  <c r="F11" i="1"/>
  <c r="F35" l="1"/>
  <c r="B39"/>
  <c r="F8" i="4" s="1"/>
  <c r="B38" i="1"/>
  <c r="F7" i="4" s="1"/>
  <c r="B37" i="1"/>
  <c r="B36"/>
  <c r="C10" i="4" s="1"/>
  <c r="B35" i="1"/>
  <c r="B34"/>
  <c r="C9" i="4" s="1"/>
  <c r="B31" i="1"/>
  <c r="B30"/>
  <c r="E29"/>
  <c r="B29"/>
  <c r="B28"/>
  <c r="E27"/>
  <c r="B27"/>
  <c r="A10" i="7" s="1"/>
  <c r="B26" i="1"/>
  <c r="B8" i="7" s="1"/>
  <c r="B25" i="1"/>
  <c r="J7" i="7" s="1"/>
  <c r="E24" i="1"/>
  <c r="F7" i="7" s="1"/>
  <c r="B24" i="1"/>
  <c r="C7" i="7" s="1"/>
  <c r="B21" i="1"/>
  <c r="B20"/>
  <c r="E19"/>
  <c r="B19"/>
  <c r="B18"/>
  <c r="E17"/>
  <c r="B17"/>
  <c r="B16"/>
  <c r="B15"/>
  <c r="I7" i="4" s="1"/>
  <c r="E14" i="1"/>
  <c r="C8" i="4" s="1"/>
  <c r="C7"/>
  <c r="B32" i="7"/>
  <c r="F34" i="1" l="1"/>
  <c r="E16" i="4"/>
  <c r="B43" i="1" l="1"/>
  <c r="B45" s="1"/>
  <c r="D44" s="1"/>
  <c r="D45" s="1"/>
  <c r="D46" s="1"/>
  <c r="D47" s="1"/>
  <c r="D48" s="1"/>
  <c r="H9" i="7" l="1"/>
  <c r="H10" s="1"/>
  <c r="J21"/>
  <c r="J20"/>
  <c r="J19"/>
  <c r="J18"/>
  <c r="J17"/>
  <c r="J16"/>
  <c r="J15"/>
  <c r="J4"/>
  <c r="E53" i="1"/>
  <c r="F53" s="1"/>
  <c r="G53" s="1"/>
  <c r="E54"/>
  <c r="F54" s="1"/>
  <c r="G54" s="1"/>
  <c r="E55"/>
  <c r="F55" s="1"/>
  <c r="G55" s="1"/>
  <c r="E52"/>
  <c r="F52" l="1"/>
  <c r="G52" s="1"/>
  <c r="J24" i="7"/>
  <c r="J26" s="1"/>
  <c r="J28" s="1"/>
  <c r="C2" i="4"/>
</calcChain>
</file>

<file path=xl/sharedStrings.xml><?xml version="1.0" encoding="utf-8"?>
<sst xmlns="http://schemas.openxmlformats.org/spreadsheetml/2006/main" count="223" uniqueCount="180">
  <si>
    <t>Dirección de habitación:</t>
  </si>
  <si>
    <t>Dirección trabajo:</t>
  </si>
  <si>
    <t>Programa educativo:</t>
  </si>
  <si>
    <t>Niveles adquiridos:</t>
  </si>
  <si>
    <t>Nivel de inicio:</t>
  </si>
  <si>
    <t>Inglés general</t>
  </si>
  <si>
    <t>Fecha de inicio:</t>
  </si>
  <si>
    <t>Fecha finalización:</t>
  </si>
  <si>
    <t>CONTRATO N°</t>
  </si>
  <si>
    <t>TDC</t>
  </si>
  <si>
    <t>Inglés Turístico</t>
  </si>
  <si>
    <t>Inglés de negocios</t>
  </si>
  <si>
    <t>TOEFL</t>
  </si>
  <si>
    <t>Vacacional</t>
  </si>
  <si>
    <t>Cuotas:</t>
  </si>
  <si>
    <t>Efectivo</t>
  </si>
  <si>
    <t>Cheque</t>
  </si>
  <si>
    <t>Total</t>
  </si>
  <si>
    <t>Subtotal</t>
  </si>
  <si>
    <t>f de pago</t>
  </si>
  <si>
    <t>cursos</t>
  </si>
  <si>
    <t>DATOS DEL ESTUDIANTE</t>
  </si>
  <si>
    <t>DATOS DIDÁCTICOS</t>
  </si>
  <si>
    <t>Precio por nivel</t>
  </si>
  <si>
    <t>DATOS DEL REPRESENTANTE</t>
  </si>
  <si>
    <t>REGISTRO DEL ESTUDIANTE</t>
  </si>
  <si>
    <t>Nombres:</t>
  </si>
  <si>
    <t>Apellidos:</t>
  </si>
  <si>
    <t>Teléfono:</t>
  </si>
  <si>
    <t>CÓDIGO</t>
  </si>
  <si>
    <t>Lugar de clases</t>
  </si>
  <si>
    <t>In-school</t>
  </si>
  <si>
    <t>In-company</t>
  </si>
  <si>
    <t>At-home</t>
  </si>
  <si>
    <t>Tipo de horario:</t>
  </si>
  <si>
    <t>Tipo de horario</t>
  </si>
  <si>
    <t>Libre</t>
  </si>
  <si>
    <t>Restringido matutino</t>
  </si>
  <si>
    <t>Restringido sabatino</t>
  </si>
  <si>
    <t>Locación:</t>
  </si>
  <si>
    <t>Observaciones:</t>
  </si>
  <si>
    <t>Dcto %</t>
  </si>
  <si>
    <t>Transferencia</t>
  </si>
  <si>
    <t>DATE</t>
  </si>
  <si>
    <t>Celular:</t>
  </si>
  <si>
    <t>Fax:</t>
  </si>
  <si>
    <t>COMPROMISO DE PAGO</t>
  </si>
  <si>
    <t>GOAL</t>
  </si>
  <si>
    <t>Horas/semana</t>
  </si>
  <si>
    <t>Total curso</t>
  </si>
  <si>
    <t># Semanas</t>
  </si>
  <si>
    <t># Meses</t>
  </si>
  <si>
    <t>Ritmos de Estudio</t>
  </si>
  <si>
    <t>Fecha de Emision</t>
  </si>
  <si>
    <t>FORMA LIBRE</t>
  </si>
  <si>
    <t>Nombre o Razon Social:</t>
  </si>
  <si>
    <t>No RIF</t>
  </si>
  <si>
    <t>Domicilio Fiscal:</t>
  </si>
  <si>
    <t>Telefonos:</t>
  </si>
  <si>
    <t>Orden de Compra No.</t>
  </si>
  <si>
    <t>Fecha Emis</t>
  </si>
  <si>
    <t>Condiciones de pago:</t>
  </si>
  <si>
    <t>Fecha Venc</t>
  </si>
  <si>
    <t>CONCEPTO</t>
  </si>
  <si>
    <t>CANTIDAD TOTAL</t>
  </si>
  <si>
    <t>PRECIO UNITARIO</t>
  </si>
  <si>
    <t>TOTAL BsF.</t>
  </si>
  <si>
    <t>UNITARIO</t>
  </si>
  <si>
    <t>Bs.</t>
  </si>
  <si>
    <t>SUB-TOTAL BsF.</t>
  </si>
  <si>
    <t>IVA 12%</t>
  </si>
  <si>
    <t>TOTAL A PAGAR BsF.</t>
  </si>
  <si>
    <t xml:space="preserve">SON: </t>
  </si>
  <si>
    <t>REALIZAR CHEQUE A NOMBRE DE : "Instituto de Idiomas Speak Up c.a."</t>
  </si>
  <si>
    <t>Contado</t>
  </si>
  <si>
    <t>Crédito</t>
  </si>
  <si>
    <t>Cuota 1</t>
  </si>
  <si>
    <t>Cuota 2</t>
  </si>
  <si>
    <t>Cuota 3</t>
  </si>
  <si>
    <t>Cédula/RIF:</t>
  </si>
  <si>
    <t>NA</t>
  </si>
  <si>
    <t>Programa educativo Inglés II</t>
  </si>
  <si>
    <t>SEISCIENTOS EXACTOS</t>
  </si>
  <si>
    <t>Horas lab</t>
  </si>
  <si>
    <t>Cuota 4</t>
  </si>
  <si>
    <t>Horas min conv</t>
  </si>
  <si>
    <t>A CAR TRIP 1</t>
  </si>
  <si>
    <t>A CAR TRIP 2</t>
  </si>
  <si>
    <t>CULTURAL EXERCISES</t>
  </si>
  <si>
    <t>FILM SET</t>
  </si>
  <si>
    <t>ON THE MOTORWAY 1</t>
  </si>
  <si>
    <t>ON THE MOTORWAY 2</t>
  </si>
  <si>
    <t>AT THE AIRPORT 1</t>
  </si>
  <si>
    <t>AT THE AIRPORT 2</t>
  </si>
  <si>
    <t>MEETING YOUR PENFRIEND</t>
  </si>
  <si>
    <t>TESTS</t>
  </si>
  <si>
    <t>Cuota 5</t>
  </si>
  <si>
    <t>Student´s name</t>
  </si>
  <si>
    <t>Studen´s last name</t>
  </si>
  <si>
    <t>Rif/CI</t>
  </si>
  <si>
    <t>Start date</t>
  </si>
  <si>
    <t>End date</t>
  </si>
  <si>
    <t>Today</t>
  </si>
  <si>
    <t>Status</t>
  </si>
  <si>
    <t>Phone  1</t>
  </si>
  <si>
    <t>Phone  2</t>
  </si>
  <si>
    <t>email 1</t>
  </si>
  <si>
    <t>email 2</t>
  </si>
  <si>
    <t>Home address</t>
  </si>
  <si>
    <t>Work address</t>
  </si>
  <si>
    <t>RIF/CI</t>
  </si>
  <si>
    <t>Payment guardian´S name</t>
  </si>
  <si>
    <t>Payment guardian´S last name</t>
  </si>
  <si>
    <t>Proffession</t>
  </si>
  <si>
    <t>Birthday</t>
  </si>
  <si>
    <t>Age</t>
  </si>
  <si>
    <t>FAX</t>
  </si>
  <si>
    <t>PROGRAM</t>
  </si>
  <si>
    <t>ENGLISH</t>
  </si>
  <si>
    <t>END LEVEL]</t>
  </si>
  <si>
    <t>[START LEVEL</t>
  </si>
  <si>
    <t>LOCATION</t>
  </si>
  <si>
    <t>TYPE OF ACCESS</t>
  </si>
  <si>
    <t xml:space="preserve">Nivel final: </t>
  </si>
  <si>
    <t>E-mail 1:</t>
  </si>
  <si>
    <t>E-mail 2:</t>
  </si>
  <si>
    <t>Doc Valery</t>
  </si>
  <si>
    <t>Cancelado/Factura</t>
  </si>
  <si>
    <t>Fechas de pago</t>
  </si>
  <si>
    <t># contratct</t>
  </si>
  <si>
    <t>LEVELS BOUGHT</t>
  </si>
  <si>
    <t>CONTRATO N°:</t>
  </si>
  <si>
    <t>BANCO:</t>
  </si>
  <si>
    <t>PROGRAM:</t>
  </si>
  <si>
    <t>START DATE:</t>
  </si>
  <si>
    <t>END DATE:</t>
  </si>
  <si>
    <t>LAB USER</t>
  </si>
  <si>
    <t>Inicial</t>
  </si>
  <si>
    <t>CHEQUE/TRANSF N°:</t>
  </si>
  <si>
    <t>ATT</t>
  </si>
  <si>
    <t>ST NAME:</t>
  </si>
  <si>
    <t>ST LAST NAME:</t>
  </si>
  <si>
    <t>CODE:</t>
  </si>
  <si>
    <t>LAB CODE:</t>
  </si>
  <si>
    <t>LEVEL:</t>
  </si>
  <si>
    <t>REPRESENTANTE</t>
  </si>
  <si>
    <t>CONTRACT:</t>
  </si>
  <si>
    <t>-</t>
  </si>
  <si>
    <t>ASESOR DIDÁCTICO</t>
  </si>
  <si>
    <t xml:space="preserve">INSTITUTO DE IDIOMAS SPEAK UP C.A. </t>
  </si>
  <si>
    <t>Twitter: @speakupmgta</t>
  </si>
  <si>
    <t xml:space="preserve">Facebook: institutodeidiomasspeakup@gmail.com </t>
  </si>
  <si>
    <t>Tlf: 0295.262.02.27 – 0412.351.73.39</t>
  </si>
  <si>
    <r>
      <t>RIF: J-29643901-0</t>
    </r>
    <r>
      <rPr>
        <b/>
        <sz val="12"/>
        <rFont val="Calibri"/>
        <family val="2"/>
        <scheme val="minor"/>
      </rPr>
      <t xml:space="preserve"> </t>
    </r>
  </si>
  <si>
    <t xml:space="preserve">www.institutspeakup.com – institutospeakup@gmail.com </t>
  </si>
  <si>
    <t>( E )</t>
  </si>
  <si>
    <t>BASIC</t>
  </si>
  <si>
    <t>IN-SCHOOL</t>
  </si>
  <si>
    <t>COMPLETE</t>
  </si>
  <si>
    <t>ADMINISTRADOR</t>
  </si>
  <si>
    <t>AKI MOTORS CONTRATO CORPORATIVO</t>
  </si>
  <si>
    <t>BRITISH ENGLISH 1</t>
  </si>
  <si>
    <t>BRITISH ENGLISH 2</t>
  </si>
  <si>
    <t>BRITISH ENGLISH 3</t>
  </si>
  <si>
    <t>BRITISH ENGLISH 4</t>
  </si>
  <si>
    <t>AKI MOTORS</t>
  </si>
  <si>
    <t>LAB</t>
  </si>
  <si>
    <t>EXTRA CLASSES</t>
  </si>
  <si>
    <t>ME</t>
  </si>
  <si>
    <t>T</t>
  </si>
  <si>
    <t>Language:</t>
  </si>
  <si>
    <t>SPANISH</t>
  </si>
  <si>
    <t>REPORT LANGUAGE</t>
  </si>
  <si>
    <t>00075-1</t>
  </si>
  <si>
    <t>JC_ERN00</t>
  </si>
  <si>
    <t xml:space="preserve">JANELLA CARMEN </t>
  </si>
  <si>
    <t xml:space="preserve">ERNÁNDEZ WEEDEN </t>
  </si>
  <si>
    <t>0414-7919539</t>
  </si>
  <si>
    <t>0295-2640750</t>
  </si>
  <si>
    <t>JERNANDEZ@AKIMOTORS.COM</t>
  </si>
</sst>
</file>

<file path=xl/styles.xml><?xml version="1.0" encoding="utf-8"?>
<styleSheet xmlns="http://schemas.openxmlformats.org/spreadsheetml/2006/main">
  <numFmts count="3">
    <numFmt numFmtId="164" formatCode="_ * #,##0_ ;_ * \-#,##0_ ;_ * &quot;-&quot;_ ;_ @_ "/>
    <numFmt numFmtId="165" formatCode="dd/mm/yy;@"/>
    <numFmt numFmtId="166" formatCode="[$-409]d\-mmm\-yy;@"/>
  </numFmts>
  <fonts count="2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63"/>
      <name val="Arial"/>
      <family val="2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b/>
      <sz val="8"/>
      <color indexed="63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8"/>
      <color indexed="63"/>
      <name val="Arial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25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</font>
    <font>
      <i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13">
    <xf numFmtId="0" fontId="0" fillId="0" borderId="0" xfId="0"/>
    <xf numFmtId="0" fontId="0" fillId="0" borderId="10" xfId="0" applyBorder="1"/>
    <xf numFmtId="0" fontId="0" fillId="0" borderId="0" xfId="0" applyFill="1" applyBorder="1"/>
    <xf numFmtId="2" fontId="0" fillId="0" borderId="10" xfId="0" applyNumberFormat="1" applyBorder="1" applyAlignment="1">
      <alignment horizontal="left"/>
    </xf>
    <xf numFmtId="1" fontId="0" fillId="0" borderId="0" xfId="0" applyNumberFormat="1" applyFill="1" applyBorder="1" applyAlignment="1">
      <alignment horizontal="right"/>
    </xf>
    <xf numFmtId="0" fontId="7" fillId="0" borderId="0" xfId="0" applyFont="1"/>
    <xf numFmtId="0" fontId="7" fillId="0" borderId="0" xfId="0" applyFont="1" applyBorder="1"/>
    <xf numFmtId="0" fontId="7" fillId="0" borderId="19" xfId="0" applyFont="1" applyBorder="1" applyAlignment="1">
      <alignment horizontal="left"/>
    </xf>
    <xf numFmtId="0" fontId="7" fillId="0" borderId="24" xfId="0" applyFont="1" applyBorder="1" applyAlignment="1">
      <alignment vertical="center" wrapText="1"/>
    </xf>
    <xf numFmtId="15" fontId="7" fillId="0" borderId="25" xfId="0" applyNumberFormat="1" applyFont="1" applyBorder="1" applyAlignment="1">
      <alignment vertical="center" wrapText="1"/>
    </xf>
    <xf numFmtId="0" fontId="9" fillId="0" borderId="10" xfId="0" applyFont="1" applyBorder="1"/>
    <xf numFmtId="0" fontId="7" fillId="0" borderId="10" xfId="0" applyFont="1" applyBorder="1" applyAlignment="1"/>
    <xf numFmtId="0" fontId="7" fillId="0" borderId="0" xfId="0" applyFont="1" applyBorder="1" applyAlignment="1"/>
    <xf numFmtId="0" fontId="9" fillId="0" borderId="19" xfId="0" applyFont="1" applyBorder="1" applyAlignment="1"/>
    <xf numFmtId="0" fontId="9" fillId="0" borderId="10" xfId="0" applyFont="1" applyBorder="1" applyAlignment="1"/>
    <xf numFmtId="15" fontId="7" fillId="0" borderId="10" xfId="0" applyNumberFormat="1" applyFont="1" applyBorder="1"/>
    <xf numFmtId="0" fontId="7" fillId="0" borderId="32" xfId="0" applyFont="1" applyBorder="1"/>
    <xf numFmtId="0" fontId="7" fillId="0" borderId="39" xfId="0" applyFont="1" applyBorder="1"/>
    <xf numFmtId="49" fontId="7" fillId="0" borderId="0" xfId="0" applyNumberFormat="1" applyFont="1" applyBorder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/>
    </xf>
    <xf numFmtId="4" fontId="7" fillId="0" borderId="0" xfId="0" applyNumberFormat="1" applyFont="1" applyBorder="1"/>
    <xf numFmtId="164" fontId="7" fillId="0" borderId="39" xfId="0" applyNumberFormat="1" applyFont="1" applyBorder="1"/>
    <xf numFmtId="0" fontId="12" fillId="0" borderId="32" xfId="0" applyFont="1" applyBorder="1"/>
    <xf numFmtId="0" fontId="7" fillId="0" borderId="0" xfId="0" applyFont="1" applyBorder="1" applyAlignment="1">
      <alignment horizontal="left"/>
    </xf>
    <xf numFmtId="4" fontId="7" fillId="0" borderId="39" xfId="0" applyNumberFormat="1" applyFont="1" applyBorder="1"/>
    <xf numFmtId="0" fontId="12" fillId="0" borderId="0" xfId="0" applyFont="1" applyFill="1" applyBorder="1"/>
    <xf numFmtId="0" fontId="13" fillId="0" borderId="32" xfId="0" applyFont="1" applyBorder="1"/>
    <xf numFmtId="4" fontId="14" fillId="0" borderId="39" xfId="0" applyNumberFormat="1" applyFont="1" applyBorder="1"/>
    <xf numFmtId="0" fontId="12" fillId="0" borderId="32" xfId="0" applyFont="1" applyFill="1" applyBorder="1"/>
    <xf numFmtId="0" fontId="7" fillId="0" borderId="41" xfId="0" applyFont="1" applyBorder="1"/>
    <xf numFmtId="0" fontId="7" fillId="0" borderId="42" xfId="0" applyFont="1" applyBorder="1"/>
    <xf numFmtId="0" fontId="7" fillId="0" borderId="43" xfId="0" applyFont="1" applyBorder="1"/>
    <xf numFmtId="0" fontId="7" fillId="0" borderId="27" xfId="0" applyFont="1" applyBorder="1"/>
    <xf numFmtId="0" fontId="7" fillId="0" borderId="40" xfId="0" applyFont="1" applyBorder="1"/>
    <xf numFmtId="2" fontId="0" fillId="0" borderId="17" xfId="0" applyNumberFormat="1" applyBorder="1" applyAlignment="1">
      <alignment horizontal="left"/>
    </xf>
    <xf numFmtId="0" fontId="14" fillId="0" borderId="10" xfId="0" applyFont="1" applyBorder="1" applyAlignment="1"/>
    <xf numFmtId="0" fontId="8" fillId="0" borderId="32" xfId="0" applyFont="1" applyBorder="1"/>
    <xf numFmtId="0" fontId="8" fillId="0" borderId="0" xfId="0" applyFont="1" applyBorder="1"/>
    <xf numFmtId="2" fontId="0" fillId="0" borderId="10" xfId="0" applyNumberFormat="1" applyBorder="1"/>
    <xf numFmtId="2" fontId="0" fillId="0" borderId="15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0" fontId="0" fillId="0" borderId="0" xfId="0" applyFill="1"/>
    <xf numFmtId="1" fontId="0" fillId="0" borderId="0" xfId="0" applyNumberFormat="1" applyFill="1" applyAlignment="1">
      <alignment horizontal="right"/>
    </xf>
    <xf numFmtId="1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0" xfId="0" applyNumberFormat="1" applyFill="1"/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16" fontId="0" fillId="0" borderId="0" xfId="0" applyNumberFormat="1" applyFill="1" applyBorder="1"/>
    <xf numFmtId="16" fontId="0" fillId="0" borderId="0" xfId="0" applyNumberFormat="1" applyFill="1" applyBorder="1" applyAlignment="1"/>
    <xf numFmtId="14" fontId="0" fillId="0" borderId="0" xfId="0" applyNumberFormat="1" applyFill="1" applyAlignment="1"/>
    <xf numFmtId="14" fontId="0" fillId="0" borderId="0" xfId="0" applyNumberFormat="1" applyFill="1"/>
    <xf numFmtId="0" fontId="1" fillId="0" borderId="0" xfId="0" applyFont="1" applyFill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0" fontId="5" fillId="0" borderId="0" xfId="0" applyFont="1" applyFill="1" applyBorder="1"/>
    <xf numFmtId="49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1" fontId="0" fillId="0" borderId="0" xfId="0" applyNumberFormat="1" applyFill="1"/>
    <xf numFmtId="1" fontId="0" fillId="0" borderId="0" xfId="0" applyNumberFormat="1" applyFill="1" applyBorder="1"/>
    <xf numFmtId="1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" fontId="0" fillId="0" borderId="18" xfId="0" applyNumberFormat="1" applyFill="1" applyBorder="1"/>
    <xf numFmtId="0" fontId="7" fillId="0" borderId="10" xfId="0" applyNumberFormat="1" applyFont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0" fontId="0" fillId="0" borderId="0" xfId="0" applyAlignment="1">
      <alignment horizontal="center"/>
    </xf>
    <xf numFmtId="0" fontId="17" fillId="0" borderId="0" xfId="0" applyFont="1"/>
    <xf numFmtId="0" fontId="0" fillId="0" borderId="0" xfId="0" applyNumberFormat="1"/>
    <xf numFmtId="49" fontId="7" fillId="0" borderId="27" xfId="0" applyNumberFormat="1" applyFont="1" applyBorder="1"/>
    <xf numFmtId="0" fontId="7" fillId="0" borderId="26" xfId="0" applyFont="1" applyBorder="1"/>
    <xf numFmtId="0" fontId="18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10" xfId="0" applyNumberFormat="1" applyBorder="1" applyAlignment="1">
      <alignment horizontal="left" vertical="center"/>
    </xf>
    <xf numFmtId="0" fontId="0" fillId="0" borderId="10" xfId="0" applyNumberFormat="1" applyBorder="1"/>
    <xf numFmtId="14" fontId="0" fillId="0" borderId="10" xfId="0" applyNumberFormat="1" applyBorder="1"/>
    <xf numFmtId="0" fontId="0" fillId="0" borderId="10" xfId="0" applyNumberFormat="1" applyBorder="1" applyAlignment="1">
      <alignment horizontal="center"/>
    </xf>
    <xf numFmtId="0" fontId="0" fillId="0" borderId="0" xfId="0" applyNumberFormat="1" applyBorder="1"/>
    <xf numFmtId="0" fontId="0" fillId="0" borderId="44" xfId="0" applyNumberFormat="1" applyBorder="1" applyAlignment="1">
      <alignment horizontal="center"/>
    </xf>
    <xf numFmtId="0" fontId="3" fillId="0" borderId="0" xfId="0" applyNumberFormat="1" applyFont="1" applyBorder="1"/>
    <xf numFmtId="0" fontId="0" fillId="0" borderId="11" xfId="0" applyNumberFormat="1" applyBorder="1" applyAlignment="1">
      <alignment horizontal="left" vertical="center"/>
    </xf>
    <xf numFmtId="0" fontId="0" fillId="0" borderId="12" xfId="0" applyNumberFormat="1" applyFont="1" applyBorder="1" applyAlignment="1">
      <alignment horizontal="left" vertical="center"/>
    </xf>
    <xf numFmtId="0" fontId="0" fillId="0" borderId="14" xfId="0" applyNumberFormat="1" applyBorder="1" applyAlignment="1">
      <alignment horizontal="left" vertical="center"/>
    </xf>
    <xf numFmtId="0" fontId="0" fillId="0" borderId="16" xfId="0" applyNumberFormat="1" applyBorder="1" applyAlignment="1">
      <alignment horizontal="left" vertical="center"/>
    </xf>
    <xf numFmtId="0" fontId="2" fillId="0" borderId="0" xfId="1" applyNumberFormat="1" applyBorder="1" applyAlignment="1" applyProtection="1"/>
    <xf numFmtId="0" fontId="0" fillId="0" borderId="12" xfId="0" applyNumberFormat="1" applyBorder="1" applyAlignment="1">
      <alignment horizontal="left" vertical="center"/>
    </xf>
    <xf numFmtId="0" fontId="0" fillId="0" borderId="34" xfId="0" applyNumberFormat="1" applyBorder="1" applyAlignment="1">
      <alignment horizontal="left" vertical="center"/>
    </xf>
    <xf numFmtId="0" fontId="0" fillId="0" borderId="11" xfId="0" applyNumberFormat="1" applyBorder="1"/>
    <xf numFmtId="0" fontId="0" fillId="0" borderId="29" xfId="0" applyNumberFormat="1" applyBorder="1" applyAlignment="1"/>
    <xf numFmtId="0" fontId="0" fillId="0" borderId="30" xfId="0" applyNumberFormat="1" applyBorder="1" applyAlignment="1"/>
    <xf numFmtId="0" fontId="0" fillId="0" borderId="35" xfId="0" applyNumberFormat="1" applyBorder="1" applyAlignment="1"/>
    <xf numFmtId="0" fontId="0" fillId="0" borderId="31" xfId="0" applyNumberFormat="1" applyBorder="1" applyAlignment="1"/>
    <xf numFmtId="0" fontId="0" fillId="0" borderId="14" xfId="0" applyNumberFormat="1" applyBorder="1"/>
    <xf numFmtId="0" fontId="0" fillId="0" borderId="19" xfId="0" applyNumberFormat="1" applyBorder="1" applyAlignment="1">
      <alignment horizontal="left"/>
    </xf>
    <xf numFmtId="0" fontId="0" fillId="0" borderId="24" xfId="0" applyNumberFormat="1" applyBorder="1" applyAlignment="1">
      <alignment horizontal="left"/>
    </xf>
    <xf numFmtId="0" fontId="0" fillId="0" borderId="41" xfId="0" applyNumberFormat="1" applyBorder="1" applyAlignment="1"/>
    <xf numFmtId="0" fontId="0" fillId="0" borderId="43" xfId="0" applyNumberFormat="1" applyBorder="1" applyAlignment="1"/>
    <xf numFmtId="0" fontId="0" fillId="0" borderId="24" xfId="0" applyNumberFormat="1" applyBorder="1" applyAlignment="1"/>
    <xf numFmtId="0" fontId="0" fillId="0" borderId="20" xfId="0" applyNumberFormat="1" applyBorder="1" applyAlignment="1"/>
    <xf numFmtId="0" fontId="0" fillId="0" borderId="32" xfId="0" applyNumberFormat="1" applyBorder="1"/>
    <xf numFmtId="0" fontId="0" fillId="0" borderId="27" xfId="0" applyNumberFormat="1" applyBorder="1"/>
    <xf numFmtId="0" fontId="0" fillId="0" borderId="28" xfId="0" applyNumberFormat="1" applyBorder="1"/>
    <xf numFmtId="0" fontId="0" fillId="0" borderId="4" xfId="0" applyNumberFormat="1" applyBorder="1"/>
    <xf numFmtId="0" fontId="0" fillId="0" borderId="4" xfId="0" applyNumberFormat="1" applyBorder="1" applyAlignment="1"/>
    <xf numFmtId="0" fontId="0" fillId="0" borderId="16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 applyBorder="1"/>
    <xf numFmtId="0" fontId="0" fillId="0" borderId="11" xfId="0" applyNumberFormat="1" applyBorder="1" applyAlignment="1">
      <alignment horizontal="left"/>
    </xf>
    <xf numFmtId="0" fontId="0" fillId="0" borderId="13" xfId="0" applyNumberFormat="1" applyBorder="1" applyAlignment="1">
      <alignment horizontal="left"/>
    </xf>
    <xf numFmtId="0" fontId="0" fillId="0" borderId="35" xfId="0" applyNumberFormat="1" applyBorder="1" applyAlignment="1">
      <alignment horizontal="left"/>
    </xf>
    <xf numFmtId="0" fontId="5" fillId="0" borderId="12" xfId="0" applyNumberFormat="1" applyFont="1" applyBorder="1" applyAlignment="1">
      <alignment horizontal="left"/>
    </xf>
    <xf numFmtId="0" fontId="16" fillId="0" borderId="12" xfId="0" applyNumberFormat="1" applyFont="1" applyBorder="1" applyAlignment="1">
      <alignment horizontal="center"/>
    </xf>
    <xf numFmtId="0" fontId="16" fillId="0" borderId="13" xfId="0" applyNumberFormat="1" applyFont="1" applyBorder="1" applyAlignment="1">
      <alignment horizontal="center"/>
    </xf>
    <xf numFmtId="0" fontId="5" fillId="0" borderId="0" xfId="0" applyNumberFormat="1" applyFont="1" applyBorder="1"/>
    <xf numFmtId="0" fontId="0" fillId="0" borderId="14" xfId="0" applyNumberFormat="1" applyBorder="1" applyAlignment="1">
      <alignment horizontal="left"/>
    </xf>
    <xf numFmtId="0" fontId="0" fillId="0" borderId="15" xfId="0" applyNumberFormat="1" applyBorder="1" applyAlignment="1">
      <alignment horizontal="left"/>
    </xf>
    <xf numFmtId="0" fontId="0" fillId="0" borderId="25" xfId="0" applyNumberFormat="1" applyBorder="1" applyAlignment="1">
      <alignment horizontal="left"/>
    </xf>
    <xf numFmtId="0" fontId="0" fillId="0" borderId="10" xfId="0" applyNumberFormat="1" applyBorder="1" applyAlignment="1">
      <alignment horizontal="left"/>
    </xf>
    <xf numFmtId="0" fontId="0" fillId="0" borderId="16" xfId="0" applyNumberFormat="1" applyBorder="1" applyAlignment="1">
      <alignment horizontal="left"/>
    </xf>
    <xf numFmtId="0" fontId="0" fillId="0" borderId="18" xfId="0" applyNumberFormat="1" applyBorder="1" applyAlignment="1">
      <alignment horizontal="left"/>
    </xf>
    <xf numFmtId="0" fontId="0" fillId="0" borderId="47" xfId="0" applyNumberFormat="1" applyBorder="1"/>
    <xf numFmtId="0" fontId="0" fillId="0" borderId="17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36" xfId="0" applyNumberFormat="1" applyBorder="1"/>
    <xf numFmtId="0" fontId="0" fillId="0" borderId="37" xfId="0" applyNumberFormat="1" applyBorder="1"/>
    <xf numFmtId="0" fontId="0" fillId="0" borderId="37" xfId="0" applyNumberFormat="1" applyFill="1" applyBorder="1"/>
    <xf numFmtId="0" fontId="0" fillId="0" borderId="38" xfId="0" applyNumberFormat="1" applyFill="1" applyBorder="1"/>
    <xf numFmtId="0" fontId="0" fillId="0" borderId="12" xfId="0" applyNumberFormat="1" applyBorder="1"/>
    <xf numFmtId="0" fontId="0" fillId="0" borderId="23" xfId="0" applyNumberFormat="1" applyBorder="1"/>
    <xf numFmtId="0" fontId="0" fillId="0" borderId="45" xfId="0" applyNumberFormat="1" applyBorder="1"/>
    <xf numFmtId="0" fontId="0" fillId="0" borderId="17" xfId="0" applyNumberFormat="1" applyBorder="1"/>
    <xf numFmtId="0" fontId="0" fillId="0" borderId="16" xfId="0" applyNumberFormat="1" applyBorder="1"/>
    <xf numFmtId="0" fontId="0" fillId="0" borderId="22" xfId="0" applyNumberFormat="1" applyBorder="1" applyAlignment="1">
      <alignment horizontal="left"/>
    </xf>
    <xf numFmtId="0" fontId="0" fillId="0" borderId="33" xfId="0" applyNumberFormat="1" applyBorder="1" applyAlignment="1"/>
    <xf numFmtId="0" fontId="0" fillId="0" borderId="5" xfId="0" applyNumberFormat="1" applyBorder="1" applyAlignment="1"/>
    <xf numFmtId="0" fontId="0" fillId="0" borderId="6" xfId="0" applyNumberFormat="1" applyBorder="1" applyAlignment="1"/>
    <xf numFmtId="1" fontId="0" fillId="2" borderId="14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" fontId="0" fillId="2" borderId="10" xfId="0" applyNumberFormat="1" applyFon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1" fontId="0" fillId="0" borderId="23" xfId="0" applyNumberFormat="1" applyFont="1" applyBorder="1" applyAlignment="1">
      <alignment horizontal="center"/>
    </xf>
    <xf numFmtId="1" fontId="0" fillId="0" borderId="23" xfId="0" applyNumberFormat="1" applyFont="1" applyFill="1" applyBorder="1" applyAlignment="1">
      <alignment horizontal="center"/>
    </xf>
    <xf numFmtId="1" fontId="0" fillId="0" borderId="14" xfId="0" applyNumberFormat="1" applyFont="1" applyFill="1" applyBorder="1" applyAlignment="1">
      <alignment horizontal="center"/>
    </xf>
    <xf numFmtId="1" fontId="0" fillId="0" borderId="10" xfId="0" applyNumberFormat="1" applyFont="1" applyFill="1" applyBorder="1" applyAlignment="1">
      <alignment horizontal="center"/>
    </xf>
    <xf numFmtId="1" fontId="0" fillId="0" borderId="10" xfId="0" applyNumberFormat="1" applyFill="1" applyBorder="1"/>
    <xf numFmtId="1" fontId="0" fillId="0" borderId="15" xfId="0" applyNumberFormat="1" applyFill="1" applyBorder="1"/>
    <xf numFmtId="1" fontId="0" fillId="0" borderId="10" xfId="0" applyNumberFormat="1" applyFont="1" applyBorder="1" applyAlignment="1">
      <alignment horizontal="center"/>
    </xf>
    <xf numFmtId="1" fontId="0" fillId="0" borderId="16" xfId="0" applyNumberFormat="1" applyFont="1" applyFill="1" applyBorder="1" applyAlignment="1">
      <alignment horizontal="center"/>
    </xf>
    <xf numFmtId="1" fontId="0" fillId="0" borderId="17" xfId="0" applyNumberFormat="1" applyFont="1" applyFill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1" fontId="0" fillId="0" borderId="17" xfId="0" applyNumberFormat="1" applyFill="1" applyBorder="1"/>
    <xf numFmtId="1" fontId="0" fillId="0" borderId="11" xfId="0" applyNumberFormat="1" applyFont="1" applyBorder="1" applyAlignment="1">
      <alignment horizontal="center"/>
    </xf>
    <xf numFmtId="1" fontId="0" fillId="0" borderId="12" xfId="0" applyNumberFormat="1" applyFont="1" applyBorder="1" applyAlignment="1">
      <alignment horizontal="center"/>
    </xf>
    <xf numFmtId="1" fontId="0" fillId="0" borderId="12" xfId="0" applyNumberFormat="1" applyFont="1" applyFill="1" applyBorder="1" applyAlignment="1">
      <alignment horizontal="center"/>
    </xf>
    <xf numFmtId="1" fontId="0" fillId="0" borderId="12" xfId="0" applyNumberFormat="1" applyFill="1" applyBorder="1"/>
    <xf numFmtId="1" fontId="0" fillId="0" borderId="13" xfId="0" applyNumberFormat="1" applyFill="1" applyBorder="1"/>
    <xf numFmtId="49" fontId="0" fillId="0" borderId="0" xfId="0" applyNumberFormat="1" applyBorder="1" applyAlignment="1">
      <alignment horizontal="left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5" fontId="0" fillId="0" borderId="43" xfId="0" applyNumberFormat="1" applyFont="1" applyBorder="1" applyAlignment="1">
      <alignment horizontal="center"/>
    </xf>
    <xf numFmtId="165" fontId="0" fillId="0" borderId="25" xfId="0" applyNumberFormat="1" applyFont="1" applyFill="1" applyBorder="1" applyAlignment="1">
      <alignment horizontal="center"/>
    </xf>
    <xf numFmtId="165" fontId="0" fillId="0" borderId="47" xfId="0" applyNumberFormat="1" applyFont="1" applyFill="1" applyBorder="1" applyAlignment="1">
      <alignment horizontal="center"/>
    </xf>
    <xf numFmtId="165" fontId="0" fillId="0" borderId="35" xfId="0" applyNumberFormat="1" applyFont="1" applyBorder="1" applyAlignment="1">
      <alignment horizontal="center"/>
    </xf>
    <xf numFmtId="165" fontId="0" fillId="0" borderId="10" xfId="0" applyNumberFormat="1" applyFont="1" applyFill="1" applyBorder="1" applyAlignment="1">
      <alignment horizontal="center"/>
    </xf>
    <xf numFmtId="165" fontId="0" fillId="0" borderId="10" xfId="0" applyNumberFormat="1" applyFont="1" applyBorder="1" applyAlignment="1">
      <alignment horizontal="center"/>
    </xf>
    <xf numFmtId="165" fontId="0" fillId="0" borderId="17" xfId="0" applyNumberFormat="1" applyFont="1" applyBorder="1" applyAlignment="1">
      <alignment horizontal="center"/>
    </xf>
    <xf numFmtId="165" fontId="0" fillId="0" borderId="12" xfId="0" applyNumberFormat="1" applyFont="1" applyBorder="1" applyAlignment="1">
      <alignment horizontal="center"/>
    </xf>
    <xf numFmtId="165" fontId="0" fillId="0" borderId="0" xfId="0" applyNumberFormat="1" applyFill="1"/>
    <xf numFmtId="165" fontId="0" fillId="0" borderId="0" xfId="0" applyNumberFormat="1" applyFill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5" fontId="0" fillId="0" borderId="19" xfId="0" applyNumberFormat="1" applyFill="1" applyBorder="1"/>
    <xf numFmtId="165" fontId="0" fillId="0" borderId="21" xfId="0" applyNumberFormat="1" applyFill="1" applyBorder="1"/>
    <xf numFmtId="165" fontId="0" fillId="0" borderId="0" xfId="0" applyNumberFormat="1" applyFill="1" applyBorder="1"/>
    <xf numFmtId="165" fontId="0" fillId="0" borderId="29" xfId="0" applyNumberFormat="1" applyFill="1" applyBorder="1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14" fontId="3" fillId="0" borderId="0" xfId="0" applyNumberFormat="1" applyFont="1" applyBorder="1" applyAlignment="1">
      <alignment horizontal="left"/>
    </xf>
    <xf numFmtId="0" fontId="19" fillId="0" borderId="0" xfId="0" applyNumberFormat="1" applyFont="1" applyBorder="1" applyAlignment="1">
      <alignment horizontal="left" vertical="center"/>
    </xf>
    <xf numFmtId="0" fontId="2" fillId="0" borderId="0" xfId="1" applyNumberFormat="1" applyFill="1" applyBorder="1" applyAlignment="1" applyProtection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1" applyFont="1" applyAlignment="1" applyProtection="1">
      <alignment horizontal="left"/>
    </xf>
    <xf numFmtId="49" fontId="17" fillId="0" borderId="10" xfId="0" applyNumberFormat="1" applyFont="1" applyBorder="1"/>
    <xf numFmtId="1" fontId="0" fillId="0" borderId="10" xfId="0" applyNumberFormat="1" applyBorder="1" applyAlignment="1">
      <alignment horizontal="center"/>
    </xf>
    <xf numFmtId="16" fontId="0" fillId="0" borderId="10" xfId="0" applyNumberFormat="1" applyBorder="1"/>
    <xf numFmtId="0" fontId="0" fillId="0" borderId="0" xfId="0" applyFill="1" applyBorder="1" applyAlignment="1">
      <alignment vertical="center"/>
    </xf>
    <xf numFmtId="0" fontId="6" fillId="0" borderId="0" xfId="0" applyFont="1" applyBorder="1" applyAlignment="1">
      <alignment horizontal="center"/>
    </xf>
    <xf numFmtId="166" fontId="0" fillId="0" borderId="19" xfId="0" applyNumberFormat="1" applyBorder="1" applyAlignment="1">
      <alignment horizontal="left"/>
    </xf>
    <xf numFmtId="166" fontId="0" fillId="0" borderId="21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 applyFont="1" applyFill="1" applyBorder="1" applyAlignment="1"/>
    <xf numFmtId="1" fontId="0" fillId="0" borderId="0" xfId="0" applyNumberFormat="1" applyFill="1" applyBorder="1" applyAlignment="1"/>
    <xf numFmtId="0" fontId="0" fillId="0" borderId="0" xfId="0" applyBorder="1" applyAlignment="1"/>
    <xf numFmtId="49" fontId="0" fillId="0" borderId="0" xfId="0" applyNumberFormat="1" applyBorder="1" applyAlignment="1"/>
    <xf numFmtId="1" fontId="0" fillId="0" borderId="0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0" fontId="0" fillId="0" borderId="25" xfId="0" applyFill="1" applyBorder="1" applyAlignment="1"/>
    <xf numFmtId="14" fontId="0" fillId="0" borderId="19" xfId="0" applyNumberFormat="1" applyFill="1" applyBorder="1" applyAlignment="1">
      <alignment vertical="center"/>
    </xf>
    <xf numFmtId="14" fontId="0" fillId="0" borderId="25" xfId="0" applyNumberFormat="1" applyFill="1" applyBorder="1" applyAlignment="1">
      <alignment vertical="center"/>
    </xf>
    <xf numFmtId="0" fontId="0" fillId="0" borderId="10" xfId="0" applyFill="1" applyBorder="1" applyAlignment="1">
      <alignment horizontal="center"/>
    </xf>
    <xf numFmtId="14" fontId="0" fillId="0" borderId="0" xfId="0" applyNumberFormat="1" applyFill="1" applyBorder="1" applyAlignment="1">
      <alignment horizontal="left"/>
    </xf>
    <xf numFmtId="1" fontId="0" fillId="0" borderId="23" xfId="0" applyNumberFormat="1" applyFill="1" applyBorder="1" applyAlignment="1">
      <alignment horizontal="center"/>
    </xf>
    <xf numFmtId="165" fontId="0" fillId="0" borderId="41" xfId="0" applyNumberFormat="1" applyFill="1" applyBorder="1" applyAlignment="1">
      <alignment horizontal="center"/>
    </xf>
    <xf numFmtId="165" fontId="0" fillId="0" borderId="19" xfId="0" applyNumberFormat="1" applyFill="1" applyBorder="1" applyAlignment="1">
      <alignment horizontal="center"/>
    </xf>
    <xf numFmtId="0" fontId="0" fillId="0" borderId="19" xfId="0" applyFill="1" applyBorder="1"/>
    <xf numFmtId="0" fontId="0" fillId="0" borderId="25" xfId="0" applyFill="1" applyBorder="1"/>
    <xf numFmtId="0" fontId="24" fillId="0" borderId="0" xfId="0" applyFont="1" applyFill="1" applyBorder="1" applyAlignment="1">
      <alignment horizontal="left"/>
    </xf>
    <xf numFmtId="9" fontId="0" fillId="0" borderId="10" xfId="0" applyNumberFormat="1" applyFont="1" applyBorder="1" applyAlignment="1">
      <alignment horizontal="center"/>
    </xf>
    <xf numFmtId="2" fontId="0" fillId="0" borderId="10" xfId="0" applyNumberFormat="1" applyFill="1" applyBorder="1" applyAlignment="1">
      <alignment horizontal="center"/>
    </xf>
    <xf numFmtId="14" fontId="0" fillId="0" borderId="24" xfId="0" applyNumberFormat="1" applyFill="1" applyBorder="1" applyAlignment="1">
      <alignment vertical="center"/>
    </xf>
    <xf numFmtId="9" fontId="0" fillId="0" borderId="25" xfId="0" applyNumberFormat="1" applyFont="1" applyBorder="1" applyAlignment="1">
      <alignment horizontal="center"/>
    </xf>
    <xf numFmtId="2" fontId="0" fillId="0" borderId="25" xfId="0" applyNumberFormat="1" applyFill="1" applyBorder="1" applyAlignment="1">
      <alignment horizontal="center"/>
    </xf>
    <xf numFmtId="1" fontId="0" fillId="0" borderId="48" xfId="0" applyNumberFormat="1" applyFont="1" applyFill="1" applyBorder="1" applyAlignment="1">
      <alignment horizontal="center"/>
    </xf>
    <xf numFmtId="165" fontId="0" fillId="0" borderId="48" xfId="0" applyNumberFormat="1" applyFill="1" applyBorder="1" applyAlignment="1">
      <alignment horizontal="center"/>
    </xf>
    <xf numFmtId="165" fontId="0" fillId="0" borderId="25" xfId="0" applyNumberFormat="1" applyFill="1" applyBorder="1" applyAlignment="1">
      <alignment horizontal="center"/>
    </xf>
    <xf numFmtId="10" fontId="0" fillId="0" borderId="10" xfId="0" applyNumberFormat="1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0" xfId="0" applyFont="1" applyFill="1"/>
    <xf numFmtId="1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/>
    <xf numFmtId="1" fontId="0" fillId="0" borderId="0" xfId="0" applyNumberFormat="1" applyFont="1" applyFill="1" applyAlignment="1">
      <alignment horizontal="right"/>
    </xf>
    <xf numFmtId="10" fontId="0" fillId="0" borderId="10" xfId="0" applyNumberFormat="1" applyFont="1" applyFill="1" applyBorder="1" applyAlignment="1">
      <alignment horizontal="center"/>
    </xf>
    <xf numFmtId="16" fontId="0" fillId="0" borderId="0" xfId="0" applyNumberFormat="1" applyFont="1" applyFill="1" applyBorder="1" applyAlignment="1"/>
    <xf numFmtId="14" fontId="0" fillId="0" borderId="0" xfId="0" applyNumberFormat="1" applyFont="1" applyFill="1" applyAlignment="1"/>
    <xf numFmtId="14" fontId="0" fillId="0" borderId="0" xfId="0" applyNumberFormat="1" applyFont="1" applyFill="1"/>
    <xf numFmtId="0" fontId="0" fillId="0" borderId="0" xfId="0" applyFont="1" applyBorder="1" applyAlignment="1"/>
    <xf numFmtId="0" fontId="0" fillId="0" borderId="0" xfId="0" applyFont="1" applyFill="1" applyBorder="1"/>
    <xf numFmtId="9" fontId="1" fillId="0" borderId="0" xfId="0" applyNumberFormat="1" applyFont="1" applyFill="1"/>
    <xf numFmtId="9" fontId="1" fillId="0" borderId="0" xfId="0" applyNumberFormat="1" applyFont="1" applyBorder="1" applyAlignment="1"/>
    <xf numFmtId="0" fontId="24" fillId="0" borderId="0" xfId="0" applyFont="1" applyFill="1" applyBorder="1"/>
    <xf numFmtId="0" fontId="24" fillId="0" borderId="0" xfId="0" applyFont="1" applyFill="1"/>
    <xf numFmtId="1" fontId="24" fillId="0" borderId="0" xfId="0" applyNumberFormat="1" applyFont="1" applyFill="1" applyBorder="1" applyAlignment="1">
      <alignment horizontal="left"/>
    </xf>
    <xf numFmtId="0" fontId="24" fillId="0" borderId="42" xfId="0" applyFont="1" applyFill="1" applyBorder="1" applyAlignment="1">
      <alignment horizontal="left"/>
    </xf>
    <xf numFmtId="0" fontId="0" fillId="0" borderId="42" xfId="0" applyFill="1" applyBorder="1"/>
    <xf numFmtId="1" fontId="0" fillId="0" borderId="42" xfId="0" applyNumberFormat="1" applyFont="1" applyFill="1" applyBorder="1" applyAlignment="1">
      <alignment horizontal="center"/>
    </xf>
    <xf numFmtId="165" fontId="0" fillId="0" borderId="42" xfId="0" applyNumberFormat="1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24" fillId="0" borderId="42" xfId="0" applyFont="1" applyFill="1" applyBorder="1" applyAlignment="1"/>
    <xf numFmtId="0" fontId="24" fillId="0" borderId="0" xfId="0" applyFont="1" applyFill="1" applyBorder="1" applyAlignment="1"/>
    <xf numFmtId="0" fontId="0" fillId="0" borderId="41" xfId="0" applyFill="1" applyBorder="1" applyAlignment="1"/>
    <xf numFmtId="0" fontId="0" fillId="0" borderId="43" xfId="0" applyFill="1" applyBorder="1" applyAlignment="1"/>
    <xf numFmtId="0" fontId="0" fillId="0" borderId="19" xfId="0" applyFont="1" applyFill="1" applyBorder="1" applyAlignment="1"/>
    <xf numFmtId="0" fontId="18" fillId="0" borderId="0" xfId="0" applyFont="1" applyFill="1" applyBorder="1" applyAlignment="1"/>
    <xf numFmtId="0" fontId="0" fillId="0" borderId="24" xfId="0" applyFill="1" applyBorder="1"/>
    <xf numFmtId="10" fontId="5" fillId="0" borderId="10" xfId="0" applyNumberFormat="1" applyFont="1" applyFill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 applyAlignment="1">
      <alignment horizontal="left" vertical="center"/>
    </xf>
    <xf numFmtId="0" fontId="0" fillId="0" borderId="15" xfId="0" applyNumberForma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6" fillId="0" borderId="19" xfId="0" applyNumberFormat="1" applyFont="1" applyBorder="1" applyAlignment="1">
      <alignment horizontal="left" vertical="center"/>
    </xf>
    <xf numFmtId="0" fontId="6" fillId="0" borderId="24" xfId="0" applyNumberFormat="1" applyFont="1" applyBorder="1" applyAlignment="1">
      <alignment horizontal="left" vertical="center"/>
    </xf>
    <xf numFmtId="0" fontId="6" fillId="0" borderId="20" xfId="0" applyNumberFormat="1" applyFont="1" applyBorder="1" applyAlignment="1">
      <alignment horizontal="left" vertical="center"/>
    </xf>
    <xf numFmtId="0" fontId="0" fillId="0" borderId="19" xfId="0" applyNumberFormat="1" applyBorder="1" applyAlignment="1">
      <alignment horizontal="left" vertical="center"/>
    </xf>
    <xf numFmtId="0" fontId="0" fillId="0" borderId="24" xfId="0" applyNumberFormat="1" applyBorder="1" applyAlignment="1">
      <alignment horizontal="left" vertical="center"/>
    </xf>
    <xf numFmtId="0" fontId="0" fillId="0" borderId="20" xfId="0" applyNumberFormat="1" applyBorder="1" applyAlignment="1">
      <alignment horizontal="left" vertical="center"/>
    </xf>
    <xf numFmtId="0" fontId="2" fillId="0" borderId="21" xfId="1" applyNumberFormat="1" applyBorder="1" applyAlignment="1" applyProtection="1">
      <alignment horizontal="left" vertical="center"/>
    </xf>
    <xf numFmtId="0" fontId="2" fillId="0" borderId="22" xfId="1" applyNumberFormat="1" applyBorder="1" applyAlignment="1" applyProtection="1">
      <alignment horizontal="left" vertical="center"/>
    </xf>
    <xf numFmtId="0" fontId="2" fillId="0" borderId="46" xfId="1" applyNumberFormat="1" applyBorder="1" applyAlignment="1" applyProtection="1">
      <alignment horizontal="left" vertical="center"/>
    </xf>
    <xf numFmtId="0" fontId="2" fillId="0" borderId="19" xfId="1" applyNumberFormat="1" applyBorder="1" applyAlignment="1" applyProtection="1">
      <alignment horizontal="left" vertical="center"/>
    </xf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4" fillId="0" borderId="9" xfId="0" applyNumberFormat="1" applyFont="1" applyBorder="1" applyAlignment="1">
      <alignment horizontal="center"/>
    </xf>
    <xf numFmtId="0" fontId="3" fillId="0" borderId="7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0" fontId="0" fillId="0" borderId="29" xfId="0" applyNumberFormat="1" applyBorder="1" applyAlignment="1">
      <alignment horizontal="left" vertical="center"/>
    </xf>
    <xf numFmtId="0" fontId="0" fillId="0" borderId="30" xfId="0" applyNumberFormat="1" applyBorder="1" applyAlignment="1">
      <alignment horizontal="left" vertical="center"/>
    </xf>
    <xf numFmtId="0" fontId="0" fillId="0" borderId="31" xfId="0" applyNumberFormat="1" applyBorder="1" applyAlignment="1">
      <alignment horizontal="left" vertical="center"/>
    </xf>
    <xf numFmtId="0" fontId="0" fillId="0" borderId="12" xfId="0" applyNumberFormat="1" applyBorder="1" applyAlignment="1">
      <alignment horizontal="left" vertical="center"/>
    </xf>
    <xf numFmtId="0" fontId="0" fillId="0" borderId="12" xfId="0" applyNumberFormat="1" applyFont="1" applyBorder="1" applyAlignment="1">
      <alignment horizontal="left" vertical="center"/>
    </xf>
    <xf numFmtId="0" fontId="0" fillId="0" borderId="13" xfId="0" applyNumberFormat="1" applyFont="1" applyBorder="1" applyAlignment="1">
      <alignment horizontal="left" vertical="center"/>
    </xf>
    <xf numFmtId="0" fontId="6" fillId="0" borderId="10" xfId="0" applyNumberFormat="1" applyFont="1" applyBorder="1" applyAlignment="1">
      <alignment horizontal="left" vertical="center"/>
    </xf>
    <xf numFmtId="0" fontId="6" fillId="0" borderId="15" xfId="0" applyNumberFormat="1" applyFont="1" applyBorder="1" applyAlignment="1">
      <alignment horizontal="left" vertical="center"/>
    </xf>
    <xf numFmtId="0" fontId="0" fillId="0" borderId="10" xfId="0" applyNumberFormat="1" applyFont="1" applyBorder="1" applyAlignment="1">
      <alignment horizontal="left" vertical="center"/>
    </xf>
    <xf numFmtId="0" fontId="0" fillId="0" borderId="15" xfId="0" applyNumberFormat="1" applyFont="1" applyBorder="1" applyAlignment="1">
      <alignment horizontal="left" vertical="center"/>
    </xf>
    <xf numFmtId="0" fontId="2" fillId="0" borderId="10" xfId="1" applyNumberFormat="1" applyBorder="1" applyAlignment="1" applyProtection="1">
      <alignment horizontal="left" vertical="center"/>
    </xf>
    <xf numFmtId="0" fontId="2" fillId="0" borderId="15" xfId="1" applyNumberFormat="1" applyBorder="1" applyAlignment="1" applyProtection="1">
      <alignment horizontal="left" vertical="center"/>
    </xf>
    <xf numFmtId="0" fontId="2" fillId="0" borderId="17" xfId="1" applyNumberFormat="1" applyBorder="1" applyAlignment="1" applyProtection="1">
      <alignment horizontal="left" vertical="center"/>
    </xf>
    <xf numFmtId="0" fontId="2" fillId="0" borderId="18" xfId="1" applyNumberFormat="1" applyBorder="1" applyAlignment="1" applyProtection="1">
      <alignment horizontal="left" vertical="center"/>
    </xf>
    <xf numFmtId="0" fontId="8" fillId="0" borderId="27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left"/>
    </xf>
    <xf numFmtId="0" fontId="9" fillId="0" borderId="24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7" fillId="0" borderId="19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15" fillId="0" borderId="41" xfId="0" applyFont="1" applyBorder="1" applyAlignment="1">
      <alignment horizontal="center" vertical="center"/>
    </xf>
    <xf numFmtId="0" fontId="15" fillId="0" borderId="42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10" xfId="1" applyNumberFormat="1" applyBorder="1" applyAlignment="1" applyProtection="1"/>
  </cellXfs>
  <cellStyles count="2">
    <cellStyle name="Hipervínculo" xfId="1" builtinId="8"/>
    <cellStyle name="Normal" xfId="0" builtinId="0"/>
  </cellStyles>
  <dxfs count="30">
    <dxf>
      <font>
        <b/>
        <i val="0"/>
        <color theme="0"/>
      </font>
      <fill>
        <patternFill patternType="solid">
          <fgColor auto="1"/>
          <bgColor rgb="FFC00000"/>
        </patternFill>
      </fill>
    </dxf>
    <dxf>
      <font>
        <b/>
        <i val="0"/>
        <color theme="0"/>
      </font>
      <fill>
        <patternFill>
          <bgColor rgb="FF41A709"/>
        </patternFill>
      </fill>
    </dxf>
    <dxf>
      <font>
        <b/>
        <i val="0"/>
        <color theme="0"/>
      </font>
      <fill>
        <patternFill patternType="solid">
          <fgColor auto="1"/>
          <bgColor rgb="FFC00000"/>
        </patternFill>
      </fill>
    </dxf>
    <dxf>
      <font>
        <b/>
        <i val="0"/>
        <color theme="0"/>
      </font>
      <fill>
        <patternFill>
          <bgColor rgb="FF41A709"/>
        </patternFill>
      </fill>
    </dxf>
    <dxf>
      <font>
        <b/>
        <i val="0"/>
        <color theme="0"/>
      </font>
      <fill>
        <patternFill patternType="solid">
          <fgColor auto="1"/>
          <bgColor rgb="FFC00000"/>
        </patternFill>
      </fill>
    </dxf>
    <dxf>
      <font>
        <b/>
        <i val="0"/>
        <color theme="0"/>
      </font>
      <fill>
        <patternFill>
          <bgColor rgb="FF41A709"/>
        </patternFill>
      </fill>
    </dxf>
    <dxf>
      <font>
        <b/>
        <i val="0"/>
        <color theme="0"/>
      </font>
      <fill>
        <patternFill patternType="solid">
          <fgColor auto="1"/>
          <bgColor rgb="FFC00000"/>
        </patternFill>
      </fill>
    </dxf>
    <dxf>
      <font>
        <b/>
        <i val="0"/>
        <color theme="0"/>
      </font>
      <fill>
        <patternFill>
          <bgColor rgb="FF41A709"/>
        </patternFill>
      </fill>
    </dxf>
    <dxf>
      <font>
        <b/>
        <i val="0"/>
        <color theme="0"/>
      </font>
      <fill>
        <patternFill patternType="solid">
          <fgColor auto="1"/>
          <bgColor rgb="FFC00000"/>
        </patternFill>
      </fill>
    </dxf>
    <dxf>
      <font>
        <b/>
        <i val="0"/>
        <color theme="0"/>
      </font>
      <fill>
        <patternFill>
          <bgColor rgb="FF41A709"/>
        </patternFill>
      </fill>
    </dxf>
    <dxf>
      <font>
        <b/>
        <i val="0"/>
        <color theme="0"/>
      </font>
      <fill>
        <patternFill patternType="solid">
          <fgColor auto="1"/>
          <bgColor rgb="FFC00000"/>
        </patternFill>
      </fill>
    </dxf>
    <dxf>
      <font>
        <b/>
        <i val="0"/>
        <color theme="0"/>
      </font>
      <fill>
        <patternFill>
          <bgColor rgb="FF41A709"/>
        </patternFill>
      </fill>
    </dxf>
    <dxf>
      <font>
        <b/>
        <i val="0"/>
        <color theme="0"/>
      </font>
      <fill>
        <patternFill patternType="solid">
          <fgColor auto="1"/>
          <bgColor rgb="FFC00000"/>
        </patternFill>
      </fill>
    </dxf>
    <dxf>
      <font>
        <b/>
        <i val="0"/>
        <color theme="0"/>
      </font>
      <fill>
        <patternFill>
          <bgColor rgb="FF41A709"/>
        </patternFill>
      </fill>
    </dxf>
    <dxf>
      <font>
        <b/>
        <i val="0"/>
        <color theme="0"/>
      </font>
      <fill>
        <patternFill patternType="solid">
          <fgColor auto="1"/>
          <bgColor rgb="FFC00000"/>
        </patternFill>
      </fill>
    </dxf>
    <dxf>
      <font>
        <b/>
        <i val="0"/>
        <color theme="0"/>
      </font>
      <fill>
        <patternFill>
          <bgColor rgb="FF41A709"/>
        </patternFill>
      </fill>
    </dxf>
    <dxf>
      <font>
        <b/>
        <i val="0"/>
        <color theme="0"/>
      </font>
      <fill>
        <patternFill patternType="solid">
          <fgColor auto="1"/>
          <bgColor rgb="FFC00000"/>
        </patternFill>
      </fill>
    </dxf>
    <dxf>
      <font>
        <b/>
        <i val="0"/>
        <color theme="0"/>
      </font>
      <fill>
        <patternFill>
          <bgColor rgb="FF41A709"/>
        </patternFill>
      </fill>
    </dxf>
    <dxf>
      <font>
        <b/>
        <i val="0"/>
        <color theme="0"/>
      </font>
      <fill>
        <patternFill patternType="solid">
          <fgColor auto="1"/>
          <bgColor rgb="FFC00000"/>
        </patternFill>
      </fill>
    </dxf>
    <dxf>
      <font>
        <b/>
        <i val="0"/>
        <color theme="0"/>
      </font>
      <fill>
        <patternFill>
          <bgColor rgb="FF41A709"/>
        </patternFill>
      </fill>
    </dxf>
    <dxf>
      <font>
        <b/>
        <i val="0"/>
        <color theme="0"/>
      </font>
      <fill>
        <patternFill patternType="solid">
          <fgColor auto="1"/>
          <bgColor rgb="FFC00000"/>
        </patternFill>
      </fill>
    </dxf>
    <dxf>
      <font>
        <b/>
        <i val="0"/>
        <color theme="0"/>
      </font>
      <fill>
        <patternFill>
          <bgColor rgb="FF41A709"/>
        </patternFill>
      </fill>
    </dxf>
    <dxf>
      <font>
        <b/>
        <i val="0"/>
        <color theme="0"/>
      </font>
      <fill>
        <patternFill patternType="solid">
          <fgColor auto="1"/>
          <bgColor rgb="FFC00000"/>
        </patternFill>
      </fill>
    </dxf>
    <dxf>
      <font>
        <b/>
        <i val="0"/>
        <color theme="0"/>
      </font>
      <fill>
        <patternFill>
          <bgColor rgb="FF41A709"/>
        </patternFill>
      </fill>
    </dxf>
    <dxf>
      <font>
        <b/>
        <i val="0"/>
        <color theme="0"/>
      </font>
      <fill>
        <patternFill patternType="solid">
          <fgColor auto="1"/>
          <bgColor rgb="FFC00000"/>
        </patternFill>
      </fill>
    </dxf>
    <dxf>
      <font>
        <b/>
        <i val="0"/>
        <color theme="0"/>
      </font>
      <fill>
        <patternFill>
          <bgColor rgb="FF41A709"/>
        </patternFill>
      </fill>
    </dxf>
    <dxf>
      <font>
        <b/>
        <i val="0"/>
        <color theme="0"/>
      </font>
      <fill>
        <patternFill patternType="solid">
          <fgColor auto="1"/>
          <bgColor rgb="FFC00000"/>
        </patternFill>
      </fill>
    </dxf>
    <dxf>
      <font>
        <b/>
        <i val="0"/>
        <color theme="0"/>
      </font>
      <fill>
        <patternFill>
          <bgColor rgb="FF41A709"/>
        </patternFill>
      </fill>
    </dxf>
    <dxf>
      <font>
        <b/>
        <i val="0"/>
        <color theme="0"/>
      </font>
      <fill>
        <patternFill patternType="solid">
          <fgColor auto="1"/>
          <bgColor rgb="FFC00000"/>
        </patternFill>
      </fill>
    </dxf>
    <dxf>
      <font>
        <b/>
        <i val="0"/>
        <color theme="0"/>
      </font>
      <fill>
        <patternFill>
          <bgColor rgb="FF41A70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style val="26"/>
  <c:chart>
    <c:title>
      <c:tx>
        <c:rich>
          <a:bodyPr/>
          <a:lstStyle/>
          <a:p>
            <a:pPr>
              <a:defRPr lang="es-ES" sz="1300" i="1"/>
            </a:pPr>
            <a:r>
              <a:rPr lang="en-US" sz="1300" i="1" baseline="0"/>
              <a:t>Progress - Progreso</a:t>
            </a:r>
            <a:endParaRPr lang="en-US" sz="1300" i="1"/>
          </a:p>
        </c:rich>
      </c:tx>
      <c:layout/>
    </c:title>
    <c:plotArea>
      <c:layout/>
      <c:barChart>
        <c:barDir val="bar"/>
        <c:grouping val="clustered"/>
        <c:ser>
          <c:idx val="2"/>
          <c:order val="0"/>
          <c:tx>
            <c:strRef>
              <c:f>'st record'!$E$14</c:f>
              <c:strCache>
                <c:ptCount val="1"/>
                <c:pt idx="0">
                  <c:v>PENDING</c:v>
                </c:pt>
              </c:strCache>
            </c:strRef>
          </c:tx>
          <c:dLbls>
            <c:txPr>
              <a:bodyPr/>
              <a:lstStyle/>
              <a:p>
                <a:pPr>
                  <a:defRPr lang="es-ES" sz="800"/>
                </a:pPr>
                <a:endParaRPr lang="es-MX"/>
              </a:p>
            </c:txPr>
            <c:showVal val="1"/>
          </c:dLbls>
          <c:cat>
            <c:strRef>
              <c:f>'st record'!$B$15:$B$17</c:f>
              <c:strCache>
                <c:ptCount val="3"/>
                <c:pt idx="0">
                  <c:v>TESTS</c:v>
                </c:pt>
                <c:pt idx="1">
                  <c:v>CLASSES</c:v>
                </c:pt>
                <c:pt idx="2">
                  <c:v>LAB</c:v>
                </c:pt>
              </c:strCache>
            </c:strRef>
          </c:cat>
          <c:val>
            <c:numRef>
              <c:f>'st record'!$E$15:$E$17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0"/>
          <c:order val="1"/>
          <c:tx>
            <c:strRef>
              <c:f>'st record'!$C$14</c:f>
              <c:strCache>
                <c:ptCount val="1"/>
                <c:pt idx="0">
                  <c:v>DONE</c:v>
                </c:pt>
              </c:strCache>
            </c:strRef>
          </c:tx>
          <c:dLbls>
            <c:txPr>
              <a:bodyPr/>
              <a:lstStyle/>
              <a:p>
                <a:pPr>
                  <a:defRPr lang="es-ES" sz="800"/>
                </a:pPr>
                <a:endParaRPr lang="es-MX"/>
              </a:p>
            </c:txPr>
            <c:showVal val="1"/>
          </c:dLbls>
          <c:cat>
            <c:strRef>
              <c:f>'st record'!$B$15:$B$17</c:f>
              <c:strCache>
                <c:ptCount val="3"/>
                <c:pt idx="0">
                  <c:v>TESTS</c:v>
                </c:pt>
                <c:pt idx="1">
                  <c:v>CLASSES</c:v>
                </c:pt>
                <c:pt idx="2">
                  <c:v>LAB</c:v>
                </c:pt>
              </c:strCache>
            </c:strRef>
          </c:cat>
          <c:val>
            <c:numRef>
              <c:f>'st record'!$C$15:$C$17</c:f>
              <c:numCache>
                <c:formatCode>0</c:formatCode>
                <c:ptCount val="3"/>
                <c:pt idx="0" formatCode="General">
                  <c:v>4</c:v>
                </c:pt>
                <c:pt idx="1">
                  <c:v>40</c:v>
                </c:pt>
                <c:pt idx="2">
                  <c:v>100</c:v>
                </c:pt>
              </c:numCache>
            </c:numRef>
          </c:val>
        </c:ser>
        <c:ser>
          <c:idx val="1"/>
          <c:order val="2"/>
          <c:tx>
            <c:strRef>
              <c:f>'st record'!$D$14</c:f>
              <c:strCache>
                <c:ptCount val="1"/>
                <c:pt idx="0">
                  <c:v>GOAL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1.9002664363071589E-2"/>
                </c:manualLayout>
              </c:layout>
              <c:showVal val="1"/>
            </c:dLbl>
            <c:dLbl>
              <c:idx val="1"/>
              <c:layout>
                <c:manualLayout>
                  <c:x val="0"/>
                  <c:y val="-1.9002664363071589E-2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-3.800532872614315E-2"/>
                </c:manualLayout>
              </c:layout>
              <c:showVal val="1"/>
            </c:dLbl>
            <c:txPr>
              <a:bodyPr/>
              <a:lstStyle/>
              <a:p>
                <a:pPr>
                  <a:defRPr lang="es-ES" sz="800"/>
                </a:pPr>
                <a:endParaRPr lang="es-MX"/>
              </a:p>
            </c:txPr>
            <c:showVal val="1"/>
          </c:dLbls>
          <c:cat>
            <c:strRef>
              <c:f>'st record'!$B$15:$B$17</c:f>
              <c:strCache>
                <c:ptCount val="3"/>
                <c:pt idx="0">
                  <c:v>TESTS</c:v>
                </c:pt>
                <c:pt idx="1">
                  <c:v>CLASSES</c:v>
                </c:pt>
                <c:pt idx="2">
                  <c:v>LAB</c:v>
                </c:pt>
              </c:strCache>
            </c:strRef>
          </c:cat>
          <c:val>
            <c:numRef>
              <c:f>'st record'!$D$15:$D$17</c:f>
              <c:numCache>
                <c:formatCode>0</c:formatCode>
                <c:ptCount val="3"/>
                <c:pt idx="0">
                  <c:v>4</c:v>
                </c:pt>
                <c:pt idx="1">
                  <c:v>40</c:v>
                </c:pt>
                <c:pt idx="2">
                  <c:v>100</c:v>
                </c:pt>
              </c:numCache>
            </c:numRef>
          </c:val>
        </c:ser>
        <c:dLbls>
          <c:showVal val="1"/>
        </c:dLbls>
        <c:overlap val="-25"/>
        <c:axId val="38474496"/>
        <c:axId val="38476032"/>
      </c:barChart>
      <c:catAx>
        <c:axId val="38474496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38476032"/>
        <c:crosses val="autoZero"/>
        <c:auto val="1"/>
        <c:lblAlgn val="ctr"/>
        <c:lblOffset val="100"/>
      </c:catAx>
      <c:valAx>
        <c:axId val="38476032"/>
        <c:scaling>
          <c:orientation val="minMax"/>
        </c:scaling>
        <c:delete val="1"/>
        <c:axPos val="b"/>
        <c:numFmt formatCode="0" sourceLinked="1"/>
        <c:majorTickMark val="none"/>
        <c:tickLblPos val="none"/>
        <c:crossAx val="3847449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s-ES"/>
          </a:pPr>
          <a:endParaRPr lang="es-MX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style val="26"/>
  <c:chart>
    <c:title>
      <c:tx>
        <c:rich>
          <a:bodyPr/>
          <a:lstStyle/>
          <a:p>
            <a:pPr>
              <a:defRPr lang="es-ES" sz="1300"/>
            </a:pPr>
            <a:r>
              <a:rPr lang="es-ES" sz="1300" i="1" baseline="0"/>
              <a:t>Performance -  Desempeño</a:t>
            </a:r>
            <a:endParaRPr lang="es-ES" sz="1300" i="1"/>
          </a:p>
        </c:rich>
      </c:tx>
      <c:layout/>
    </c:title>
    <c:plotArea>
      <c:layout/>
      <c:barChart>
        <c:barDir val="bar"/>
        <c:grouping val="clustered"/>
        <c:ser>
          <c:idx val="3"/>
          <c:order val="0"/>
          <c:tx>
            <c:strRef>
              <c:f>'st record'!$B$15</c:f>
              <c:strCache>
                <c:ptCount val="1"/>
                <c:pt idx="0">
                  <c:v>TESTS</c:v>
                </c:pt>
              </c:strCache>
            </c:strRef>
          </c:tx>
          <c:dLbls>
            <c:txPr>
              <a:bodyPr/>
              <a:lstStyle/>
              <a:p>
                <a:pPr>
                  <a:defRPr lang="es-ES"/>
                </a:pPr>
                <a:endParaRPr lang="es-MX"/>
              </a:p>
            </c:txPr>
            <c:showVal val="1"/>
          </c:dLbls>
          <c:cat>
            <c:strRef>
              <c:f>'st record'!$F$14</c:f>
              <c:strCache>
                <c:ptCount val="1"/>
                <c:pt idx="0">
                  <c:v>PERFORM</c:v>
                </c:pt>
              </c:strCache>
            </c:strRef>
          </c:cat>
          <c:val>
            <c:numRef>
              <c:f>'st record'!$F$15</c:f>
              <c:numCache>
                <c:formatCode>0.00%</c:formatCode>
                <c:ptCount val="1"/>
                <c:pt idx="0">
                  <c:v>0.95</c:v>
                </c:pt>
              </c:numCache>
            </c:numRef>
          </c:val>
        </c:ser>
        <c:ser>
          <c:idx val="1"/>
          <c:order val="1"/>
          <c:tx>
            <c:strRef>
              <c:f>'st record'!$B$17</c:f>
              <c:strCache>
                <c:ptCount val="1"/>
                <c:pt idx="0">
                  <c:v>LAB</c:v>
                </c:pt>
              </c:strCache>
            </c:strRef>
          </c:tx>
          <c:dLbls>
            <c:txPr>
              <a:bodyPr/>
              <a:lstStyle/>
              <a:p>
                <a:pPr>
                  <a:defRPr lang="es-ES"/>
                </a:pPr>
                <a:endParaRPr lang="es-MX"/>
              </a:p>
            </c:txPr>
            <c:showVal val="1"/>
          </c:dLbls>
          <c:cat>
            <c:strRef>
              <c:f>'st record'!$F$14</c:f>
              <c:strCache>
                <c:ptCount val="1"/>
                <c:pt idx="0">
                  <c:v>PERFORM</c:v>
                </c:pt>
              </c:strCache>
            </c:strRef>
          </c:cat>
          <c:val>
            <c:numRef>
              <c:f>'st record'!$F$17</c:f>
              <c:numCache>
                <c:formatCode>0.00%</c:formatCode>
                <c:ptCount val="1"/>
                <c:pt idx="0">
                  <c:v>0.9325</c:v>
                </c:pt>
              </c:numCache>
            </c:numRef>
          </c:val>
        </c:ser>
        <c:dLbls>
          <c:showVal val="1"/>
        </c:dLbls>
        <c:overlap val="-25"/>
        <c:axId val="40399232"/>
        <c:axId val="40400768"/>
      </c:barChart>
      <c:catAx>
        <c:axId val="40399232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lang="es-ES"/>
            </a:pPr>
            <a:endParaRPr lang="es-MX"/>
          </a:p>
        </c:txPr>
        <c:crossAx val="40400768"/>
        <c:crosses val="autoZero"/>
        <c:auto val="1"/>
        <c:lblAlgn val="ctr"/>
        <c:lblOffset val="100"/>
      </c:catAx>
      <c:valAx>
        <c:axId val="40400768"/>
        <c:scaling>
          <c:orientation val="minMax"/>
        </c:scaling>
        <c:delete val="1"/>
        <c:axPos val="b"/>
        <c:numFmt formatCode="0.00%" sourceLinked="1"/>
        <c:majorTickMark val="none"/>
        <c:tickLblPos val="none"/>
        <c:crossAx val="40399232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s-ES"/>
          </a:pPr>
          <a:endParaRPr lang="es-MX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127001</xdr:colOff>
      <xdr:row>0</xdr:row>
      <xdr:rowOff>0</xdr:rowOff>
    </xdr:from>
    <xdr:to>
      <xdr:col>0</xdr:col>
      <xdr:colOff>1291167</xdr:colOff>
      <xdr:row>5</xdr:row>
      <xdr:rowOff>145520</xdr:rowOff>
    </xdr:to>
    <xdr:pic>
      <xdr:nvPicPr>
        <xdr:cNvPr id="1025" name="3 Imagen" descr="speaky-escaleras-macanicas-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001" y="0"/>
          <a:ext cx="1164166" cy="109802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797265</xdr:colOff>
      <xdr:row>3</xdr:row>
      <xdr:rowOff>43201</xdr:rowOff>
    </xdr:to>
    <xdr:pic>
      <xdr:nvPicPr>
        <xdr:cNvPr id="5" name="4 Imagen" descr="carita-final-facebook2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97265" cy="900451"/>
        </a:xfrm>
        <a:prstGeom prst="rect">
          <a:avLst/>
        </a:prstGeom>
      </xdr:spPr>
    </xdr:pic>
    <xdr:clientData/>
  </xdr:twoCellAnchor>
  <xdr:twoCellAnchor>
    <xdr:from>
      <xdr:col>6</xdr:col>
      <xdr:colOff>163287</xdr:colOff>
      <xdr:row>13</xdr:row>
      <xdr:rowOff>2400</xdr:rowOff>
    </xdr:from>
    <xdr:to>
      <xdr:col>13</xdr:col>
      <xdr:colOff>4161</xdr:colOff>
      <xdr:row>23</xdr:row>
      <xdr:rowOff>102452</xdr:rowOff>
    </xdr:to>
    <xdr:grpSp>
      <xdr:nvGrpSpPr>
        <xdr:cNvPr id="11" name="10 Grupo"/>
        <xdr:cNvGrpSpPr/>
      </xdr:nvGrpSpPr>
      <xdr:grpSpPr>
        <a:xfrm>
          <a:off x="4623228" y="3151253"/>
          <a:ext cx="5488639" cy="2005052"/>
          <a:chOff x="4732086" y="2690212"/>
          <a:chExt cx="6180042" cy="2038670"/>
        </a:xfrm>
      </xdr:grpSpPr>
      <xdr:graphicFrame macro="">
        <xdr:nvGraphicFramePr>
          <xdr:cNvPr id="6" name="Chart 5"/>
          <xdr:cNvGraphicFramePr/>
        </xdr:nvGraphicFramePr>
        <xdr:xfrm>
          <a:off x="7652017" y="2690283"/>
          <a:ext cx="3260111" cy="20385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0" name="9 Gráfico"/>
          <xdr:cNvGraphicFramePr/>
        </xdr:nvGraphicFramePr>
        <xdr:xfrm>
          <a:off x="4732086" y="2690212"/>
          <a:ext cx="2865502" cy="20338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ERNANDEZ@AKIMOTOR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BB@HOTMAIL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AAAA@hotmail.com" TargetMode="External"/><Relationship Id="rId1" Type="http://schemas.openxmlformats.org/officeDocument/2006/relationships/hyperlink" Target="mailto:BBB@hot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institutodeidiomasspeakup@gmail.com" TargetMode="External"/><Relationship Id="rId4" Type="http://schemas.openxmlformats.org/officeDocument/2006/relationships/hyperlink" Target="mailto:CCC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2"/>
  <sheetViews>
    <sheetView topLeftCell="H1" workbookViewId="0">
      <selection activeCell="H2" sqref="A2:XFD2"/>
    </sheetView>
  </sheetViews>
  <sheetFormatPr baseColWidth="10" defaultColWidth="11.42578125" defaultRowHeight="15"/>
  <cols>
    <col min="1" max="2" width="11.42578125" style="71"/>
    <col min="3" max="3" width="14.85546875" customWidth="1"/>
    <col min="4" max="4" width="17.85546875" customWidth="1"/>
    <col min="7" max="7" width="14.85546875" bestFit="1" customWidth="1"/>
    <col min="8" max="8" width="12.5703125" bestFit="1" customWidth="1"/>
    <col min="9" max="9" width="14" bestFit="1" customWidth="1"/>
    <col min="12" max="12" width="0" hidden="1" customWidth="1"/>
    <col min="17" max="17" width="23.28515625" bestFit="1" customWidth="1"/>
    <col min="18" max="19" width="12.7109375" customWidth="1"/>
    <col min="20" max="20" width="25.140625" customWidth="1"/>
    <col min="21" max="21" width="25.140625" bestFit="1" customWidth="1"/>
    <col min="22" max="22" width="19.85546875" bestFit="1" customWidth="1"/>
    <col min="23" max="23" width="13" customWidth="1"/>
    <col min="24" max="25" width="12.7109375" customWidth="1"/>
    <col min="26" max="27" width="13" style="70" customWidth="1"/>
    <col min="28" max="28" width="10.7109375" style="70" customWidth="1"/>
    <col min="29" max="29" width="24.28515625" customWidth="1"/>
    <col min="30" max="30" width="28" customWidth="1"/>
    <col min="32" max="33" width="12.7109375" customWidth="1"/>
    <col min="34" max="34" width="25.140625" customWidth="1"/>
    <col min="36" max="36" width="13.5703125" customWidth="1"/>
    <col min="37" max="37" width="13" customWidth="1"/>
    <col min="38" max="39" width="12.7109375" customWidth="1"/>
  </cols>
  <sheetData>
    <row r="1" spans="1:40">
      <c r="A1" s="71" t="s">
        <v>129</v>
      </c>
      <c r="B1" s="71" t="s">
        <v>136</v>
      </c>
      <c r="C1" t="s">
        <v>97</v>
      </c>
      <c r="D1" t="s">
        <v>98</v>
      </c>
      <c r="E1" t="s">
        <v>99</v>
      </c>
      <c r="F1" t="s">
        <v>117</v>
      </c>
      <c r="G1" t="s">
        <v>130</v>
      </c>
      <c r="H1" t="s">
        <v>120</v>
      </c>
      <c r="I1" t="s">
        <v>119</v>
      </c>
      <c r="J1" t="s">
        <v>100</v>
      </c>
      <c r="K1" t="s">
        <v>101</v>
      </c>
      <c r="L1" t="s">
        <v>102</v>
      </c>
      <c r="M1" s="69" t="s">
        <v>103</v>
      </c>
      <c r="N1" s="69"/>
      <c r="O1" s="69"/>
      <c r="P1" t="s">
        <v>121</v>
      </c>
      <c r="Q1" t="s">
        <v>122</v>
      </c>
      <c r="R1" t="s">
        <v>104</v>
      </c>
      <c r="S1" t="s">
        <v>105</v>
      </c>
      <c r="T1" t="s">
        <v>106</v>
      </c>
      <c r="U1" t="s">
        <v>107</v>
      </c>
      <c r="V1" t="s">
        <v>108</v>
      </c>
      <c r="W1" t="s">
        <v>109</v>
      </c>
      <c r="X1" t="s">
        <v>104</v>
      </c>
      <c r="Y1" t="s">
        <v>116</v>
      </c>
      <c r="Z1" s="70" t="s">
        <v>113</v>
      </c>
      <c r="AA1" s="70" t="s">
        <v>114</v>
      </c>
      <c r="AB1" s="70" t="s">
        <v>115</v>
      </c>
      <c r="AC1" t="s">
        <v>111</v>
      </c>
      <c r="AD1" t="s">
        <v>112</v>
      </c>
      <c r="AE1" t="s">
        <v>110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104</v>
      </c>
      <c r="AM1" t="s">
        <v>116</v>
      </c>
    </row>
    <row r="2" spans="1:40" s="71" customFormat="1">
      <c r="A2" s="188" t="s">
        <v>173</v>
      </c>
      <c r="B2" s="77" t="s">
        <v>174</v>
      </c>
      <c r="C2" s="77" t="s">
        <v>175</v>
      </c>
      <c r="D2" s="77" t="s">
        <v>176</v>
      </c>
      <c r="E2" s="77">
        <v>9423305</v>
      </c>
      <c r="F2" s="77" t="s">
        <v>118</v>
      </c>
      <c r="G2" s="77">
        <v>1</v>
      </c>
      <c r="H2" s="77" t="s">
        <v>156</v>
      </c>
      <c r="I2" s="77" t="s">
        <v>156</v>
      </c>
      <c r="J2" s="78">
        <v>40273</v>
      </c>
      <c r="K2" s="78">
        <f t="shared" ref="K2" si="0">+J2+255</f>
        <v>40528</v>
      </c>
      <c r="L2" s="78">
        <f t="shared" ref="L2" ca="1" si="1">+TODAY()</f>
        <v>40588</v>
      </c>
      <c r="M2" s="79" t="str">
        <f t="shared" ref="M2" ca="1" si="2">+IF(L2&lt;K2,"ACTIVE","EXPIRED")</f>
        <v>EXPIRED</v>
      </c>
      <c r="N2" s="189" t="str">
        <f t="shared" ref="N2" ca="1" si="3">+IF(M2="ACTIVE","1","0")</f>
        <v>0</v>
      </c>
      <c r="O2" s="189">
        <f t="shared" ref="O2" ca="1" si="4">+O1+N2</f>
        <v>0</v>
      </c>
      <c r="P2" s="77" t="s">
        <v>157</v>
      </c>
      <c r="Q2" s="77" t="s">
        <v>158</v>
      </c>
      <c r="R2" s="77" t="s">
        <v>177</v>
      </c>
      <c r="S2" s="77" t="s">
        <v>178</v>
      </c>
      <c r="T2" s="312" t="s">
        <v>179</v>
      </c>
      <c r="U2" s="77"/>
      <c r="V2" s="77"/>
      <c r="W2" s="77"/>
      <c r="X2" s="77"/>
      <c r="Y2" s="77"/>
      <c r="Z2" s="77" t="s">
        <v>159</v>
      </c>
      <c r="AA2" s="190">
        <v>40303</v>
      </c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80"/>
    </row>
  </sheetData>
  <conditionalFormatting sqref="M1:O2">
    <cfRule type="containsText" dxfId="29" priority="21" operator="containsText" text="ACTIVE">
      <formula>NOT(ISERROR(SEARCH("ACTIVE",M1)))</formula>
    </cfRule>
    <cfRule type="containsText" dxfId="28" priority="22" operator="containsText" text="EXPIRED">
      <formula>NOT(ISERROR(SEARCH("EXPIRED",M1)))</formula>
    </cfRule>
  </conditionalFormatting>
  <conditionalFormatting sqref="M2:O2">
    <cfRule type="containsText" dxfId="27" priority="17" operator="containsText" text="ACTIVE">
      <formula>NOT(ISERROR(SEARCH("ACTIVE",M2)))</formula>
    </cfRule>
    <cfRule type="containsText" dxfId="26" priority="18" operator="containsText" text="EXPIRED">
      <formula>NOT(ISERROR(SEARCH("EXPIRED",M2)))</formula>
    </cfRule>
  </conditionalFormatting>
  <conditionalFormatting sqref="M2:O2">
    <cfRule type="containsText" dxfId="25" priority="15" operator="containsText" text="ACTIVE">
      <formula>NOT(ISERROR(SEARCH("ACTIVE",M2)))</formula>
    </cfRule>
    <cfRule type="containsText" dxfId="24" priority="16" operator="containsText" text="EXPIRED">
      <formula>NOT(ISERROR(SEARCH("EXPIRED",M2)))</formula>
    </cfRule>
  </conditionalFormatting>
  <conditionalFormatting sqref="M2:O2">
    <cfRule type="containsText" dxfId="23" priority="13" operator="containsText" text="ACTIVE">
      <formula>NOT(ISERROR(SEARCH("ACTIVE",M2)))</formula>
    </cfRule>
    <cfRule type="containsText" dxfId="22" priority="14" operator="containsText" text="EXPIRED">
      <formula>NOT(ISERROR(SEARCH("EXPIRED",M2)))</formula>
    </cfRule>
  </conditionalFormatting>
  <conditionalFormatting sqref="M2:O2">
    <cfRule type="containsText" dxfId="21" priority="11" operator="containsText" text="ACTIVE">
      <formula>NOT(ISERROR(SEARCH("ACTIVE",M2)))</formula>
    </cfRule>
    <cfRule type="containsText" dxfId="20" priority="12" operator="containsText" text="EXPIRED">
      <formula>NOT(ISERROR(SEARCH("EXPIRED",M2)))</formula>
    </cfRule>
  </conditionalFormatting>
  <conditionalFormatting sqref="M2:O2">
    <cfRule type="containsText" dxfId="19" priority="9" operator="containsText" text="ACTIVE">
      <formula>NOT(ISERROR(SEARCH("ACTIVE",M2)))</formula>
    </cfRule>
    <cfRule type="containsText" dxfId="18" priority="10" operator="containsText" text="EXPIRED">
      <formula>NOT(ISERROR(SEARCH("EXPIRED",M2)))</formula>
    </cfRule>
  </conditionalFormatting>
  <conditionalFormatting sqref="M2:O2">
    <cfRule type="containsText" dxfId="15" priority="7" operator="containsText" text="ACTIVE">
      <formula>NOT(ISERROR(SEARCH("ACTIVE",M2)))</formula>
    </cfRule>
    <cfRule type="containsText" dxfId="14" priority="8" operator="containsText" text="EXPIRED">
      <formula>NOT(ISERROR(SEARCH("EXPIRED",M2)))</formula>
    </cfRule>
  </conditionalFormatting>
  <conditionalFormatting sqref="M2:O2">
    <cfRule type="containsText" dxfId="11" priority="5" operator="containsText" text="ACTIVE">
      <formula>NOT(ISERROR(SEARCH("ACTIVE",M2)))</formula>
    </cfRule>
    <cfRule type="containsText" dxfId="10" priority="6" operator="containsText" text="EXPIRED">
      <formula>NOT(ISERROR(SEARCH("EXPIRED",M2)))</formula>
    </cfRule>
  </conditionalFormatting>
  <conditionalFormatting sqref="M2:O2">
    <cfRule type="containsText" dxfId="7" priority="3" operator="containsText" text="ACTIVE">
      <formula>NOT(ISERROR(SEARCH("ACTIVE",M2)))</formula>
    </cfRule>
    <cfRule type="containsText" dxfId="6" priority="4" operator="containsText" text="EXPIRED">
      <formula>NOT(ISERROR(SEARCH("EXPIRED",M2)))</formula>
    </cfRule>
  </conditionalFormatting>
  <conditionalFormatting sqref="M2:O2">
    <cfRule type="containsText" dxfId="3" priority="1" operator="containsText" text="ACTIVE">
      <formula>NOT(ISERROR(SEARCH("ACTIVE",M2)))</formula>
    </cfRule>
    <cfRule type="containsText" dxfId="2" priority="2" operator="containsText" text="EXPIRED">
      <formula>NOT(ISERROR(SEARCH("EXPIRED",M2)))</formula>
    </cfRule>
  </conditionalFormatting>
  <dataValidations count="4">
    <dataValidation type="list" allowBlank="1" showInputMessage="1" showErrorMessage="1" sqref="F2">
      <formula1>PROGRAMS</formula1>
    </dataValidation>
    <dataValidation type="list" allowBlank="1" showInputMessage="1" showErrorMessage="1" sqref="H2:I2">
      <formula1>LEVELS</formula1>
    </dataValidation>
    <dataValidation type="list" allowBlank="1" showInputMessage="1" showErrorMessage="1" sqref="P2">
      <formula1>LOCATION</formula1>
    </dataValidation>
    <dataValidation type="list" allowBlank="1" showInputMessage="1" showErrorMessage="1" sqref="Q2">
      <formula1>ACCESS</formula1>
    </dataValidation>
  </dataValidations>
  <hyperlinks>
    <hyperlink ref="T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8"/>
  <sheetViews>
    <sheetView topLeftCell="A31" zoomScale="90" zoomScaleNormal="90" workbookViewId="0">
      <selection activeCell="D60" sqref="D60"/>
    </sheetView>
  </sheetViews>
  <sheetFormatPr baseColWidth="10" defaultColWidth="11.42578125" defaultRowHeight="15"/>
  <cols>
    <col min="1" max="1" width="22.28515625" style="80" customWidth="1"/>
    <col min="2" max="2" width="14" style="80" customWidth="1"/>
    <col min="3" max="3" width="15.5703125" style="80" customWidth="1"/>
    <col min="4" max="4" width="15" style="80" customWidth="1"/>
    <col min="5" max="5" width="14.85546875" style="80" customWidth="1"/>
    <col min="6" max="6" width="13.28515625" style="80" customWidth="1"/>
    <col min="7" max="7" width="17.28515625" style="80" bestFit="1" customWidth="1"/>
    <col min="8" max="8" width="14.5703125" style="80" customWidth="1"/>
    <col min="9" max="9" width="16.28515625" style="80" bestFit="1" customWidth="1"/>
    <col min="10" max="11" width="11.42578125" style="80"/>
    <col min="12" max="12" width="18.140625" style="80" bestFit="1" customWidth="1"/>
    <col min="13" max="16384" width="11.42578125" style="80"/>
  </cols>
  <sheetData>
    <row r="1" spans="1:7" ht="15.75">
      <c r="B1" s="185" t="s">
        <v>149</v>
      </c>
    </row>
    <row r="2" spans="1:7" ht="15.75">
      <c r="B2" s="186" t="s">
        <v>153</v>
      </c>
    </row>
    <row r="3" spans="1:7" ht="15.75">
      <c r="B3" s="184" t="s">
        <v>154</v>
      </c>
    </row>
    <row r="4" spans="1:7" ht="15.75">
      <c r="B4" s="184" t="s">
        <v>150</v>
      </c>
    </row>
    <row r="5" spans="1:7" s="116" customFormat="1" ht="15.75">
      <c r="B5" s="187" t="s">
        <v>151</v>
      </c>
    </row>
    <row r="6" spans="1:7" ht="15.75">
      <c r="B6" s="184" t="s">
        <v>152</v>
      </c>
    </row>
    <row r="7" spans="1:7" ht="15.75" thickBot="1">
      <c r="A7" s="183"/>
    </row>
    <row r="8" spans="1:7" ht="27" thickBot="1">
      <c r="A8" s="269" t="s">
        <v>25</v>
      </c>
      <c r="B8" s="270"/>
      <c r="C8" s="270"/>
      <c r="D8" s="270"/>
      <c r="E8" s="270"/>
      <c r="F8" s="270"/>
      <c r="G8" s="271"/>
    </row>
    <row r="9" spans="1:7" ht="15.75" thickBot="1"/>
    <row r="10" spans="1:7" ht="15.75" thickBot="1">
      <c r="E10" s="81" t="s">
        <v>8</v>
      </c>
      <c r="F10" s="252" t="str">
        <f>+'DATA BASE'!A2</f>
        <v>00075-1</v>
      </c>
      <c r="G10" s="253"/>
    </row>
    <row r="11" spans="1:7" ht="15.75" thickBot="1">
      <c r="E11" s="81" t="s">
        <v>136</v>
      </c>
      <c r="F11" s="252" t="str">
        <f>+'DATA BASE'!B2</f>
        <v>JC_ERN00</v>
      </c>
      <c r="G11" s="253"/>
    </row>
    <row r="12" spans="1:7" ht="15.75" thickBot="1"/>
    <row r="13" spans="1:7" ht="15.75" thickBot="1">
      <c r="A13" s="256" t="s">
        <v>21</v>
      </c>
      <c r="B13" s="257"/>
      <c r="C13" s="257"/>
      <c r="D13" s="257"/>
      <c r="E13" s="257"/>
      <c r="F13" s="257"/>
      <c r="G13" s="258"/>
    </row>
    <row r="14" spans="1:7">
      <c r="A14" s="83" t="s">
        <v>26</v>
      </c>
      <c r="B14" s="278" t="str">
        <f>+'DATA BASE'!C2</f>
        <v xml:space="preserve">JANELLA CARMEN </v>
      </c>
      <c r="C14" s="279"/>
      <c r="D14" s="84" t="s">
        <v>27</v>
      </c>
      <c r="E14" s="278" t="str">
        <f>+'DATA BASE'!D2</f>
        <v xml:space="preserve">ERNÁNDEZ WEEDEN </v>
      </c>
      <c r="F14" s="279"/>
      <c r="G14" s="280"/>
    </row>
    <row r="15" spans="1:7" ht="15.75">
      <c r="A15" s="85" t="s">
        <v>29</v>
      </c>
      <c r="B15" s="281">
        <f>+'DATA BASE'!E2</f>
        <v>9423305</v>
      </c>
      <c r="C15" s="281"/>
      <c r="D15" s="281"/>
      <c r="E15" s="281"/>
      <c r="F15" s="281"/>
      <c r="G15" s="282"/>
    </row>
    <row r="16" spans="1:7">
      <c r="A16" s="85" t="s">
        <v>0</v>
      </c>
      <c r="B16" s="254">
        <f>+'DATA BASE'!V2</f>
        <v>0</v>
      </c>
      <c r="C16" s="283"/>
      <c r="D16" s="283"/>
      <c r="E16" s="283"/>
      <c r="F16" s="283"/>
      <c r="G16" s="284"/>
    </row>
    <row r="17" spans="1:7">
      <c r="A17" s="85" t="s">
        <v>28</v>
      </c>
      <c r="B17" s="254" t="str">
        <f>+'DATA BASE'!R2</f>
        <v>0414-7919539</v>
      </c>
      <c r="C17" s="254"/>
      <c r="D17" s="76" t="s">
        <v>44</v>
      </c>
      <c r="E17" s="254" t="str">
        <f>+'DATA BASE'!S2</f>
        <v>0295-2640750</v>
      </c>
      <c r="F17" s="254"/>
      <c r="G17" s="255"/>
    </row>
    <row r="18" spans="1:7">
      <c r="A18" s="85" t="s">
        <v>1</v>
      </c>
      <c r="B18" s="254">
        <f>+'DATA BASE'!W2</f>
        <v>0</v>
      </c>
      <c r="C18" s="254"/>
      <c r="D18" s="254"/>
      <c r="E18" s="254"/>
      <c r="F18" s="254"/>
      <c r="G18" s="255"/>
    </row>
    <row r="19" spans="1:7">
      <c r="A19" s="85" t="s">
        <v>28</v>
      </c>
      <c r="B19" s="254">
        <f>+'DATA BASE'!X2</f>
        <v>0</v>
      </c>
      <c r="C19" s="254"/>
      <c r="D19" s="76" t="s">
        <v>45</v>
      </c>
      <c r="E19" s="254">
        <f>+'DATA BASE'!Y2</f>
        <v>0</v>
      </c>
      <c r="F19" s="254"/>
      <c r="G19" s="255"/>
    </row>
    <row r="20" spans="1:7">
      <c r="A20" s="85" t="s">
        <v>124</v>
      </c>
      <c r="B20" s="285" t="str">
        <f>+'DATA BASE'!T2</f>
        <v>JERNANDEZ@AKIMOTORS.COM</v>
      </c>
      <c r="C20" s="285"/>
      <c r="D20" s="285"/>
      <c r="E20" s="285"/>
      <c r="F20" s="285"/>
      <c r="G20" s="286"/>
    </row>
    <row r="21" spans="1:7" ht="15.75" thickBot="1">
      <c r="A21" s="86" t="s">
        <v>125</v>
      </c>
      <c r="B21" s="287">
        <f>+'DATA BASE'!U2</f>
        <v>0</v>
      </c>
      <c r="C21" s="287"/>
      <c r="D21" s="287"/>
      <c r="E21" s="287"/>
      <c r="F21" s="287"/>
      <c r="G21" s="288"/>
    </row>
    <row r="22" spans="1:7" ht="15.75" thickBot="1">
      <c r="B22" s="87"/>
    </row>
    <row r="23" spans="1:7" ht="15.75" thickBot="1">
      <c r="A23" s="272" t="s">
        <v>24</v>
      </c>
      <c r="B23" s="273"/>
      <c r="C23" s="273"/>
      <c r="D23" s="273"/>
      <c r="E23" s="273"/>
      <c r="F23" s="273"/>
      <c r="G23" s="274"/>
    </row>
    <row r="24" spans="1:7">
      <c r="A24" s="83" t="s">
        <v>26</v>
      </c>
      <c r="B24" s="278">
        <f>+'DATA BASE'!AC2</f>
        <v>0</v>
      </c>
      <c r="C24" s="278"/>
      <c r="D24" s="88" t="s">
        <v>27</v>
      </c>
      <c r="E24" s="275">
        <f>+'DATA BASE'!AD2</f>
        <v>0</v>
      </c>
      <c r="F24" s="276"/>
      <c r="G24" s="277"/>
    </row>
    <row r="25" spans="1:7" ht="15.75">
      <c r="A25" s="85" t="s">
        <v>79</v>
      </c>
      <c r="B25" s="259">
        <f>+'DATA BASE'!AE2</f>
        <v>0</v>
      </c>
      <c r="C25" s="260"/>
      <c r="D25" s="260"/>
      <c r="E25" s="260"/>
      <c r="F25" s="260"/>
      <c r="G25" s="261"/>
    </row>
    <row r="26" spans="1:7">
      <c r="A26" s="85" t="s">
        <v>0</v>
      </c>
      <c r="B26" s="262">
        <f>+'DATA BASE'!AJ2</f>
        <v>0</v>
      </c>
      <c r="C26" s="263"/>
      <c r="D26" s="263"/>
      <c r="E26" s="263"/>
      <c r="F26" s="263"/>
      <c r="G26" s="264"/>
    </row>
    <row r="27" spans="1:7">
      <c r="A27" s="85" t="s">
        <v>28</v>
      </c>
      <c r="B27" s="254">
        <f>+'DATA BASE'!AF2</f>
        <v>0</v>
      </c>
      <c r="C27" s="254"/>
      <c r="D27" s="76" t="s">
        <v>44</v>
      </c>
      <c r="E27" s="262">
        <f>+'DATA BASE'!AG2</f>
        <v>0</v>
      </c>
      <c r="F27" s="263"/>
      <c r="G27" s="264"/>
    </row>
    <row r="28" spans="1:7">
      <c r="A28" s="85" t="s">
        <v>1</v>
      </c>
      <c r="B28" s="262">
        <f>+'DATA BASE'!AK2</f>
        <v>0</v>
      </c>
      <c r="C28" s="263"/>
      <c r="D28" s="263"/>
      <c r="E28" s="263"/>
      <c r="F28" s="263"/>
      <c r="G28" s="264"/>
    </row>
    <row r="29" spans="1:7">
      <c r="A29" s="85" t="s">
        <v>28</v>
      </c>
      <c r="B29" s="254">
        <f>+'DATA BASE'!AL2</f>
        <v>0</v>
      </c>
      <c r="C29" s="254"/>
      <c r="D29" s="76" t="s">
        <v>45</v>
      </c>
      <c r="E29" s="262">
        <f>+'DATA BASE'!AM2</f>
        <v>0</v>
      </c>
      <c r="F29" s="263"/>
      <c r="G29" s="264"/>
    </row>
    <row r="30" spans="1:7">
      <c r="A30" s="89" t="s">
        <v>124</v>
      </c>
      <c r="B30" s="268">
        <f>+'DATA BASE'!AH2</f>
        <v>0</v>
      </c>
      <c r="C30" s="263"/>
      <c r="D30" s="263"/>
      <c r="E30" s="263"/>
      <c r="F30" s="263"/>
      <c r="G30" s="264"/>
    </row>
    <row r="31" spans="1:7" ht="15.75" thickBot="1">
      <c r="A31" s="86" t="s">
        <v>125</v>
      </c>
      <c r="B31" s="265">
        <f>+'DATA BASE'!AI2</f>
        <v>0</v>
      </c>
      <c r="C31" s="266"/>
      <c r="D31" s="266"/>
      <c r="E31" s="266"/>
      <c r="F31" s="266"/>
      <c r="G31" s="267"/>
    </row>
    <row r="32" spans="1:7" ht="15.75" thickBot="1">
      <c r="B32" s="87"/>
    </row>
    <row r="33" spans="1:7" ht="15.75" thickBot="1">
      <c r="A33" s="256" t="s">
        <v>22</v>
      </c>
      <c r="B33" s="257"/>
      <c r="C33" s="257"/>
      <c r="D33" s="257"/>
      <c r="E33" s="257"/>
      <c r="F33" s="257"/>
      <c r="G33" s="258"/>
    </row>
    <row r="34" spans="1:7">
      <c r="A34" s="90" t="s">
        <v>2</v>
      </c>
      <c r="B34" s="91" t="str">
        <f>+'DATA BASE'!F2</f>
        <v>ENGLISH</v>
      </c>
      <c r="C34" s="92"/>
      <c r="D34" s="91" t="s">
        <v>39</v>
      </c>
      <c r="E34" s="93"/>
      <c r="F34" s="92" t="str">
        <f>+'DATA BASE'!P2</f>
        <v>IN-SCHOOL</v>
      </c>
      <c r="G34" s="94"/>
    </row>
    <row r="35" spans="1:7">
      <c r="A35" s="95" t="s">
        <v>3</v>
      </c>
      <c r="B35" s="96">
        <f>+'DATA BASE'!G2</f>
        <v>1</v>
      </c>
      <c r="C35" s="97"/>
      <c r="D35" s="98" t="s">
        <v>34</v>
      </c>
      <c r="E35" s="99"/>
      <c r="F35" s="100" t="str">
        <f>+'DATA BASE'!Q2</f>
        <v>COMPLETE</v>
      </c>
      <c r="G35" s="101"/>
    </row>
    <row r="36" spans="1:7">
      <c r="A36" s="95" t="s">
        <v>4</v>
      </c>
      <c r="B36" s="96" t="str">
        <f>+'DATA BASE'!H2</f>
        <v>BASIC</v>
      </c>
      <c r="C36" s="97"/>
      <c r="D36" s="102" t="s">
        <v>40</v>
      </c>
      <c r="E36" s="80" t="s">
        <v>160</v>
      </c>
      <c r="F36" s="103"/>
      <c r="G36" s="104"/>
    </row>
    <row r="37" spans="1:7">
      <c r="A37" s="95" t="s">
        <v>123</v>
      </c>
      <c r="B37" s="96" t="str">
        <f>+'DATA BASE'!I2</f>
        <v>BASIC</v>
      </c>
      <c r="C37" s="97"/>
      <c r="D37" s="102"/>
      <c r="G37" s="105"/>
    </row>
    <row r="38" spans="1:7">
      <c r="A38" s="95" t="s">
        <v>6</v>
      </c>
      <c r="B38" s="193">
        <f>+'DATA BASE'!J2</f>
        <v>40273</v>
      </c>
      <c r="C38" s="97"/>
      <c r="D38" s="102"/>
      <c r="G38" s="106"/>
    </row>
    <row r="39" spans="1:7" ht="15.75" thickBot="1">
      <c r="A39" s="134" t="s">
        <v>7</v>
      </c>
      <c r="B39" s="194">
        <f>+'DATA BASE'!K2</f>
        <v>40528</v>
      </c>
      <c r="C39" s="135"/>
      <c r="D39" s="136"/>
      <c r="E39" s="137"/>
      <c r="F39" s="137"/>
      <c r="G39" s="138"/>
    </row>
    <row r="40" spans="1:7" ht="15.75" thickBot="1">
      <c r="A40" s="108"/>
      <c r="C40" s="109"/>
    </row>
    <row r="41" spans="1:7" ht="15.75" thickBot="1">
      <c r="A41" s="256" t="s">
        <v>46</v>
      </c>
      <c r="B41" s="257"/>
      <c r="C41" s="257"/>
      <c r="D41" s="257"/>
      <c r="E41" s="257"/>
      <c r="F41" s="257"/>
      <c r="G41" s="258"/>
    </row>
    <row r="42" spans="1:7" s="116" customFormat="1">
      <c r="A42" s="110" t="s">
        <v>23</v>
      </c>
      <c r="B42" s="111">
        <v>0</v>
      </c>
      <c r="C42" s="112" t="s">
        <v>14</v>
      </c>
      <c r="D42" s="113">
        <v>1</v>
      </c>
      <c r="E42" s="114" t="s">
        <v>128</v>
      </c>
      <c r="F42" s="114" t="s">
        <v>126</v>
      </c>
      <c r="G42" s="115" t="s">
        <v>127</v>
      </c>
    </row>
    <row r="43" spans="1:7">
      <c r="A43" s="117" t="s">
        <v>18</v>
      </c>
      <c r="B43" s="118">
        <f>+B42*B35</f>
        <v>0</v>
      </c>
      <c r="C43" s="119" t="s">
        <v>137</v>
      </c>
      <c r="D43" s="120">
        <v>0</v>
      </c>
      <c r="E43" s="120"/>
      <c r="F43" s="120"/>
      <c r="G43" s="118"/>
    </row>
    <row r="44" spans="1:7">
      <c r="A44" s="117" t="s">
        <v>41</v>
      </c>
      <c r="B44" s="118"/>
      <c r="C44" s="119" t="s">
        <v>76</v>
      </c>
      <c r="D44" s="3">
        <f>+(B45-$D43)/D42</f>
        <v>0</v>
      </c>
      <c r="E44" s="120"/>
      <c r="F44" s="120"/>
      <c r="G44" s="118"/>
    </row>
    <row r="45" spans="1:7">
      <c r="A45" s="117" t="s">
        <v>17</v>
      </c>
      <c r="B45" s="118">
        <f>+B43-(B43*B44)</f>
        <v>0</v>
      </c>
      <c r="C45" s="119" t="s">
        <v>77</v>
      </c>
      <c r="D45" s="3">
        <f>+D44</f>
        <v>0</v>
      </c>
      <c r="E45" s="120"/>
      <c r="F45" s="120"/>
      <c r="G45" s="118"/>
    </row>
    <row r="46" spans="1:7">
      <c r="A46" s="117"/>
      <c r="B46" s="118"/>
      <c r="C46" s="119" t="s">
        <v>78</v>
      </c>
      <c r="D46" s="3">
        <f>+D45</f>
        <v>0</v>
      </c>
      <c r="E46" s="120"/>
      <c r="F46" s="120"/>
      <c r="G46" s="118"/>
    </row>
    <row r="47" spans="1:7">
      <c r="A47" s="117"/>
      <c r="B47" s="118"/>
      <c r="C47" s="119" t="s">
        <v>84</v>
      </c>
      <c r="D47" s="3">
        <f>+D46</f>
        <v>0</v>
      </c>
      <c r="E47" s="120"/>
      <c r="F47" s="120"/>
      <c r="G47" s="118"/>
    </row>
    <row r="48" spans="1:7" ht="15.75" thickBot="1">
      <c r="A48" s="121"/>
      <c r="B48" s="122"/>
      <c r="C48" s="123" t="s">
        <v>96</v>
      </c>
      <c r="D48" s="35">
        <f>+D47</f>
        <v>0</v>
      </c>
      <c r="E48" s="124"/>
      <c r="F48" s="124"/>
      <c r="G48" s="122"/>
    </row>
    <row r="49" spans="1:7">
      <c r="A49" s="125"/>
      <c r="B49" s="125"/>
      <c r="D49" s="125"/>
      <c r="E49" s="125"/>
      <c r="F49" s="125"/>
      <c r="G49" s="125"/>
    </row>
    <row r="50" spans="1:7" ht="15.75" thickBot="1"/>
    <row r="51" spans="1:7" ht="15.75" thickBot="1">
      <c r="A51" s="80" t="s">
        <v>52</v>
      </c>
      <c r="B51" s="126" t="s">
        <v>48</v>
      </c>
      <c r="C51" s="127" t="s">
        <v>83</v>
      </c>
      <c r="D51" s="127" t="s">
        <v>85</v>
      </c>
      <c r="E51" s="128" t="s">
        <v>49</v>
      </c>
      <c r="F51" s="128" t="s">
        <v>50</v>
      </c>
      <c r="G51" s="129" t="s">
        <v>51</v>
      </c>
    </row>
    <row r="52" spans="1:7">
      <c r="B52" s="90">
        <v>10</v>
      </c>
      <c r="C52" s="130">
        <v>100</v>
      </c>
      <c r="D52" s="130">
        <v>40</v>
      </c>
      <c r="E52" s="130">
        <f>+C52+D52</f>
        <v>140</v>
      </c>
      <c r="F52" s="43">
        <f>+E52/B52</f>
        <v>14</v>
      </c>
      <c r="G52" s="44">
        <f>+F52/4</f>
        <v>3.5</v>
      </c>
    </row>
    <row r="53" spans="1:7">
      <c r="B53" s="95">
        <v>8</v>
      </c>
      <c r="C53" s="131">
        <v>100</v>
      </c>
      <c r="D53" s="131">
        <v>40</v>
      </c>
      <c r="E53" s="77">
        <f>+C53+D53</f>
        <v>140</v>
      </c>
      <c r="F53" s="39">
        <f>+E53/B53</f>
        <v>17.5</v>
      </c>
      <c r="G53" s="40">
        <f>+F53/4</f>
        <v>4.375</v>
      </c>
    </row>
    <row r="54" spans="1:7">
      <c r="B54" s="95">
        <v>6</v>
      </c>
      <c r="C54" s="131">
        <v>100</v>
      </c>
      <c r="D54" s="131">
        <v>40</v>
      </c>
      <c r="E54" s="77">
        <f>+C54+D54</f>
        <v>140</v>
      </c>
      <c r="F54" s="39">
        <f>+E54/B54</f>
        <v>23.333333333333332</v>
      </c>
      <c r="G54" s="40">
        <f>+F54/4</f>
        <v>5.833333333333333</v>
      </c>
    </row>
    <row r="55" spans="1:7" ht="15.75" thickBot="1">
      <c r="B55" s="107">
        <v>4</v>
      </c>
      <c r="C55" s="132">
        <v>100</v>
      </c>
      <c r="D55" s="132">
        <v>40</v>
      </c>
      <c r="E55" s="133">
        <f>+C55+D55</f>
        <v>140</v>
      </c>
      <c r="F55" s="41">
        <f>+E55/B55</f>
        <v>35</v>
      </c>
      <c r="G55" s="42">
        <f>+F55/4</f>
        <v>8.75</v>
      </c>
    </row>
    <row r="58" spans="1:7">
      <c r="A58" s="80" t="s">
        <v>148</v>
      </c>
      <c r="E58" s="80" t="s">
        <v>145</v>
      </c>
    </row>
  </sheetData>
  <mergeCells count="29">
    <mergeCell ref="A8:G8"/>
    <mergeCell ref="A13:G13"/>
    <mergeCell ref="A23:G23"/>
    <mergeCell ref="E24:G24"/>
    <mergeCell ref="B19:C19"/>
    <mergeCell ref="B24:C24"/>
    <mergeCell ref="B14:C14"/>
    <mergeCell ref="B17:C17"/>
    <mergeCell ref="F10:G10"/>
    <mergeCell ref="E14:G14"/>
    <mergeCell ref="B15:G15"/>
    <mergeCell ref="B16:G16"/>
    <mergeCell ref="E17:G17"/>
    <mergeCell ref="B20:G20"/>
    <mergeCell ref="B18:G18"/>
    <mergeCell ref="B21:G21"/>
    <mergeCell ref="A41:G41"/>
    <mergeCell ref="E27:G27"/>
    <mergeCell ref="B28:G28"/>
    <mergeCell ref="B31:G31"/>
    <mergeCell ref="E29:G29"/>
    <mergeCell ref="B27:C27"/>
    <mergeCell ref="B29:C29"/>
    <mergeCell ref="B30:G30"/>
    <mergeCell ref="F11:G11"/>
    <mergeCell ref="E19:G19"/>
    <mergeCell ref="A33:G33"/>
    <mergeCell ref="B25:G25"/>
    <mergeCell ref="B26:G26"/>
  </mergeCells>
  <hyperlinks>
    <hyperlink ref="B21" r:id="rId1" display="BBB@hotmail.com"/>
    <hyperlink ref="B20" r:id="rId2" display="AAAA@hotmail.com"/>
    <hyperlink ref="B30" r:id="rId3" display="BBB@HOTMAIL.COM"/>
    <hyperlink ref="B31" r:id="rId4" display="CCC@HOTMAIL.COM"/>
    <hyperlink ref="B5" r:id="rId5" display="mailto:institutodeidiomasspeakup@gmail.com"/>
  </hyperlinks>
  <pageMargins left="0.70866141732283472" right="0.33" top="0.74803149606299213" bottom="0.74803149606299213" header="0.31496062992125984" footer="0.31496062992125984"/>
  <pageSetup paperSize="9" scale="80" orientation="portrait" horizontalDpi="300" verticalDpi="300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>
  <dimension ref="A3:M34"/>
  <sheetViews>
    <sheetView topLeftCell="A4" workbookViewId="0">
      <selection activeCell="B30" sqref="B30"/>
    </sheetView>
  </sheetViews>
  <sheetFormatPr baseColWidth="10" defaultColWidth="11.42578125" defaultRowHeight="12.75"/>
  <cols>
    <col min="1" max="1" width="18.5703125" style="5" customWidth="1"/>
    <col min="2" max="2" width="17.42578125" style="5" customWidth="1"/>
    <col min="3" max="3" width="7.140625" style="5" customWidth="1"/>
    <col min="4" max="7" width="11.42578125" style="5"/>
    <col min="8" max="9" width="11.5703125" style="5" customWidth="1"/>
    <col min="10" max="10" width="14.42578125" style="5" customWidth="1"/>
    <col min="11" max="12" width="11.42578125" style="5"/>
    <col min="13" max="13" width="0" style="5" hidden="1" customWidth="1"/>
    <col min="14" max="16384" width="11.42578125" style="5"/>
  </cols>
  <sheetData>
    <row r="3" spans="1:13">
      <c r="G3" s="6"/>
      <c r="H3" s="6"/>
      <c r="I3" s="6"/>
      <c r="J3" s="6"/>
      <c r="K3" s="6"/>
      <c r="M3" s="5" t="s">
        <v>74</v>
      </c>
    </row>
    <row r="4" spans="1:13" ht="10.5" customHeight="1">
      <c r="G4" s="6"/>
      <c r="H4" s="7" t="s">
        <v>53</v>
      </c>
      <c r="I4" s="8"/>
      <c r="J4" s="9">
        <f ca="1">TODAY()</f>
        <v>40588</v>
      </c>
      <c r="K4" s="6"/>
      <c r="M4" s="5" t="s">
        <v>75</v>
      </c>
    </row>
    <row r="5" spans="1:13" ht="20.25" customHeight="1">
      <c r="G5" s="6"/>
      <c r="H5" s="289" t="s">
        <v>54</v>
      </c>
      <c r="I5" s="289"/>
      <c r="J5" s="289"/>
      <c r="K5" s="6"/>
    </row>
    <row r="7" spans="1:13">
      <c r="A7" s="290" t="s">
        <v>55</v>
      </c>
      <c r="B7" s="291"/>
      <c r="C7" s="292">
        <f>+contract!B24</f>
        <v>0</v>
      </c>
      <c r="D7" s="292"/>
      <c r="E7" s="292"/>
      <c r="F7" s="292">
        <f>+contract!E24</f>
        <v>0</v>
      </c>
      <c r="G7" s="292"/>
      <c r="H7" s="293"/>
      <c r="I7" s="10" t="s">
        <v>56</v>
      </c>
      <c r="J7" s="11">
        <f>+contract!B25</f>
        <v>0</v>
      </c>
      <c r="K7" s="12"/>
    </row>
    <row r="8" spans="1:13">
      <c r="A8" s="13" t="s">
        <v>57</v>
      </c>
      <c r="B8" s="292">
        <f>+contract!B26</f>
        <v>0</v>
      </c>
      <c r="C8" s="292"/>
      <c r="D8" s="292"/>
      <c r="E8" s="292"/>
      <c r="F8" s="292"/>
      <c r="G8" s="292"/>
      <c r="H8" s="292"/>
      <c r="I8" s="292"/>
      <c r="J8" s="293"/>
    </row>
    <row r="9" spans="1:13">
      <c r="A9" s="10" t="s">
        <v>58</v>
      </c>
      <c r="B9" s="10" t="s">
        <v>45</v>
      </c>
      <c r="C9" s="6"/>
      <c r="D9" s="13" t="s">
        <v>59</v>
      </c>
      <c r="E9" s="14"/>
      <c r="F9" s="36" t="s">
        <v>80</v>
      </c>
      <c r="G9" s="10" t="s">
        <v>60</v>
      </c>
      <c r="H9" s="15">
        <f ca="1">+TODAY()</f>
        <v>40588</v>
      </c>
      <c r="I9" s="294" t="s">
        <v>61</v>
      </c>
      <c r="J9" s="294"/>
    </row>
    <row r="10" spans="1:13">
      <c r="A10" s="67">
        <f>+contract!B27</f>
        <v>0</v>
      </c>
      <c r="B10" s="67" t="s">
        <v>147</v>
      </c>
      <c r="C10" s="6"/>
      <c r="D10" s="6"/>
      <c r="E10" s="6"/>
      <c r="F10" s="6"/>
      <c r="G10" s="10" t="s">
        <v>62</v>
      </c>
      <c r="H10" s="15">
        <f ca="1">+H9</f>
        <v>40588</v>
      </c>
      <c r="I10" s="295" t="s">
        <v>74</v>
      </c>
      <c r="J10" s="296"/>
    </row>
    <row r="11" spans="1:13">
      <c r="A11" s="16"/>
      <c r="B11" s="6"/>
      <c r="C11" s="6"/>
      <c r="D11" s="6"/>
      <c r="E11" s="6"/>
      <c r="F11" s="6"/>
      <c r="G11" s="6"/>
      <c r="H11" s="6"/>
      <c r="I11" s="6"/>
      <c r="J11" s="17"/>
    </row>
    <row r="12" spans="1:13" ht="12.75" customHeight="1">
      <c r="A12" s="300" t="s">
        <v>63</v>
      </c>
      <c r="B12" s="301"/>
      <c r="C12" s="301"/>
      <c r="D12" s="301"/>
      <c r="E12" s="301"/>
      <c r="F12" s="301"/>
      <c r="G12" s="302"/>
      <c r="H12" s="306" t="s">
        <v>64</v>
      </c>
      <c r="I12" s="307" t="s">
        <v>65</v>
      </c>
      <c r="J12" s="307" t="s">
        <v>66</v>
      </c>
    </row>
    <row r="13" spans="1:13">
      <c r="A13" s="303"/>
      <c r="B13" s="304"/>
      <c r="C13" s="304"/>
      <c r="D13" s="304"/>
      <c r="E13" s="304"/>
      <c r="F13" s="304"/>
      <c r="G13" s="305"/>
      <c r="H13" s="306"/>
      <c r="I13" s="307" t="s">
        <v>67</v>
      </c>
      <c r="J13" s="307" t="s">
        <v>68</v>
      </c>
    </row>
    <row r="14" spans="1:13" ht="18.75" customHeight="1">
      <c r="A14" s="308"/>
      <c r="B14" s="309"/>
      <c r="C14" s="309"/>
      <c r="D14" s="309"/>
      <c r="E14" s="309"/>
      <c r="F14" s="309"/>
      <c r="G14" s="309"/>
      <c r="H14" s="6"/>
      <c r="I14" s="6"/>
      <c r="J14" s="17"/>
    </row>
    <row r="15" spans="1:13" ht="12.75" customHeight="1">
      <c r="A15" s="37" t="s">
        <v>81</v>
      </c>
      <c r="B15" s="18"/>
      <c r="C15" s="19" t="s">
        <v>155</v>
      </c>
      <c r="D15" s="19"/>
      <c r="E15" s="19"/>
      <c r="F15" s="6"/>
      <c r="G15" s="6"/>
      <c r="H15" s="20">
        <v>1</v>
      </c>
      <c r="I15" s="21">
        <v>600</v>
      </c>
      <c r="J15" s="22">
        <f t="shared" ref="J15:J21" si="0">H15*I15</f>
        <v>600</v>
      </c>
    </row>
    <row r="16" spans="1:13">
      <c r="A16" s="23"/>
      <c r="B16" s="18"/>
      <c r="C16" s="6"/>
      <c r="D16" s="6"/>
      <c r="E16" s="6"/>
      <c r="F16" s="6"/>
      <c r="G16" s="6"/>
      <c r="H16" s="20"/>
      <c r="I16" s="21"/>
      <c r="J16" s="22">
        <f t="shared" si="0"/>
        <v>0</v>
      </c>
    </row>
    <row r="17" spans="1:10">
      <c r="A17" s="16"/>
      <c r="B17" s="18"/>
      <c r="C17" s="6"/>
      <c r="D17" s="6"/>
      <c r="E17" s="6"/>
      <c r="F17" s="6"/>
      <c r="G17" s="6"/>
      <c r="H17" s="20"/>
      <c r="I17" s="21"/>
      <c r="J17" s="22">
        <f t="shared" si="0"/>
        <v>0</v>
      </c>
    </row>
    <row r="18" spans="1:10">
      <c r="A18" s="16"/>
      <c r="B18" s="18"/>
      <c r="C18" s="6"/>
      <c r="D18" s="6"/>
      <c r="E18" s="6"/>
      <c r="F18" s="6"/>
      <c r="G18" s="6"/>
      <c r="H18" s="20"/>
      <c r="I18" s="21"/>
      <c r="J18" s="22">
        <f t="shared" si="0"/>
        <v>0</v>
      </c>
    </row>
    <row r="19" spans="1:10">
      <c r="A19" s="23"/>
      <c r="B19" s="18"/>
      <c r="C19" s="6"/>
      <c r="D19" s="6"/>
      <c r="E19" s="6"/>
      <c r="F19" s="6"/>
      <c r="G19" s="6"/>
      <c r="H19" s="20"/>
      <c r="I19" s="21"/>
      <c r="J19" s="22">
        <f t="shared" si="0"/>
        <v>0</v>
      </c>
    </row>
    <row r="20" spans="1:10">
      <c r="A20" s="16"/>
      <c r="B20" s="6"/>
      <c r="C20" s="6"/>
      <c r="D20" s="6"/>
      <c r="E20" s="6"/>
      <c r="F20" s="6"/>
      <c r="G20" s="6"/>
      <c r="H20" s="6"/>
      <c r="I20" s="21"/>
      <c r="J20" s="22">
        <f t="shared" si="0"/>
        <v>0</v>
      </c>
    </row>
    <row r="21" spans="1:10">
      <c r="A21" s="16"/>
      <c r="B21" s="6"/>
      <c r="C21" s="20"/>
      <c r="D21" s="310"/>
      <c r="E21" s="310"/>
      <c r="F21" s="310"/>
      <c r="G21" s="6"/>
      <c r="H21" s="20"/>
      <c r="I21" s="21"/>
      <c r="J21" s="22">
        <f t="shared" si="0"/>
        <v>0</v>
      </c>
    </row>
    <row r="22" spans="1:10">
      <c r="A22" s="16"/>
      <c r="B22" s="6"/>
      <c r="C22" s="20"/>
      <c r="D22" s="310"/>
      <c r="E22" s="310"/>
      <c r="F22" s="310"/>
      <c r="G22" s="6"/>
      <c r="H22" s="24"/>
      <c r="I22" s="21"/>
      <c r="J22" s="25"/>
    </row>
    <row r="23" spans="1:10">
      <c r="A23" s="23"/>
      <c r="B23" s="6"/>
      <c r="C23" s="6"/>
      <c r="D23" s="310"/>
      <c r="E23" s="310"/>
      <c r="F23" s="6"/>
      <c r="G23" s="6"/>
      <c r="H23" s="6"/>
      <c r="I23" s="21"/>
      <c r="J23" s="25"/>
    </row>
    <row r="24" spans="1:10">
      <c r="A24" s="23"/>
      <c r="B24" s="6"/>
      <c r="C24" s="6"/>
      <c r="D24" s="310"/>
      <c r="E24" s="310"/>
      <c r="F24" s="6"/>
      <c r="G24" s="26" t="s">
        <v>69</v>
      </c>
      <c r="H24" s="6"/>
      <c r="I24" s="21"/>
      <c r="J24" s="25">
        <f>SUM(J15:J21)</f>
        <v>600</v>
      </c>
    </row>
    <row r="25" spans="1:10">
      <c r="A25" s="23"/>
      <c r="B25" s="6"/>
      <c r="C25" s="6"/>
      <c r="D25" s="310"/>
      <c r="E25" s="310"/>
      <c r="F25" s="6"/>
      <c r="G25" s="6"/>
      <c r="H25" s="6"/>
      <c r="I25" s="21"/>
      <c r="J25" s="25"/>
    </row>
    <row r="26" spans="1:10">
      <c r="A26" s="23"/>
      <c r="B26" s="6"/>
      <c r="C26" s="6"/>
      <c r="D26" s="310"/>
      <c r="E26" s="310"/>
      <c r="F26" s="6"/>
      <c r="G26" s="26" t="s">
        <v>69</v>
      </c>
      <c r="H26" s="6"/>
      <c r="I26" s="6"/>
      <c r="J26" s="25">
        <f>J24-J25</f>
        <v>600</v>
      </c>
    </row>
    <row r="27" spans="1:10">
      <c r="A27" s="27"/>
      <c r="B27" s="6"/>
      <c r="C27" s="6"/>
      <c r="D27" s="6"/>
      <c r="E27" s="6"/>
      <c r="F27" s="6"/>
      <c r="G27" s="26" t="s">
        <v>70</v>
      </c>
      <c r="H27" s="6"/>
      <c r="I27" s="21"/>
      <c r="J27" s="25">
        <v>0</v>
      </c>
    </row>
    <row r="28" spans="1:10">
      <c r="A28" s="16"/>
      <c r="B28" s="6"/>
      <c r="C28" s="6"/>
      <c r="D28" s="6"/>
      <c r="E28" s="6"/>
      <c r="F28" s="6"/>
      <c r="G28" s="26" t="s">
        <v>71</v>
      </c>
      <c r="H28" s="6"/>
      <c r="I28" s="6"/>
      <c r="J28" s="28">
        <f>J26+J27</f>
        <v>600</v>
      </c>
    </row>
    <row r="29" spans="1:10">
      <c r="A29" s="16"/>
      <c r="B29" s="6"/>
      <c r="C29" s="6"/>
      <c r="D29" s="6"/>
      <c r="E29" s="6"/>
      <c r="F29" s="6"/>
      <c r="G29" s="26"/>
      <c r="H29" s="6"/>
      <c r="I29" s="6"/>
      <c r="J29" s="25"/>
    </row>
    <row r="30" spans="1:10">
      <c r="A30" s="29" t="s">
        <v>72</v>
      </c>
      <c r="B30" s="38" t="s">
        <v>82</v>
      </c>
      <c r="C30" s="6"/>
      <c r="D30" s="6"/>
      <c r="E30" s="6"/>
      <c r="F30" s="6"/>
      <c r="G30" s="6"/>
      <c r="H30" s="6"/>
      <c r="I30" s="6"/>
      <c r="J30" s="17"/>
    </row>
    <row r="31" spans="1:10">
      <c r="A31" s="30"/>
      <c r="B31" s="31"/>
      <c r="C31" s="31"/>
      <c r="D31" s="31"/>
      <c r="E31" s="31"/>
      <c r="F31" s="31"/>
      <c r="G31" s="31"/>
      <c r="H31" s="31"/>
      <c r="I31" s="31"/>
      <c r="J31" s="32"/>
    </row>
    <row r="32" spans="1:10">
      <c r="A32" s="73" t="s">
        <v>131</v>
      </c>
      <c r="B32" s="72" t="str">
        <f>+contract!F10</f>
        <v>00075-1</v>
      </c>
      <c r="C32" s="33" t="s">
        <v>138</v>
      </c>
      <c r="D32" s="33"/>
      <c r="E32" s="33"/>
      <c r="F32" s="33"/>
      <c r="G32" s="33" t="s">
        <v>132</v>
      </c>
      <c r="H32" s="33"/>
      <c r="I32" s="33"/>
      <c r="J32" s="34"/>
    </row>
    <row r="33" spans="1:10">
      <c r="A33" s="16"/>
      <c r="B33" s="18"/>
      <c r="C33" s="6"/>
      <c r="D33" s="6"/>
      <c r="E33" s="6"/>
      <c r="F33" s="6"/>
      <c r="G33" s="6"/>
      <c r="H33" s="6"/>
      <c r="I33" s="6"/>
      <c r="J33" s="17"/>
    </row>
    <row r="34" spans="1:10">
      <c r="A34" s="297" t="s">
        <v>73</v>
      </c>
      <c r="B34" s="298"/>
      <c r="C34" s="298"/>
      <c r="D34" s="298"/>
      <c r="E34" s="298"/>
      <c r="F34" s="298"/>
      <c r="G34" s="298"/>
      <c r="H34" s="298"/>
      <c r="I34" s="298"/>
      <c r="J34" s="299"/>
    </row>
  </sheetData>
  <mergeCells count="19">
    <mergeCell ref="A34:J34"/>
    <mergeCell ref="A12:G13"/>
    <mergeCell ref="H12:H13"/>
    <mergeCell ref="I12:I13"/>
    <mergeCell ref="J12:J13"/>
    <mergeCell ref="A14:G14"/>
    <mergeCell ref="D21:F21"/>
    <mergeCell ref="D22:F22"/>
    <mergeCell ref="D23:E23"/>
    <mergeCell ref="D24:E24"/>
    <mergeCell ref="D25:E25"/>
    <mergeCell ref="D26:E26"/>
    <mergeCell ref="H5:J5"/>
    <mergeCell ref="A7:B7"/>
    <mergeCell ref="B8:J8"/>
    <mergeCell ref="I9:J9"/>
    <mergeCell ref="I10:J10"/>
    <mergeCell ref="C7:E7"/>
    <mergeCell ref="F7:H7"/>
  </mergeCells>
  <dataValidations count="1">
    <dataValidation type="list" allowBlank="1" showInputMessage="1" showErrorMessage="1" sqref="I10:J10">
      <formula1>condicionespago</formula1>
    </dataValidation>
  </dataValidations>
  <pageMargins left="0.70866141732283472" right="0.70866141732283472" top="0.74803149606299213" bottom="0.74803149606299213" header="0.31496062992125984" footer="0.31496062992125984"/>
  <pageSetup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F2" sqref="F2:F3"/>
    </sheetView>
  </sheetViews>
  <sheetFormatPr baseColWidth="10" defaultColWidth="11.42578125" defaultRowHeight="15"/>
  <cols>
    <col min="1" max="1" width="21" customWidth="1"/>
    <col min="2" max="2" width="17.42578125" customWidth="1"/>
    <col min="3" max="3" width="14.140625" customWidth="1"/>
  </cols>
  <sheetData>
    <row r="1" spans="1:6">
      <c r="A1" t="s">
        <v>19</v>
      </c>
      <c r="B1" t="s">
        <v>20</v>
      </c>
      <c r="C1" t="s">
        <v>30</v>
      </c>
      <c r="D1" t="s">
        <v>35</v>
      </c>
      <c r="F1" t="s">
        <v>172</v>
      </c>
    </row>
    <row r="2" spans="1:6">
      <c r="A2" t="s">
        <v>15</v>
      </c>
      <c r="B2" t="s">
        <v>5</v>
      </c>
      <c r="C2" t="s">
        <v>31</v>
      </c>
      <c r="D2" t="s">
        <v>36</v>
      </c>
      <c r="F2" t="s">
        <v>118</v>
      </c>
    </row>
    <row r="3" spans="1:6">
      <c r="A3" t="s">
        <v>16</v>
      </c>
      <c r="B3" t="s">
        <v>10</v>
      </c>
      <c r="C3" t="s">
        <v>32</v>
      </c>
      <c r="D3" t="s">
        <v>37</v>
      </c>
      <c r="F3" t="s">
        <v>171</v>
      </c>
    </row>
    <row r="4" spans="1:6">
      <c r="A4" t="s">
        <v>9</v>
      </c>
      <c r="B4" t="s">
        <v>11</v>
      </c>
      <c r="C4" t="s">
        <v>33</v>
      </c>
      <c r="D4" t="s">
        <v>38</v>
      </c>
    </row>
    <row r="5" spans="1:6">
      <c r="A5" t="s">
        <v>42</v>
      </c>
      <c r="B5" t="s">
        <v>12</v>
      </c>
    </row>
    <row r="6" spans="1:6">
      <c r="B6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AK137"/>
  <sheetViews>
    <sheetView tabSelected="1" topLeftCell="B20" zoomScale="85" zoomScaleNormal="85" workbookViewId="0">
      <selection activeCell="E33" sqref="E33"/>
    </sheetView>
  </sheetViews>
  <sheetFormatPr baseColWidth="10" defaultColWidth="11.42578125" defaultRowHeight="15"/>
  <cols>
    <col min="1" max="1" width="3.85546875" style="45" customWidth="1"/>
    <col min="2" max="2" width="14.5703125" style="2" customWidth="1"/>
    <col min="3" max="3" width="12.140625" style="2" customWidth="1"/>
    <col min="4" max="10" width="12.140625" style="45" customWidth="1"/>
    <col min="11" max="11" width="12.140625" style="64" customWidth="1"/>
    <col min="12" max="12" width="12.140625" style="160" customWidth="1"/>
    <col min="13" max="13" width="12.140625" style="64" customWidth="1"/>
    <col min="14" max="14" width="12.85546875" style="64" bestFit="1" customWidth="1"/>
    <col min="15" max="15" width="9.7109375" style="160" customWidth="1"/>
    <col min="16" max="16" width="15.42578125" style="160" bestFit="1" customWidth="1"/>
    <col min="17" max="17" width="11" style="64" bestFit="1" customWidth="1"/>
    <col min="18" max="18" width="9.85546875" style="62" customWidth="1"/>
    <col min="19" max="19" width="9.85546875" style="171" customWidth="1"/>
    <col min="20" max="21" width="9.85546875" style="62" customWidth="1"/>
    <col min="22" max="22" width="9.85546875" style="171" customWidth="1"/>
    <col min="23" max="23" width="9.85546875" style="62" customWidth="1"/>
    <col min="24" max="24" width="9.85546875" style="45" customWidth="1"/>
    <col min="25" max="25" width="6.42578125" style="45" customWidth="1"/>
    <col min="26" max="26" width="7.7109375" style="46" customWidth="1"/>
    <col min="27" max="27" width="7.7109375" style="45" customWidth="1"/>
    <col min="28" max="28" width="11.85546875" style="45" bestFit="1" customWidth="1"/>
    <col min="29" max="40" width="7.7109375" style="45" customWidth="1"/>
    <col min="41" max="57" width="4.7109375" style="45" customWidth="1"/>
    <col min="58" max="16384" width="11.42578125" style="45"/>
  </cols>
  <sheetData>
    <row r="1" spans="2:36" ht="27" customHeight="1">
      <c r="C1" s="249" t="str">
        <f>+IF($Q$1="ENGLISH", "STUDENT PROGRESS RECORD", "INFORME DEL PROGRESO DEL ESTUDIANTE")</f>
        <v>STUDENT PROGRESS RECORD</v>
      </c>
      <c r="P1" s="243" t="s">
        <v>170</v>
      </c>
      <c r="Q1" s="64" t="s">
        <v>118</v>
      </c>
    </row>
    <row r="2" spans="2:36" ht="20.25" customHeight="1">
      <c r="C2" s="75" t="str">
        <f>+contract!B1</f>
        <v xml:space="preserve">INSTITUTO DE IDIOMAS SPEAK UP C.A. </v>
      </c>
    </row>
    <row r="3" spans="2:36" ht="20.25" customHeight="1">
      <c r="B3" s="75"/>
    </row>
    <row r="4" spans="2:36" ht="20.25" customHeight="1">
      <c r="B4" s="75"/>
    </row>
    <row r="5" spans="2:36" ht="20.25" customHeight="1">
      <c r="B5" s="239" t="str">
        <f>+IF(Q1="ENGLISH","DATA","DATOS")</f>
        <v>DATA</v>
      </c>
      <c r="C5" s="240"/>
      <c r="D5" s="240"/>
      <c r="E5" s="240"/>
      <c r="F5" s="240"/>
      <c r="G5" s="240"/>
      <c r="H5" s="240"/>
      <c r="I5" s="240"/>
      <c r="J5" s="240"/>
      <c r="K5" s="241"/>
      <c r="L5" s="242"/>
      <c r="M5" s="241"/>
    </row>
    <row r="6" spans="2:36" ht="5.45" customHeight="1">
      <c r="B6" s="212"/>
      <c r="D6" s="2"/>
      <c r="E6" s="2"/>
      <c r="F6" s="2"/>
      <c r="G6" s="2"/>
      <c r="H6" s="2"/>
      <c r="I6" s="2"/>
      <c r="J6" s="2"/>
      <c r="K6" s="65"/>
      <c r="L6" s="161"/>
      <c r="M6" s="65"/>
    </row>
    <row r="7" spans="2:36" ht="20.25" customHeight="1">
      <c r="B7" s="195" t="str">
        <f>+IF($Q$1="ENGLISH", "NAME", "NOMBRE")</f>
        <v>NAME</v>
      </c>
      <c r="C7" s="195" t="str">
        <f>+contract!B14</f>
        <v xml:space="preserve">JANELLA CARMEN </v>
      </c>
      <c r="E7" s="196" t="str">
        <f>+IF($Q$1="ENGLISH","START DATE","FECHA INCIO")</f>
        <v>START DATE</v>
      </c>
      <c r="F7" s="206">
        <f>+contract!B38</f>
        <v>40273</v>
      </c>
      <c r="H7" s="196" t="str">
        <f>+IF($Q$1="ENGLISH","CODE","CÓDIGO")</f>
        <v>CODE</v>
      </c>
      <c r="I7" s="68">
        <f>+contract!B15</f>
        <v>9423305</v>
      </c>
      <c r="Q7" s="197"/>
      <c r="R7" s="197"/>
      <c r="T7" s="197"/>
      <c r="U7" s="172"/>
      <c r="V7" s="68"/>
    </row>
    <row r="8" spans="2:36" ht="20.25" customHeight="1">
      <c r="B8" s="195" t="str">
        <f>IF($Q$1="ENGLISH", "LAST NAME", "APELLIDOS")</f>
        <v>LAST NAME</v>
      </c>
      <c r="C8" s="61" t="str">
        <f>+contract!E14</f>
        <v xml:space="preserve">ERNÁNDEZ WEEDEN </v>
      </c>
      <c r="E8" s="196" t="str">
        <f>+IF($Q$1="ENGLISH","FINISH DATE","FECHA FINAL")</f>
        <v>FINISH DATE</v>
      </c>
      <c r="F8" s="206">
        <f>+contract!B39</f>
        <v>40528</v>
      </c>
      <c r="H8" s="196" t="str">
        <f>+IF($Q$1="ENGLISH","CONTRACT","CONTRATO")</f>
        <v>CONTRACT</v>
      </c>
      <c r="I8" s="199" t="str">
        <f>+contract!F10</f>
        <v>00075-1</v>
      </c>
      <c r="P8" s="74"/>
      <c r="Q8" s="197"/>
      <c r="R8" s="197"/>
      <c r="T8" s="197"/>
      <c r="U8" s="172"/>
      <c r="V8" s="68"/>
    </row>
    <row r="9" spans="2:36" ht="20.25" customHeight="1">
      <c r="B9" s="196" t="str">
        <f>+IF($Q$1="ENGLISH","PROGRAM","PROGRAMA")</f>
        <v>PROGRAM</v>
      </c>
      <c r="C9" s="195" t="str">
        <f>+contract!B34</f>
        <v>ENGLISH</v>
      </c>
      <c r="E9" s="196" t="str">
        <f>+IF($Q$1="ENGLISH","COMMENTS","COMENTS.")</f>
        <v>COMMENTS</v>
      </c>
      <c r="F9" s="61" t="s">
        <v>165</v>
      </c>
      <c r="H9" s="196" t="str">
        <f>+IF($Q$1="ENGLISH","LAB USER","COD. LAB")</f>
        <v>LAB USER</v>
      </c>
      <c r="I9" s="195" t="str">
        <f>+'DATA BASE'!B2</f>
        <v>JC_ERN00</v>
      </c>
      <c r="Q9" s="198"/>
      <c r="R9" s="198"/>
      <c r="T9" s="199"/>
      <c r="U9" s="173"/>
      <c r="V9" s="159"/>
    </row>
    <row r="10" spans="2:36" ht="20.25" customHeight="1">
      <c r="B10" s="196" t="str">
        <f>+IF($Q$1="ENGLISH","START LEVEL","NIVEL INCIAL")</f>
        <v>START LEVEL</v>
      </c>
      <c r="C10" s="195" t="str">
        <f>+contract!B36</f>
        <v>BASIC</v>
      </c>
      <c r="E10" s="2"/>
      <c r="F10" s="2"/>
      <c r="Q10" s="195"/>
      <c r="R10" s="195"/>
      <c r="T10" s="195"/>
      <c r="U10" s="172"/>
      <c r="V10" s="61"/>
    </row>
    <row r="11" spans="2:36" ht="20.25" customHeight="1">
      <c r="B11" s="75"/>
      <c r="D11" s="2"/>
      <c r="E11" s="2"/>
      <c r="F11" s="2"/>
      <c r="G11" s="2"/>
      <c r="H11" s="2"/>
      <c r="I11" s="2"/>
      <c r="J11" s="2"/>
      <c r="K11" s="65"/>
      <c r="L11" s="161"/>
      <c r="M11" s="65"/>
      <c r="N11" s="65"/>
      <c r="O11" s="161"/>
      <c r="P11" s="161"/>
      <c r="Q11" s="65"/>
      <c r="R11" s="63"/>
    </row>
    <row r="12" spans="2:36" ht="17.25">
      <c r="B12" s="244" t="str">
        <f>+IF($Q$1="ENGLISH","SUMMARY","RESUMEN")</f>
        <v>SUMMARY</v>
      </c>
      <c r="C12" s="240"/>
      <c r="D12" s="240"/>
      <c r="E12" s="240"/>
      <c r="F12" s="240"/>
      <c r="G12" s="240"/>
      <c r="H12" s="240"/>
      <c r="I12" s="240"/>
      <c r="J12" s="240"/>
      <c r="K12" s="241"/>
      <c r="L12" s="242"/>
      <c r="M12" s="241"/>
      <c r="P12" s="45"/>
      <c r="Q12" s="45"/>
      <c r="R12" s="45"/>
      <c r="S12" s="45"/>
      <c r="X12" s="48"/>
      <c r="AD12" s="49"/>
    </row>
    <row r="13" spans="2:36">
      <c r="D13" s="2"/>
      <c r="E13" s="2"/>
      <c r="F13" s="2"/>
      <c r="G13" s="2"/>
      <c r="H13" s="2"/>
      <c r="I13" s="2"/>
      <c r="J13" s="2"/>
      <c r="K13" s="65"/>
      <c r="L13" s="161"/>
      <c r="M13" s="65"/>
      <c r="P13" s="45"/>
      <c r="Q13" s="45"/>
      <c r="R13" s="45"/>
      <c r="S13" s="45"/>
      <c r="T13" s="45"/>
      <c r="U13" s="50"/>
      <c r="V13" s="45"/>
      <c r="W13" s="45"/>
      <c r="Y13" s="51"/>
      <c r="AI13" s="51"/>
    </row>
    <row r="14" spans="2:36" s="223" customFormat="1">
      <c r="B14" s="222" t="str">
        <f>+IF($Q$1="ENGLISH","TOOL","COMPONENTE")</f>
        <v>TOOL</v>
      </c>
      <c r="C14" s="222" t="str">
        <f>+IF($Q$1="ENGLISH","DONE","HECHO")</f>
        <v>DONE</v>
      </c>
      <c r="D14" s="222" t="str">
        <f>+IF($Q$1="ENGLISH","GOAL","META")</f>
        <v>GOAL</v>
      </c>
      <c r="E14" s="222" t="str">
        <f>+IF($Q$1="ENGLISH","PENDING","PENDIENTE")</f>
        <v>PENDING</v>
      </c>
      <c r="F14" s="222" t="str">
        <f>+IF($Q$1="ENGLISH","PERFORM","DESEMPEÑO")</f>
        <v>PERFORM</v>
      </c>
      <c r="G14" s="56" t="s">
        <v>47</v>
      </c>
      <c r="K14" s="64"/>
      <c r="L14" s="160"/>
      <c r="M14" s="64"/>
      <c r="N14" s="64"/>
      <c r="O14" s="160"/>
      <c r="T14" s="224"/>
      <c r="U14" s="225"/>
      <c r="Y14" s="226"/>
      <c r="Z14" s="227"/>
      <c r="AI14" s="226"/>
    </row>
    <row r="15" spans="2:36" s="223" customFormat="1">
      <c r="B15" s="167" t="s">
        <v>95</v>
      </c>
      <c r="C15" s="222">
        <f>+SUM(K30:K33)</f>
        <v>4</v>
      </c>
      <c r="D15" s="146">
        <v>4</v>
      </c>
      <c r="E15" s="146">
        <f>+D15-C15</f>
        <v>0</v>
      </c>
      <c r="F15" s="228">
        <f>+(I34*1)/5</f>
        <v>0.95</v>
      </c>
      <c r="G15" s="234">
        <v>1</v>
      </c>
      <c r="K15" s="64"/>
      <c r="L15" s="160"/>
      <c r="M15" s="64"/>
      <c r="N15" s="64"/>
      <c r="O15" s="160"/>
      <c r="T15" s="224"/>
      <c r="U15" s="229"/>
      <c r="Y15" s="230"/>
      <c r="Z15" s="227"/>
      <c r="AI15" s="230"/>
      <c r="AJ15" s="231"/>
    </row>
    <row r="16" spans="2:36" s="223" customFormat="1">
      <c r="B16" s="222" t="str">
        <f>+IF($Q$1="ENGLISH","CLASSES","CLASES")</f>
        <v>CLASSES</v>
      </c>
      <c r="C16" s="146">
        <f>+SUM(D39:D48)+SUM(G39:G48)+SUM(J39:J48)+SUM(M39:M48)+D56</f>
        <v>40</v>
      </c>
      <c r="D16" s="146">
        <v>40</v>
      </c>
      <c r="E16" s="146">
        <f>+D16-C16</f>
        <v>0</v>
      </c>
      <c r="F16" s="251" t="s">
        <v>147</v>
      </c>
      <c r="G16" s="56" t="s">
        <v>147</v>
      </c>
      <c r="K16" s="64"/>
      <c r="L16" s="160"/>
      <c r="M16" s="64"/>
      <c r="N16" s="64"/>
      <c r="O16" s="160"/>
      <c r="T16" s="224"/>
      <c r="U16" s="229"/>
      <c r="Y16" s="230"/>
      <c r="Z16" s="227"/>
      <c r="AI16" s="230"/>
      <c r="AJ16" s="231"/>
    </row>
    <row r="17" spans="2:36" s="223" customFormat="1">
      <c r="B17" s="167" t="s">
        <v>166</v>
      </c>
      <c r="C17" s="146">
        <v>100</v>
      </c>
      <c r="D17" s="146">
        <v>100</v>
      </c>
      <c r="E17" s="146">
        <f>+D17-C17</f>
        <v>0</v>
      </c>
      <c r="F17" s="221">
        <f>+E34</f>
        <v>0.9325</v>
      </c>
      <c r="G17" s="235">
        <v>1</v>
      </c>
      <c r="H17" s="232"/>
      <c r="I17" s="232"/>
      <c r="J17" s="233"/>
      <c r="K17" s="64"/>
      <c r="L17" s="160"/>
      <c r="M17" s="64"/>
      <c r="N17" s="64"/>
      <c r="O17" s="160"/>
      <c r="P17" s="160"/>
      <c r="Q17" s="233"/>
      <c r="R17" s="224"/>
      <c r="S17" s="233"/>
      <c r="T17" s="224"/>
      <c r="U17" s="233"/>
      <c r="Y17" s="230"/>
      <c r="Z17" s="227"/>
      <c r="AI17" s="230"/>
    </row>
    <row r="18" spans="2:36">
      <c r="B18" s="248" t="str">
        <f>+IF($Q$1="ENGLISH","AVERAGE","PROMEDIO")</f>
        <v>AVERAGE</v>
      </c>
      <c r="C18" s="250"/>
      <c r="D18" s="250"/>
      <c r="E18" s="211"/>
      <c r="F18" s="213">
        <f>+(F15+F17)/2</f>
        <v>0.94124999999999992</v>
      </c>
      <c r="K18" s="45"/>
      <c r="L18" s="45"/>
      <c r="M18" s="45"/>
      <c r="Q18" s="2"/>
      <c r="R18" s="4"/>
      <c r="S18" s="2"/>
      <c r="T18" s="4"/>
      <c r="U18" s="2"/>
      <c r="V18" s="45"/>
      <c r="W18" s="45"/>
      <c r="Y18" s="56"/>
    </row>
    <row r="19" spans="2:36">
      <c r="Q19" s="63"/>
      <c r="R19" s="4"/>
      <c r="S19" s="63"/>
      <c r="T19" s="4"/>
      <c r="U19" s="52"/>
      <c r="V19" s="45"/>
      <c r="W19" s="45"/>
      <c r="Y19" s="56"/>
    </row>
    <row r="20" spans="2:36">
      <c r="B20" s="195" t="str">
        <f>+IF($Q$1="ENGLISH", "DIDACTIC MANAGER", "GERENTE EDUCATIVO")</f>
        <v>DIDACTIC MANAGER</v>
      </c>
      <c r="Q20" s="2"/>
      <c r="R20" s="4"/>
      <c r="S20" s="63"/>
      <c r="T20" s="4"/>
      <c r="U20" s="52"/>
      <c r="V20" s="45"/>
      <c r="W20" s="45"/>
      <c r="Y20" s="56"/>
    </row>
    <row r="21" spans="2:36">
      <c r="Q21" s="2"/>
      <c r="R21" s="4"/>
      <c r="S21" s="63"/>
      <c r="T21" s="4"/>
      <c r="U21" s="52"/>
      <c r="V21" s="45"/>
      <c r="W21" s="45"/>
      <c r="Y21" s="56"/>
    </row>
    <row r="22" spans="2:36">
      <c r="Q22" s="68"/>
      <c r="R22" s="61"/>
      <c r="S22" s="68"/>
      <c r="T22" s="46"/>
      <c r="U22" s="45"/>
      <c r="V22" s="45"/>
      <c r="W22" s="45"/>
    </row>
    <row r="23" spans="2:36">
      <c r="Q23" s="2"/>
      <c r="R23" s="4"/>
      <c r="S23" s="2"/>
      <c r="T23" s="4"/>
      <c r="U23" s="50"/>
      <c r="V23" s="45"/>
      <c r="W23" s="45"/>
      <c r="Y23" s="51"/>
      <c r="AI23" s="51"/>
    </row>
    <row r="24" spans="2:36">
      <c r="X24" s="2"/>
      <c r="Y24" s="2"/>
      <c r="Z24" s="2"/>
      <c r="AA24" s="4"/>
      <c r="AB24" s="2"/>
    </row>
    <row r="25" spans="2:36" ht="17.25">
      <c r="B25" s="244" t="str">
        <f>+IF($Q$1="ENGLISH","DETAILS","DETALLES")</f>
        <v>DETAILS</v>
      </c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X25" s="2"/>
      <c r="Y25" s="2"/>
      <c r="Z25" s="2"/>
      <c r="AA25" s="4"/>
      <c r="AB25" s="2"/>
      <c r="AC25" s="4"/>
      <c r="AD25" s="50"/>
      <c r="AH25" s="51"/>
      <c r="AI25" s="51"/>
    </row>
    <row r="26" spans="2:36">
      <c r="D26" s="2"/>
      <c r="E26" s="2"/>
      <c r="F26" s="2"/>
      <c r="G26" s="2"/>
      <c r="H26" s="2"/>
      <c r="I26" s="2"/>
      <c r="J26" s="2"/>
      <c r="K26" s="2"/>
      <c r="L26" s="2"/>
      <c r="M26" s="2"/>
      <c r="X26" s="2"/>
      <c r="Y26" s="2"/>
      <c r="Z26" s="2"/>
      <c r="AA26" s="4"/>
      <c r="AB26" s="2"/>
      <c r="AC26" s="4"/>
      <c r="AD26" s="61"/>
      <c r="AH26" s="51"/>
      <c r="AI26" s="51"/>
    </row>
    <row r="27" spans="2:36" ht="17.25">
      <c r="B27" s="245" t="str">
        <f>+IF($Q$1="ENGLISH","LABORATORY","LABORATORIO")</f>
        <v>LABORATORY</v>
      </c>
      <c r="C27" s="236"/>
      <c r="D27" s="237"/>
      <c r="E27" s="237"/>
      <c r="F27" s="237"/>
      <c r="G27" s="237" t="s">
        <v>95</v>
      </c>
      <c r="H27" s="237"/>
      <c r="X27" s="52"/>
      <c r="Y27" s="2"/>
      <c r="Z27" s="2"/>
      <c r="AA27" s="4"/>
      <c r="AB27" s="63"/>
      <c r="AC27" s="4"/>
      <c r="AD27" s="53"/>
      <c r="AH27" s="54"/>
      <c r="AI27" s="54"/>
      <c r="AJ27" s="55"/>
    </row>
    <row r="28" spans="2:36" ht="5.45" customHeight="1">
      <c r="B28" s="212"/>
      <c r="C28" s="236"/>
      <c r="D28" s="237"/>
      <c r="E28" s="237"/>
      <c r="F28" s="237"/>
      <c r="G28" s="237"/>
      <c r="H28" s="237"/>
      <c r="X28" s="52"/>
      <c r="Y28" s="2"/>
      <c r="Z28" s="2"/>
      <c r="AA28" s="4"/>
      <c r="AB28" s="63"/>
      <c r="AC28" s="4"/>
      <c r="AD28" s="53"/>
      <c r="AH28" s="54"/>
      <c r="AI28" s="54"/>
      <c r="AJ28" s="55"/>
    </row>
    <row r="29" spans="2:36">
      <c r="B29" s="248" t="str">
        <f>+IF($Q$1="ENGLISH","STAGE","ETAPA")</f>
        <v>STAGE</v>
      </c>
      <c r="C29" s="202"/>
      <c r="D29" s="222" t="str">
        <f>+IF($Q$1="ENGLISH","DONE","HECHO")</f>
        <v>DONE</v>
      </c>
      <c r="E29" s="222" t="str">
        <f>+IF($Q$1="ENGLISH","SCORE","PUNTAJE")</f>
        <v>SCORE</v>
      </c>
      <c r="G29" s="140" t="s">
        <v>169</v>
      </c>
      <c r="H29" s="222" t="str">
        <f>+IF($Q$1="ENGLISH","DATE","FECHA")</f>
        <v>DATE</v>
      </c>
      <c r="I29" s="222" t="str">
        <f>+IF($Q$1="ENGLISH","SCORE","PUNTAJE")</f>
        <v>SCORE</v>
      </c>
      <c r="J29" s="222" t="str">
        <f>+IF($Q$1="ENGLISH","TEACHER","PROFESOR")</f>
        <v>TEACHER</v>
      </c>
      <c r="K29" s="222" t="str">
        <f>+IF($Q$1="ENGLISH","ATT","ASIS")</f>
        <v>ATT</v>
      </c>
      <c r="L29" s="45"/>
      <c r="M29" s="45"/>
      <c r="X29" s="52"/>
      <c r="Y29" s="2"/>
      <c r="Z29" s="2"/>
      <c r="AA29" s="4"/>
      <c r="AB29" s="2"/>
      <c r="AC29" s="4"/>
      <c r="AD29" s="53"/>
      <c r="AH29" s="54"/>
      <c r="AI29" s="54"/>
      <c r="AJ29" s="55"/>
    </row>
    <row r="30" spans="2:36">
      <c r="B30" s="246" t="s">
        <v>161</v>
      </c>
      <c r="C30" s="247"/>
      <c r="D30" s="213">
        <v>1</v>
      </c>
      <c r="E30" s="213">
        <v>0.95</v>
      </c>
      <c r="G30" s="146">
        <v>1</v>
      </c>
      <c r="H30" s="167">
        <v>40326</v>
      </c>
      <c r="I30" s="214">
        <v>5</v>
      </c>
      <c r="J30" s="140" t="s">
        <v>168</v>
      </c>
      <c r="K30" s="205">
        <v>1</v>
      </c>
      <c r="L30" s="45"/>
      <c r="M30" s="45"/>
      <c r="X30" s="2"/>
      <c r="Y30" s="2"/>
      <c r="Z30" s="2"/>
      <c r="AA30" s="4"/>
      <c r="AB30" s="63"/>
      <c r="AC30" s="4"/>
      <c r="AD30" s="52"/>
      <c r="AH30" s="56"/>
    </row>
    <row r="31" spans="2:36">
      <c r="B31" s="203" t="s">
        <v>162</v>
      </c>
      <c r="C31" s="204"/>
      <c r="D31" s="213">
        <v>1</v>
      </c>
      <c r="E31" s="213">
        <v>0.93</v>
      </c>
      <c r="G31" s="146">
        <v>2</v>
      </c>
      <c r="H31" s="167">
        <v>40348</v>
      </c>
      <c r="I31" s="214">
        <v>4.5</v>
      </c>
      <c r="J31" s="140" t="s">
        <v>168</v>
      </c>
      <c r="K31" s="205">
        <v>1</v>
      </c>
      <c r="L31" s="45"/>
      <c r="M31" s="45"/>
      <c r="X31" s="2"/>
      <c r="Y31" s="2"/>
      <c r="Z31" s="2"/>
      <c r="AA31" s="4"/>
      <c r="AB31" s="2"/>
    </row>
    <row r="32" spans="2:36">
      <c r="B32" s="203" t="s">
        <v>163</v>
      </c>
      <c r="C32" s="204"/>
      <c r="D32" s="213">
        <v>1</v>
      </c>
      <c r="E32" s="213">
        <v>0.85</v>
      </c>
      <c r="G32" s="146">
        <v>3</v>
      </c>
      <c r="H32" s="167">
        <v>40389</v>
      </c>
      <c r="I32" s="214">
        <v>4.5</v>
      </c>
      <c r="J32" s="140" t="s">
        <v>168</v>
      </c>
      <c r="K32" s="205">
        <v>1</v>
      </c>
      <c r="L32" s="45"/>
      <c r="M32" s="45"/>
      <c r="X32" s="2"/>
      <c r="Y32" s="2"/>
      <c r="Z32" s="2"/>
      <c r="AA32" s="4"/>
      <c r="AB32" s="2"/>
      <c r="AC32" s="4"/>
      <c r="AD32" s="50"/>
      <c r="AH32" s="51"/>
      <c r="AI32" s="51"/>
    </row>
    <row r="33" spans="2:37">
      <c r="B33" s="203" t="s">
        <v>164</v>
      </c>
      <c r="C33" s="204"/>
      <c r="D33" s="213">
        <v>1</v>
      </c>
      <c r="E33" s="213">
        <v>1</v>
      </c>
      <c r="G33" s="218">
        <v>4</v>
      </c>
      <c r="H33" s="219">
        <v>40413</v>
      </c>
      <c r="I33" s="214">
        <v>5</v>
      </c>
      <c r="J33" s="140" t="s">
        <v>168</v>
      </c>
      <c r="K33" s="205">
        <v>1</v>
      </c>
      <c r="L33" s="45"/>
      <c r="M33" s="45"/>
      <c r="X33" s="52"/>
      <c r="Y33" s="2"/>
      <c r="Z33" s="2"/>
      <c r="AA33" s="4"/>
      <c r="AB33" s="2"/>
      <c r="AC33" s="4"/>
      <c r="AD33" s="53"/>
      <c r="AH33" s="54"/>
      <c r="AI33" s="54"/>
      <c r="AJ33" s="55"/>
    </row>
    <row r="34" spans="2:37">
      <c r="B34" s="248" t="str">
        <f>+IF($Q$1="ENGLISH","AVERAGE","PROMEDIO")</f>
        <v>AVERAGE</v>
      </c>
      <c r="C34" s="215"/>
      <c r="D34" s="216"/>
      <c r="E34" s="213">
        <f>+(E30+E31+E32+E33)/4</f>
        <v>0.9325</v>
      </c>
      <c r="G34" s="248" t="str">
        <f>+IF($Q$1="ENGLISH","AVERAGE","PROMEDIO")</f>
        <v>AVERAGE</v>
      </c>
      <c r="H34" s="220"/>
      <c r="I34" s="217">
        <f>+(I30+I31+I32+I33)/4</f>
        <v>4.75</v>
      </c>
      <c r="J34" s="68"/>
      <c r="K34" s="2"/>
      <c r="L34" s="45"/>
      <c r="M34" s="45"/>
      <c r="X34" s="52"/>
      <c r="Y34" s="2"/>
      <c r="Z34" s="2"/>
      <c r="AA34" s="4"/>
      <c r="AB34" s="2"/>
      <c r="AC34" s="4"/>
      <c r="AD34" s="53"/>
      <c r="AH34" s="54"/>
      <c r="AI34" s="54"/>
      <c r="AJ34" s="55"/>
    </row>
    <row r="35" spans="2:37">
      <c r="B35" s="45"/>
      <c r="C35" s="45"/>
      <c r="K35" s="45"/>
      <c r="L35" s="45"/>
      <c r="M35" s="45"/>
      <c r="X35" s="2"/>
      <c r="Y35" s="2"/>
      <c r="Z35" s="2"/>
      <c r="AA35" s="4"/>
      <c r="AB35" s="2"/>
    </row>
    <row r="36" spans="2:37" ht="17.25">
      <c r="B36" s="245" t="str">
        <f>+IF($Q$1="ENGLISH","CLASSES","CLASES")</f>
        <v>CLASSES</v>
      </c>
      <c r="C36" s="200"/>
      <c r="D36" s="65"/>
      <c r="E36" s="65"/>
      <c r="F36" s="65"/>
      <c r="G36" s="65"/>
      <c r="H36" s="65"/>
      <c r="I36" s="65"/>
      <c r="J36" s="65"/>
      <c r="K36" s="65"/>
      <c r="L36" s="65"/>
      <c r="M36" s="65"/>
      <c r="X36" s="2"/>
      <c r="Y36" s="2"/>
      <c r="Z36" s="2"/>
      <c r="AA36" s="4"/>
      <c r="AB36" s="2"/>
      <c r="AC36" s="4"/>
      <c r="AD36" s="50"/>
      <c r="AH36" s="51"/>
      <c r="AI36" s="51"/>
    </row>
    <row r="37" spans="2:37" ht="5.45" customHeight="1">
      <c r="B37" s="238"/>
      <c r="C37" s="200"/>
      <c r="D37" s="65"/>
      <c r="E37" s="65"/>
      <c r="F37" s="65"/>
      <c r="G37" s="65"/>
      <c r="H37" s="65"/>
      <c r="I37" s="65"/>
      <c r="J37" s="65"/>
      <c r="K37" s="65"/>
      <c r="L37" s="65"/>
      <c r="M37" s="65"/>
      <c r="X37" s="2"/>
      <c r="Y37" s="2"/>
      <c r="Z37" s="2"/>
      <c r="AA37" s="4"/>
      <c r="AB37" s="2"/>
      <c r="AC37" s="4"/>
      <c r="AD37" s="61"/>
      <c r="AH37" s="51"/>
      <c r="AI37" s="51"/>
    </row>
    <row r="38" spans="2:37">
      <c r="B38" s="201"/>
      <c r="C38" s="222" t="str">
        <f>+IF($Q$1="ENGLISH","DATE","FECHA")</f>
        <v>DATE</v>
      </c>
      <c r="D38" s="222" t="str">
        <f>+IF($Q$1="ENGLISH","ATT","ASIS")</f>
        <v>ATT</v>
      </c>
      <c r="E38" s="141"/>
      <c r="F38" s="222" t="str">
        <f>+IF($Q$1="ENGLISH","DATE","FECHA")</f>
        <v>DATE</v>
      </c>
      <c r="G38" s="222" t="str">
        <f>+IF($Q$1="ENGLISH","ATT","ASIS")</f>
        <v>ATT</v>
      </c>
      <c r="H38" s="141"/>
      <c r="I38" s="222" t="str">
        <f>+IF($Q$1="ENGLISH","DATE","FECHA")</f>
        <v>DATE</v>
      </c>
      <c r="J38" s="222" t="str">
        <f>+IF($Q$1="ENGLISH","ATT","ASIS")</f>
        <v>ATT</v>
      </c>
      <c r="K38" s="141"/>
      <c r="L38" s="222" t="str">
        <f>+IF($Q$1="ENGLISH","DATE","FECHA")</f>
        <v>DATE</v>
      </c>
      <c r="M38" s="222" t="str">
        <f>+IF($Q$1="ENGLISH","ATT","ASIS")</f>
        <v>ATT</v>
      </c>
      <c r="X38" s="52"/>
      <c r="Y38" s="2"/>
      <c r="Z38" s="2"/>
      <c r="AA38" s="4"/>
      <c r="AB38" s="63"/>
      <c r="AC38" s="4"/>
      <c r="AD38" s="53"/>
      <c r="AH38" s="54"/>
      <c r="AI38" s="54"/>
      <c r="AJ38" s="55"/>
    </row>
    <row r="39" spans="2:37">
      <c r="B39" s="143">
        <v>1</v>
      </c>
      <c r="C39" s="163">
        <v>40274</v>
      </c>
      <c r="D39" s="143">
        <v>1</v>
      </c>
      <c r="E39" s="143">
        <v>11</v>
      </c>
      <c r="F39" s="164">
        <v>40308</v>
      </c>
      <c r="G39" s="143">
        <v>1</v>
      </c>
      <c r="H39" s="143">
        <v>21</v>
      </c>
      <c r="I39" s="164">
        <v>40330</v>
      </c>
      <c r="J39" s="144">
        <v>1</v>
      </c>
      <c r="K39" s="207">
        <v>31</v>
      </c>
      <c r="L39" s="208">
        <v>40350</v>
      </c>
      <c r="M39" s="207">
        <v>1</v>
      </c>
      <c r="X39" s="52"/>
      <c r="Y39" s="2"/>
      <c r="Z39" s="2"/>
      <c r="AA39" s="4"/>
      <c r="AB39" s="2"/>
      <c r="AC39" s="4"/>
      <c r="AD39" s="53"/>
      <c r="AH39" s="54"/>
      <c r="AI39" s="54"/>
      <c r="AJ39" s="55"/>
    </row>
    <row r="40" spans="2:37">
      <c r="B40" s="146">
        <v>2</v>
      </c>
      <c r="C40" s="164">
        <v>40283</v>
      </c>
      <c r="D40" s="146">
        <v>1</v>
      </c>
      <c r="E40" s="146">
        <v>12</v>
      </c>
      <c r="F40" s="164">
        <v>40309</v>
      </c>
      <c r="G40" s="146">
        <v>1</v>
      </c>
      <c r="H40" s="146">
        <v>22</v>
      </c>
      <c r="I40" s="164">
        <v>40332</v>
      </c>
      <c r="J40" s="146">
        <v>1</v>
      </c>
      <c r="K40" s="140">
        <v>32</v>
      </c>
      <c r="L40" s="209">
        <v>40351</v>
      </c>
      <c r="M40" s="140">
        <v>1</v>
      </c>
      <c r="X40" s="2"/>
      <c r="Y40" s="2"/>
      <c r="Z40" s="2"/>
      <c r="AA40" s="4"/>
      <c r="AB40" s="63"/>
      <c r="AC40" s="4"/>
      <c r="AD40" s="52"/>
      <c r="AH40" s="56"/>
    </row>
    <row r="41" spans="2:37">
      <c r="B41" s="146">
        <v>3</v>
      </c>
      <c r="C41" s="164">
        <v>40284</v>
      </c>
      <c r="D41" s="146">
        <v>1</v>
      </c>
      <c r="E41" s="146">
        <v>13</v>
      </c>
      <c r="F41" s="164">
        <v>40310</v>
      </c>
      <c r="G41" s="146">
        <v>1</v>
      </c>
      <c r="H41" s="146">
        <v>23</v>
      </c>
      <c r="I41" s="164">
        <v>40334</v>
      </c>
      <c r="J41" s="146">
        <v>1</v>
      </c>
      <c r="K41" s="140">
        <v>33</v>
      </c>
      <c r="L41" s="209">
        <v>40352</v>
      </c>
      <c r="M41" s="140">
        <v>1</v>
      </c>
      <c r="Y41" s="2"/>
      <c r="Z41" s="4"/>
      <c r="AA41" s="2"/>
      <c r="AB41" s="2"/>
      <c r="AH41" s="2"/>
      <c r="AI41" s="2"/>
      <c r="AJ41" s="2"/>
    </row>
    <row r="42" spans="2:37">
      <c r="B42" s="146">
        <v>4</v>
      </c>
      <c r="C42" s="164">
        <v>40290</v>
      </c>
      <c r="D42" s="146">
        <v>1</v>
      </c>
      <c r="E42" s="149">
        <v>14</v>
      </c>
      <c r="F42" s="168">
        <v>40312</v>
      </c>
      <c r="G42" s="146">
        <v>1</v>
      </c>
      <c r="H42" s="149">
        <v>24</v>
      </c>
      <c r="I42" s="168">
        <v>40336</v>
      </c>
      <c r="J42" s="146">
        <v>1</v>
      </c>
      <c r="K42" s="140">
        <v>34</v>
      </c>
      <c r="L42" s="209">
        <v>40354</v>
      </c>
      <c r="M42" s="140">
        <v>1</v>
      </c>
      <c r="AH42" s="2"/>
      <c r="AI42" s="2"/>
      <c r="AJ42" s="2"/>
    </row>
    <row r="43" spans="2:37">
      <c r="B43" s="146">
        <v>5</v>
      </c>
      <c r="C43" s="164">
        <v>40295</v>
      </c>
      <c r="D43" s="146">
        <v>1</v>
      </c>
      <c r="E43" s="146">
        <v>15</v>
      </c>
      <c r="F43" s="167">
        <v>40322</v>
      </c>
      <c r="G43" s="146">
        <v>1</v>
      </c>
      <c r="H43" s="146">
        <v>25</v>
      </c>
      <c r="I43" s="167">
        <v>40337</v>
      </c>
      <c r="J43" s="146">
        <v>1</v>
      </c>
      <c r="K43" s="140">
        <v>35</v>
      </c>
      <c r="L43" s="209">
        <v>40355</v>
      </c>
      <c r="M43" s="140">
        <v>1</v>
      </c>
      <c r="N43" s="200"/>
      <c r="O43" s="64"/>
      <c r="Q43" s="160"/>
      <c r="R43" s="64"/>
      <c r="S43" s="62"/>
      <c r="T43" s="171"/>
      <c r="V43" s="62"/>
      <c r="W43" s="171"/>
      <c r="X43" s="62"/>
      <c r="Z43" s="45"/>
      <c r="AA43" s="46"/>
      <c r="AI43" s="2"/>
      <c r="AJ43" s="2"/>
      <c r="AK43" s="2"/>
    </row>
    <row r="44" spans="2:37">
      <c r="B44" s="146">
        <v>6</v>
      </c>
      <c r="C44" s="164">
        <v>40301</v>
      </c>
      <c r="D44" s="146">
        <v>1</v>
      </c>
      <c r="E44" s="146">
        <v>16</v>
      </c>
      <c r="F44" s="167">
        <v>40323</v>
      </c>
      <c r="G44" s="146">
        <v>1</v>
      </c>
      <c r="H44" s="146">
        <v>26</v>
      </c>
      <c r="I44" s="167">
        <v>40338</v>
      </c>
      <c r="J44" s="146">
        <v>1</v>
      </c>
      <c r="K44" s="140">
        <v>36</v>
      </c>
      <c r="L44" s="209">
        <v>40358</v>
      </c>
      <c r="M44" s="140">
        <v>1</v>
      </c>
      <c r="N44" s="200"/>
      <c r="O44" s="64"/>
      <c r="Q44" s="160"/>
      <c r="R44" s="64"/>
      <c r="S44" s="62"/>
      <c r="T44" s="171"/>
      <c r="V44" s="62"/>
      <c r="W44" s="171"/>
      <c r="X44" s="62"/>
      <c r="Z44" s="45"/>
      <c r="AA44" s="46"/>
      <c r="AI44" s="2"/>
      <c r="AJ44" s="2"/>
      <c r="AK44" s="2"/>
    </row>
    <row r="45" spans="2:37">
      <c r="B45" s="146">
        <v>7</v>
      </c>
      <c r="C45" s="164">
        <v>40302</v>
      </c>
      <c r="D45" s="146">
        <v>1</v>
      </c>
      <c r="E45" s="149">
        <v>17</v>
      </c>
      <c r="F45" s="168">
        <v>40324</v>
      </c>
      <c r="G45" s="146">
        <v>1</v>
      </c>
      <c r="H45" s="149">
        <v>27</v>
      </c>
      <c r="I45" s="168">
        <v>40339</v>
      </c>
      <c r="J45" s="146">
        <v>1</v>
      </c>
      <c r="K45" s="140">
        <v>37</v>
      </c>
      <c r="L45" s="209">
        <v>40359</v>
      </c>
      <c r="M45" s="140">
        <v>1</v>
      </c>
      <c r="N45" s="65"/>
      <c r="O45" s="64"/>
      <c r="Q45" s="160"/>
      <c r="R45" s="64"/>
      <c r="S45" s="62"/>
      <c r="T45" s="171"/>
      <c r="V45" s="62"/>
      <c r="W45" s="171"/>
      <c r="X45" s="62"/>
      <c r="Z45" s="45"/>
      <c r="AA45" s="46"/>
      <c r="AI45" s="57"/>
      <c r="AJ45" s="58"/>
      <c r="AK45" s="58"/>
    </row>
    <row r="46" spans="2:37">
      <c r="B46" s="146">
        <v>8</v>
      </c>
      <c r="C46" s="164">
        <v>40303</v>
      </c>
      <c r="D46" s="146">
        <v>1</v>
      </c>
      <c r="E46" s="146">
        <v>18</v>
      </c>
      <c r="F46" s="167">
        <v>40325</v>
      </c>
      <c r="G46" s="146">
        <v>1</v>
      </c>
      <c r="H46" s="146">
        <v>28</v>
      </c>
      <c r="I46" s="167">
        <v>40340</v>
      </c>
      <c r="J46" s="146">
        <v>1</v>
      </c>
      <c r="K46" s="140">
        <v>38</v>
      </c>
      <c r="L46" s="209">
        <v>40361</v>
      </c>
      <c r="M46" s="140">
        <v>1</v>
      </c>
      <c r="N46" s="65"/>
      <c r="O46" s="64"/>
      <c r="Q46" s="160"/>
      <c r="R46" s="64"/>
      <c r="S46" s="62"/>
      <c r="T46" s="171"/>
      <c r="V46" s="62"/>
      <c r="W46" s="171"/>
      <c r="X46" s="62"/>
      <c r="Z46" s="45"/>
      <c r="AA46" s="46"/>
      <c r="AI46" s="57"/>
      <c r="AJ46" s="58"/>
      <c r="AK46" s="58"/>
    </row>
    <row r="47" spans="2:37">
      <c r="B47" s="146">
        <v>9</v>
      </c>
      <c r="C47" s="164">
        <v>40304</v>
      </c>
      <c r="D47" s="146">
        <v>1</v>
      </c>
      <c r="E47" s="146">
        <v>19</v>
      </c>
      <c r="F47" s="167">
        <v>40326</v>
      </c>
      <c r="G47" s="146">
        <v>1</v>
      </c>
      <c r="H47" s="146">
        <v>29</v>
      </c>
      <c r="I47" s="167">
        <v>40343</v>
      </c>
      <c r="J47" s="146">
        <v>1</v>
      </c>
      <c r="K47" s="140">
        <v>39</v>
      </c>
      <c r="L47" s="209">
        <v>40362</v>
      </c>
      <c r="M47" s="140">
        <v>1</v>
      </c>
      <c r="O47" s="64"/>
      <c r="Q47" s="160"/>
      <c r="R47" s="64"/>
      <c r="S47" s="62"/>
      <c r="T47" s="171"/>
      <c r="V47" s="62"/>
      <c r="W47" s="171"/>
      <c r="X47" s="62"/>
      <c r="Z47" s="45"/>
      <c r="AA47" s="46"/>
    </row>
    <row r="48" spans="2:37">
      <c r="B48" s="146">
        <v>10</v>
      </c>
      <c r="C48" s="164">
        <v>40305</v>
      </c>
      <c r="D48" s="146">
        <v>1</v>
      </c>
      <c r="E48" s="149">
        <v>20</v>
      </c>
      <c r="F48" s="168">
        <v>40327</v>
      </c>
      <c r="G48" s="146">
        <v>1</v>
      </c>
      <c r="H48" s="149">
        <v>30</v>
      </c>
      <c r="I48" s="168">
        <v>40344</v>
      </c>
      <c r="J48" s="146">
        <v>1</v>
      </c>
      <c r="K48" s="140">
        <v>40</v>
      </c>
      <c r="L48" s="209">
        <v>40365</v>
      </c>
      <c r="M48" s="140">
        <v>1</v>
      </c>
      <c r="O48" s="64"/>
      <c r="Q48" s="160"/>
      <c r="R48" s="64"/>
      <c r="S48" s="62"/>
      <c r="T48" s="171"/>
      <c r="V48" s="62"/>
      <c r="W48" s="171"/>
      <c r="X48" s="62"/>
      <c r="Z48" s="45"/>
      <c r="AA48" s="46"/>
    </row>
    <row r="49" spans="2:34">
      <c r="G49" s="200"/>
      <c r="H49" s="200"/>
      <c r="I49" s="200"/>
      <c r="J49" s="200"/>
      <c r="K49" s="200"/>
      <c r="L49" s="200"/>
      <c r="M49" s="200"/>
    </row>
    <row r="50" spans="2:34">
      <c r="G50" s="200"/>
      <c r="H50" s="200"/>
      <c r="I50" s="200"/>
      <c r="J50" s="200"/>
      <c r="K50" s="200"/>
      <c r="L50" s="200"/>
      <c r="M50" s="200"/>
    </row>
    <row r="51" spans="2:34">
      <c r="G51" s="65"/>
      <c r="H51" s="200"/>
      <c r="I51" s="65"/>
      <c r="J51" s="65"/>
      <c r="K51" s="65"/>
      <c r="L51" s="65"/>
      <c r="M51" s="65"/>
    </row>
    <row r="52" spans="2:34">
      <c r="G52" s="65"/>
      <c r="H52" s="200"/>
      <c r="I52" s="65"/>
      <c r="J52" s="65"/>
      <c r="K52" s="65"/>
      <c r="L52" s="65"/>
      <c r="M52" s="65"/>
    </row>
    <row r="53" spans="2:34" s="2" customFormat="1">
      <c r="G53" s="45"/>
      <c r="H53" s="200"/>
      <c r="I53" s="45"/>
      <c r="J53" s="45"/>
      <c r="K53" s="45"/>
      <c r="L53" s="64"/>
      <c r="M53" s="160"/>
      <c r="N53" s="65"/>
      <c r="O53" s="161"/>
      <c r="P53" s="161"/>
      <c r="Q53" s="65"/>
      <c r="R53" s="63"/>
      <c r="S53" s="176"/>
      <c r="T53" s="63"/>
      <c r="U53" s="63"/>
      <c r="V53" s="176"/>
      <c r="W53" s="63"/>
      <c r="Z53" s="4"/>
    </row>
    <row r="54" spans="2:34" s="2" customFormat="1">
      <c r="G54" s="45"/>
      <c r="H54" s="200"/>
      <c r="I54" s="45"/>
      <c r="J54" s="45"/>
      <c r="K54" s="45"/>
      <c r="L54" s="64"/>
      <c r="M54" s="160"/>
      <c r="N54" s="65"/>
      <c r="O54" s="161"/>
      <c r="P54" s="161"/>
      <c r="Q54" s="65"/>
      <c r="R54" s="63"/>
      <c r="S54" s="176"/>
      <c r="T54" s="63"/>
      <c r="U54" s="63"/>
      <c r="V54" s="176"/>
      <c r="W54" s="63"/>
      <c r="Z54" s="4"/>
    </row>
    <row r="55" spans="2:34" s="2" customFormat="1">
      <c r="D55" s="45"/>
      <c r="E55" s="45"/>
      <c r="F55" s="45"/>
      <c r="G55" s="45"/>
      <c r="H55" s="200"/>
      <c r="I55" s="45"/>
      <c r="J55" s="45"/>
      <c r="K55" s="64"/>
      <c r="L55" s="160"/>
      <c r="M55" s="64"/>
      <c r="N55" s="65"/>
      <c r="O55" s="161"/>
      <c r="P55" s="161"/>
      <c r="Q55" s="65"/>
      <c r="R55" s="63"/>
      <c r="S55" s="176"/>
      <c r="T55" s="63"/>
      <c r="U55" s="63"/>
      <c r="V55" s="176"/>
      <c r="W55" s="63"/>
      <c r="Z55" s="4"/>
    </row>
    <row r="56" spans="2:34" s="2" customFormat="1">
      <c r="B56" s="210" t="s">
        <v>167</v>
      </c>
      <c r="C56" s="211"/>
      <c r="D56" s="147">
        <v>0</v>
      </c>
      <c r="E56" s="45"/>
      <c r="F56" s="45"/>
      <c r="G56" s="45"/>
      <c r="H56" s="200"/>
      <c r="I56" s="45"/>
      <c r="J56" s="45"/>
      <c r="K56" s="64"/>
      <c r="L56" s="160"/>
      <c r="M56" s="64"/>
      <c r="N56" s="65"/>
      <c r="O56" s="161"/>
      <c r="P56" s="161"/>
      <c r="Q56" s="65"/>
      <c r="R56" s="63"/>
      <c r="S56" s="176"/>
      <c r="T56" s="63"/>
      <c r="U56" s="63"/>
      <c r="V56" s="176"/>
      <c r="W56" s="63"/>
      <c r="Z56" s="4"/>
    </row>
    <row r="57" spans="2:34" s="2" customFormat="1" ht="15.75" thickBot="1">
      <c r="B57" s="139"/>
      <c r="C57" s="162" t="s">
        <v>43</v>
      </c>
      <c r="D57" s="140" t="s">
        <v>139</v>
      </c>
      <c r="E57" s="141"/>
      <c r="F57" s="162" t="s">
        <v>43</v>
      </c>
      <c r="G57" s="140" t="s">
        <v>139</v>
      </c>
      <c r="H57" s="141"/>
      <c r="I57" s="162" t="s">
        <v>43</v>
      </c>
      <c r="J57" s="140" t="s">
        <v>139</v>
      </c>
      <c r="K57" s="141"/>
      <c r="L57" s="162" t="s">
        <v>43</v>
      </c>
      <c r="M57" s="142" t="s">
        <v>139</v>
      </c>
      <c r="N57" s="65"/>
      <c r="O57" s="161"/>
      <c r="P57" s="161"/>
      <c r="Q57" s="65"/>
      <c r="R57" s="63"/>
      <c r="S57" s="176"/>
      <c r="T57" s="63"/>
      <c r="U57" s="63"/>
      <c r="V57" s="176"/>
      <c r="W57" s="63"/>
      <c r="Z57" s="4"/>
    </row>
    <row r="58" spans="2:34" s="2" customFormat="1">
      <c r="B58" s="154">
        <v>41</v>
      </c>
      <c r="C58" s="166"/>
      <c r="D58" s="155"/>
      <c r="E58" s="155">
        <v>51</v>
      </c>
      <c r="F58" s="170"/>
      <c r="G58" s="155"/>
      <c r="H58" s="155">
        <v>61</v>
      </c>
      <c r="I58" s="170"/>
      <c r="J58" s="156"/>
      <c r="K58" s="157">
        <v>71</v>
      </c>
      <c r="L58" s="177"/>
      <c r="M58" s="158"/>
      <c r="N58" s="65"/>
      <c r="O58" s="161"/>
      <c r="P58" s="161"/>
      <c r="Q58" s="65"/>
      <c r="R58" s="63"/>
      <c r="S58" s="176"/>
      <c r="T58" s="63"/>
      <c r="U58" s="63"/>
      <c r="V58" s="176"/>
      <c r="W58" s="63"/>
      <c r="Z58" s="4"/>
    </row>
    <row r="59" spans="2:34" s="2" customFormat="1">
      <c r="B59" s="145">
        <v>42</v>
      </c>
      <c r="C59" s="164"/>
      <c r="D59" s="146"/>
      <c r="E59" s="146">
        <v>52</v>
      </c>
      <c r="F59" s="167"/>
      <c r="G59" s="146"/>
      <c r="H59" s="146">
        <v>62</v>
      </c>
      <c r="I59" s="167"/>
      <c r="J59" s="146"/>
      <c r="K59" s="147">
        <v>72</v>
      </c>
      <c r="L59" s="174"/>
      <c r="M59" s="148"/>
      <c r="N59" s="65"/>
      <c r="O59" s="161"/>
      <c r="P59" s="161"/>
      <c r="Q59" s="65"/>
      <c r="R59" s="63"/>
      <c r="S59" s="176"/>
      <c r="T59" s="63"/>
      <c r="U59" s="63"/>
      <c r="V59" s="176"/>
      <c r="W59" s="63"/>
      <c r="Z59" s="4"/>
    </row>
    <row r="60" spans="2:34" s="2" customFormat="1">
      <c r="B60" s="145">
        <v>43</v>
      </c>
      <c r="C60" s="164"/>
      <c r="D60" s="146"/>
      <c r="E60" s="146">
        <v>53</v>
      </c>
      <c r="F60" s="167"/>
      <c r="G60" s="146"/>
      <c r="H60" s="146">
        <v>63</v>
      </c>
      <c r="I60" s="167"/>
      <c r="J60" s="146"/>
      <c r="K60" s="147">
        <v>73</v>
      </c>
      <c r="L60" s="174"/>
      <c r="M60" s="148"/>
      <c r="N60" s="65"/>
      <c r="O60" s="161"/>
      <c r="P60" s="161"/>
      <c r="Q60" s="65"/>
      <c r="R60" s="63"/>
      <c r="S60" s="176"/>
      <c r="T60" s="63"/>
      <c r="U60" s="63"/>
      <c r="V60" s="176"/>
      <c r="W60" s="63"/>
      <c r="Z60" s="4"/>
    </row>
    <row r="61" spans="2:34" s="2" customFormat="1">
      <c r="B61" s="145">
        <v>44</v>
      </c>
      <c r="C61" s="164"/>
      <c r="D61" s="146"/>
      <c r="E61" s="149">
        <v>54</v>
      </c>
      <c r="F61" s="168"/>
      <c r="G61" s="146"/>
      <c r="H61" s="149">
        <v>64</v>
      </c>
      <c r="I61" s="168"/>
      <c r="J61" s="146"/>
      <c r="K61" s="147">
        <v>74</v>
      </c>
      <c r="L61" s="174"/>
      <c r="M61" s="148"/>
      <c r="N61" s="65"/>
      <c r="O61" s="161"/>
      <c r="P61" s="161"/>
      <c r="Q61" s="65"/>
      <c r="R61" s="63"/>
      <c r="S61" s="176"/>
      <c r="T61" s="63"/>
      <c r="U61" s="63"/>
      <c r="V61" s="176"/>
      <c r="W61" s="63"/>
      <c r="Z61" s="4"/>
    </row>
    <row r="62" spans="2:34" s="2" customFormat="1">
      <c r="B62" s="145">
        <v>45</v>
      </c>
      <c r="C62" s="164"/>
      <c r="D62" s="146"/>
      <c r="E62" s="146">
        <v>55</v>
      </c>
      <c r="F62" s="167"/>
      <c r="G62" s="146"/>
      <c r="H62" s="146">
        <v>65</v>
      </c>
      <c r="I62" s="167"/>
      <c r="J62" s="146"/>
      <c r="K62" s="147">
        <v>75</v>
      </c>
      <c r="L62" s="174"/>
      <c r="M62" s="148"/>
      <c r="N62" s="65"/>
      <c r="O62" s="161"/>
      <c r="P62" s="161"/>
      <c r="Q62" s="65"/>
      <c r="R62" s="63"/>
      <c r="S62" s="176"/>
      <c r="T62" s="63"/>
      <c r="U62" s="63"/>
      <c r="V62" s="176"/>
      <c r="W62" s="63"/>
      <c r="Z62" s="4"/>
      <c r="AF62" s="59"/>
      <c r="AG62" s="59"/>
      <c r="AH62" s="59"/>
    </row>
    <row r="63" spans="2:34" s="2" customFormat="1">
      <c r="B63" s="145">
        <v>46</v>
      </c>
      <c r="C63" s="164"/>
      <c r="D63" s="146"/>
      <c r="E63" s="146">
        <v>56</v>
      </c>
      <c r="F63" s="167"/>
      <c r="G63" s="146"/>
      <c r="H63" s="146">
        <v>66</v>
      </c>
      <c r="I63" s="167"/>
      <c r="J63" s="146"/>
      <c r="K63" s="147">
        <v>76</v>
      </c>
      <c r="L63" s="174"/>
      <c r="M63" s="148"/>
      <c r="N63" s="65"/>
      <c r="O63" s="161"/>
      <c r="P63" s="161"/>
      <c r="Q63" s="65"/>
      <c r="R63" s="63"/>
      <c r="S63" s="176"/>
      <c r="T63" s="63"/>
      <c r="U63" s="63"/>
      <c r="V63" s="176"/>
      <c r="W63" s="63"/>
      <c r="Z63" s="4"/>
    </row>
    <row r="64" spans="2:34" s="2" customFormat="1">
      <c r="B64" s="145">
        <v>47</v>
      </c>
      <c r="C64" s="164"/>
      <c r="D64" s="146"/>
      <c r="E64" s="149">
        <v>57</v>
      </c>
      <c r="F64" s="168"/>
      <c r="G64" s="146"/>
      <c r="H64" s="149">
        <v>67</v>
      </c>
      <c r="I64" s="168"/>
      <c r="J64" s="146"/>
      <c r="K64" s="147">
        <v>77</v>
      </c>
      <c r="L64" s="174"/>
      <c r="M64" s="148"/>
      <c r="N64" s="65"/>
      <c r="O64" s="161"/>
      <c r="P64" s="161"/>
      <c r="Q64" s="65"/>
      <c r="R64" s="63"/>
      <c r="S64" s="176"/>
      <c r="T64" s="63"/>
      <c r="U64" s="63"/>
      <c r="V64" s="176"/>
      <c r="W64" s="63"/>
      <c r="Z64" s="4"/>
    </row>
    <row r="65" spans="2:34" s="2" customFormat="1">
      <c r="B65" s="145">
        <v>48</v>
      </c>
      <c r="C65" s="164"/>
      <c r="D65" s="146"/>
      <c r="E65" s="146">
        <v>58</v>
      </c>
      <c r="F65" s="167"/>
      <c r="G65" s="146"/>
      <c r="H65" s="146">
        <v>68</v>
      </c>
      <c r="I65" s="167"/>
      <c r="J65" s="146"/>
      <c r="K65" s="147">
        <v>78</v>
      </c>
      <c r="L65" s="174"/>
      <c r="M65" s="148"/>
      <c r="N65" s="65"/>
      <c r="O65" s="161"/>
      <c r="P65" s="161"/>
      <c r="Q65" s="65"/>
      <c r="R65" s="63"/>
      <c r="S65" s="176"/>
      <c r="T65" s="63"/>
      <c r="U65" s="63"/>
      <c r="V65" s="176"/>
      <c r="W65" s="63"/>
      <c r="Z65" s="4"/>
    </row>
    <row r="66" spans="2:34" s="2" customFormat="1">
      <c r="B66" s="145">
        <v>49</v>
      </c>
      <c r="C66" s="164"/>
      <c r="D66" s="146"/>
      <c r="E66" s="146">
        <v>59</v>
      </c>
      <c r="F66" s="167"/>
      <c r="G66" s="146"/>
      <c r="H66" s="146">
        <v>69</v>
      </c>
      <c r="I66" s="167"/>
      <c r="J66" s="146"/>
      <c r="K66" s="147">
        <v>79</v>
      </c>
      <c r="L66" s="174"/>
      <c r="M66" s="148"/>
      <c r="N66" s="65"/>
      <c r="O66" s="161"/>
      <c r="P66" s="161"/>
      <c r="Q66" s="65"/>
      <c r="R66" s="63"/>
      <c r="S66" s="176"/>
      <c r="T66" s="63"/>
      <c r="U66" s="63"/>
      <c r="V66" s="176"/>
      <c r="W66" s="63"/>
      <c r="Z66" s="4"/>
    </row>
    <row r="67" spans="2:34" s="2" customFormat="1" ht="15.75" thickBot="1">
      <c r="B67" s="150">
        <v>50</v>
      </c>
      <c r="C67" s="165"/>
      <c r="D67" s="151"/>
      <c r="E67" s="152">
        <v>60</v>
      </c>
      <c r="F67" s="169"/>
      <c r="G67" s="151"/>
      <c r="H67" s="152">
        <v>70</v>
      </c>
      <c r="I67" s="169"/>
      <c r="J67" s="151"/>
      <c r="K67" s="153">
        <v>80</v>
      </c>
      <c r="L67" s="175"/>
      <c r="M67" s="66"/>
      <c r="N67" s="65"/>
      <c r="O67" s="161"/>
      <c r="P67" s="161"/>
      <c r="Q67" s="65"/>
      <c r="R67" s="63"/>
      <c r="S67" s="176"/>
      <c r="T67" s="63"/>
      <c r="U67" s="63"/>
      <c r="V67" s="176"/>
      <c r="W67" s="63"/>
      <c r="Z67" s="4"/>
    </row>
    <row r="68" spans="2:34" s="2" customFormat="1" ht="15.75">
      <c r="B68" s="191"/>
      <c r="C68" s="311"/>
      <c r="D68" s="311"/>
      <c r="E68" s="192"/>
      <c r="F68" s="192"/>
      <c r="G68" s="192"/>
      <c r="H68" s="311"/>
      <c r="I68" s="311"/>
      <c r="K68" s="65"/>
      <c r="L68" s="161"/>
      <c r="M68" s="65"/>
      <c r="N68" s="65"/>
      <c r="O68" s="161"/>
      <c r="P68" s="161"/>
      <c r="Q68" s="65"/>
      <c r="R68" s="63"/>
      <c r="S68" s="176"/>
      <c r="T68" s="63"/>
      <c r="U68" s="63"/>
      <c r="V68" s="176"/>
      <c r="W68" s="63"/>
      <c r="Z68" s="4"/>
    </row>
    <row r="69" spans="2:34" s="2" customFormat="1" ht="15.75">
      <c r="B69" s="191"/>
      <c r="C69" s="311"/>
      <c r="D69" s="311"/>
      <c r="E69" s="192"/>
      <c r="F69" s="192"/>
      <c r="G69" s="192"/>
      <c r="H69" s="311"/>
      <c r="I69" s="311"/>
      <c r="K69" s="65"/>
      <c r="L69" s="161"/>
      <c r="M69" s="65"/>
      <c r="N69" s="65"/>
      <c r="O69" s="161"/>
      <c r="P69" s="161"/>
      <c r="Q69" s="65"/>
      <c r="R69" s="63"/>
      <c r="S69" s="176"/>
      <c r="T69" s="63"/>
      <c r="U69" s="63"/>
      <c r="V69" s="176"/>
      <c r="W69" s="63"/>
      <c r="Z69" s="4"/>
      <c r="AH69" s="60"/>
    </row>
    <row r="70" spans="2:34" s="2" customFormat="1" ht="15.75">
      <c r="B70" s="191"/>
      <c r="C70" s="311"/>
      <c r="D70" s="311"/>
      <c r="E70" s="192"/>
      <c r="F70" s="192"/>
      <c r="G70" s="192"/>
      <c r="H70" s="311"/>
      <c r="I70" s="311"/>
      <c r="K70" s="65"/>
      <c r="L70" s="161"/>
      <c r="M70" s="65"/>
      <c r="N70" s="65"/>
      <c r="O70" s="161"/>
      <c r="P70" s="161"/>
      <c r="Q70" s="65"/>
      <c r="R70" s="63"/>
      <c r="S70" s="176"/>
      <c r="T70" s="63"/>
      <c r="U70" s="63"/>
      <c r="V70" s="176"/>
      <c r="W70" s="63"/>
      <c r="Z70" s="4"/>
      <c r="AF70" s="47"/>
      <c r="AH70" s="60"/>
    </row>
    <row r="71" spans="2:34" s="2" customFormat="1" ht="15.75">
      <c r="B71" s="191"/>
      <c r="C71" s="311"/>
      <c r="D71" s="311"/>
      <c r="E71" s="192"/>
      <c r="F71" s="192"/>
      <c r="G71" s="192"/>
      <c r="H71" s="311"/>
      <c r="I71" s="311"/>
      <c r="K71" s="65"/>
      <c r="L71" s="161"/>
      <c r="M71" s="65"/>
      <c r="N71" s="65"/>
      <c r="O71" s="161"/>
      <c r="P71" s="161"/>
      <c r="Q71" s="65"/>
      <c r="R71" s="63"/>
      <c r="S71" s="176"/>
      <c r="T71" s="63"/>
      <c r="U71" s="63"/>
      <c r="V71" s="176"/>
      <c r="W71" s="63"/>
      <c r="Z71" s="4"/>
    </row>
    <row r="72" spans="2:34" s="2" customFormat="1" ht="15.75">
      <c r="B72" s="191"/>
      <c r="C72" s="311"/>
      <c r="D72" s="311"/>
      <c r="E72" s="192"/>
      <c r="F72" s="192"/>
      <c r="G72" s="192"/>
      <c r="H72" s="311"/>
      <c r="I72" s="311"/>
      <c r="K72" s="65"/>
      <c r="L72" s="161"/>
      <c r="M72" s="65"/>
      <c r="N72" s="65"/>
      <c r="O72" s="161"/>
      <c r="P72" s="161"/>
      <c r="Q72" s="65"/>
      <c r="R72" s="63"/>
      <c r="S72" s="176"/>
      <c r="T72" s="63"/>
      <c r="U72" s="63"/>
      <c r="V72" s="176"/>
      <c r="W72" s="63"/>
      <c r="Z72" s="4"/>
    </row>
    <row r="73" spans="2:34" s="2" customFormat="1" ht="15.75">
      <c r="B73" s="191"/>
      <c r="C73" s="311"/>
      <c r="D73" s="311"/>
      <c r="E73" s="192"/>
      <c r="F73" s="192"/>
      <c r="G73" s="192"/>
      <c r="H73" s="311"/>
      <c r="I73" s="311"/>
      <c r="K73" s="65"/>
      <c r="L73" s="161"/>
      <c r="M73" s="65"/>
      <c r="N73" s="65"/>
      <c r="O73" s="161"/>
      <c r="P73" s="161"/>
      <c r="Q73" s="65"/>
      <c r="R73" s="63"/>
      <c r="S73" s="176"/>
      <c r="T73" s="63"/>
      <c r="U73" s="63"/>
      <c r="V73" s="176"/>
      <c r="W73" s="63"/>
      <c r="Z73" s="4"/>
    </row>
    <row r="74" spans="2:34" s="2" customFormat="1" ht="15.75">
      <c r="B74" s="191"/>
      <c r="C74" s="311"/>
      <c r="D74" s="311"/>
      <c r="E74" s="192"/>
      <c r="F74" s="192"/>
      <c r="G74" s="192"/>
      <c r="H74" s="311"/>
      <c r="I74" s="311"/>
      <c r="K74" s="65"/>
      <c r="L74" s="161"/>
      <c r="M74" s="65"/>
      <c r="N74" s="65"/>
      <c r="O74" s="161"/>
      <c r="P74" s="161"/>
      <c r="Q74" s="65"/>
      <c r="R74" s="63"/>
      <c r="S74" s="176"/>
      <c r="T74" s="63"/>
      <c r="U74" s="63"/>
      <c r="V74" s="176"/>
      <c r="W74" s="63"/>
      <c r="Z74" s="4"/>
    </row>
    <row r="75" spans="2:34" s="2" customFormat="1" ht="15.75">
      <c r="B75" s="191"/>
      <c r="C75" s="311"/>
      <c r="D75" s="311"/>
      <c r="E75" s="192"/>
      <c r="F75" s="192"/>
      <c r="G75" s="192"/>
      <c r="H75" s="311"/>
      <c r="I75" s="311"/>
      <c r="K75" s="65"/>
      <c r="L75" s="161"/>
      <c r="M75" s="65"/>
      <c r="N75" s="65"/>
      <c r="O75" s="161"/>
      <c r="P75" s="161"/>
      <c r="Q75" s="65"/>
      <c r="R75" s="63"/>
      <c r="S75" s="176"/>
      <c r="T75" s="63"/>
      <c r="U75" s="63"/>
      <c r="V75" s="176"/>
      <c r="W75" s="63"/>
      <c r="Z75" s="4"/>
    </row>
    <row r="76" spans="2:34" s="2" customFormat="1" ht="15.75">
      <c r="B76" s="191"/>
      <c r="C76" s="311"/>
      <c r="D76" s="311"/>
      <c r="E76" s="192"/>
      <c r="F76" s="192"/>
      <c r="G76" s="192"/>
      <c r="H76" s="311"/>
      <c r="I76" s="311"/>
      <c r="K76" s="65"/>
      <c r="L76" s="161"/>
      <c r="M76" s="65"/>
      <c r="N76" s="65"/>
      <c r="O76" s="161"/>
      <c r="P76" s="161"/>
      <c r="Q76" s="65"/>
      <c r="R76" s="63"/>
      <c r="S76" s="176"/>
      <c r="T76" s="63"/>
      <c r="U76" s="63"/>
      <c r="V76" s="176"/>
      <c r="W76" s="63"/>
      <c r="Z76" s="4"/>
    </row>
    <row r="77" spans="2:34" s="2" customFormat="1" ht="15.75">
      <c r="B77" s="191"/>
      <c r="C77" s="311"/>
      <c r="D77" s="311"/>
      <c r="E77" s="192"/>
      <c r="F77" s="192"/>
      <c r="G77" s="192"/>
      <c r="H77" s="311"/>
      <c r="I77" s="311"/>
      <c r="K77" s="65"/>
      <c r="L77" s="161"/>
      <c r="M77" s="65"/>
      <c r="N77" s="65"/>
      <c r="O77" s="161"/>
      <c r="P77" s="161"/>
      <c r="Q77" s="65"/>
      <c r="R77" s="63"/>
      <c r="S77" s="176"/>
      <c r="T77" s="63"/>
      <c r="U77" s="63"/>
      <c r="V77" s="176"/>
      <c r="W77" s="63"/>
      <c r="Z77" s="4"/>
    </row>
    <row r="78" spans="2:34" s="2" customFormat="1" ht="15.75">
      <c r="B78" s="191"/>
      <c r="C78" s="311"/>
      <c r="D78" s="311"/>
      <c r="E78" s="192"/>
      <c r="F78" s="192"/>
      <c r="G78" s="192"/>
      <c r="H78" s="311"/>
      <c r="I78" s="311"/>
      <c r="K78" s="65"/>
      <c r="L78" s="161"/>
      <c r="M78" s="65"/>
      <c r="N78" s="65"/>
      <c r="O78" s="161"/>
      <c r="P78" s="161"/>
      <c r="Q78" s="65"/>
      <c r="R78" s="63"/>
      <c r="S78" s="176"/>
      <c r="T78" s="63"/>
      <c r="U78" s="63"/>
      <c r="V78" s="176"/>
      <c r="W78" s="63"/>
      <c r="Z78" s="4"/>
    </row>
    <row r="79" spans="2:34" s="2" customFormat="1" ht="15.75">
      <c r="B79" s="191"/>
      <c r="C79" s="311"/>
      <c r="D79" s="311"/>
      <c r="E79" s="192"/>
      <c r="F79" s="192"/>
      <c r="G79" s="192"/>
      <c r="H79" s="311"/>
      <c r="I79" s="311"/>
      <c r="K79" s="65"/>
      <c r="L79" s="161"/>
      <c r="M79" s="65"/>
      <c r="N79" s="65"/>
      <c r="O79" s="161"/>
      <c r="P79" s="161"/>
      <c r="Q79" s="65"/>
      <c r="R79" s="63"/>
      <c r="S79" s="176"/>
      <c r="T79" s="63"/>
      <c r="U79" s="63"/>
      <c r="V79" s="176"/>
      <c r="W79" s="63"/>
      <c r="Z79" s="4"/>
    </row>
    <row r="80" spans="2:34" s="2" customFormat="1" ht="15.75">
      <c r="B80" s="191"/>
      <c r="C80" s="311"/>
      <c r="D80" s="311"/>
      <c r="E80" s="192"/>
      <c r="F80" s="192"/>
      <c r="G80" s="192"/>
      <c r="H80" s="311"/>
      <c r="I80" s="311"/>
      <c r="K80" s="65"/>
      <c r="L80" s="161"/>
      <c r="M80" s="65"/>
      <c r="N80" s="65"/>
      <c r="O80" s="161"/>
      <c r="P80" s="161"/>
      <c r="Q80" s="65"/>
      <c r="R80" s="63"/>
      <c r="S80" s="176"/>
      <c r="T80" s="63"/>
      <c r="U80" s="63"/>
      <c r="V80" s="176"/>
      <c r="W80" s="63"/>
      <c r="Z80" s="4"/>
    </row>
    <row r="81" spans="2:26" s="2" customFormat="1" ht="15.75">
      <c r="B81" s="191"/>
      <c r="C81" s="311"/>
      <c r="D81" s="311"/>
      <c r="E81" s="192"/>
      <c r="F81" s="192"/>
      <c r="G81" s="192"/>
      <c r="H81" s="311"/>
      <c r="I81" s="311"/>
      <c r="K81" s="65"/>
      <c r="L81" s="161"/>
      <c r="M81" s="65"/>
      <c r="N81" s="65"/>
      <c r="O81" s="161"/>
      <c r="P81" s="161"/>
      <c r="Q81" s="65"/>
      <c r="R81" s="63"/>
      <c r="S81" s="176"/>
      <c r="T81" s="63"/>
      <c r="U81" s="63"/>
      <c r="V81" s="176"/>
      <c r="W81" s="63"/>
      <c r="Z81" s="4"/>
    </row>
    <row r="82" spans="2:26" s="2" customFormat="1" ht="15.75">
      <c r="B82" s="191"/>
      <c r="C82" s="311"/>
      <c r="D82" s="311"/>
      <c r="E82" s="192"/>
      <c r="F82" s="192"/>
      <c r="G82" s="192"/>
      <c r="H82" s="311"/>
      <c r="I82" s="311"/>
      <c r="K82" s="65"/>
      <c r="L82" s="161"/>
      <c r="M82" s="65"/>
      <c r="N82" s="65"/>
      <c r="O82" s="161"/>
      <c r="P82" s="161"/>
      <c r="Q82" s="65"/>
      <c r="R82" s="63"/>
      <c r="S82" s="176"/>
      <c r="T82" s="63"/>
      <c r="U82" s="63"/>
      <c r="V82" s="176"/>
      <c r="W82" s="63"/>
      <c r="Z82" s="4"/>
    </row>
    <row r="83" spans="2:26" s="2" customFormat="1" ht="15.75">
      <c r="B83" s="191"/>
      <c r="C83" s="311"/>
      <c r="D83" s="311"/>
      <c r="E83" s="192"/>
      <c r="F83" s="192"/>
      <c r="G83" s="192"/>
      <c r="H83" s="311"/>
      <c r="I83" s="311"/>
      <c r="K83" s="65"/>
      <c r="L83" s="161"/>
      <c r="M83" s="65"/>
      <c r="N83" s="65"/>
      <c r="O83" s="161"/>
      <c r="P83" s="161"/>
      <c r="Q83" s="65"/>
      <c r="R83" s="63"/>
      <c r="S83" s="176"/>
      <c r="T83" s="63"/>
      <c r="U83" s="63"/>
      <c r="V83" s="176"/>
      <c r="W83" s="63"/>
      <c r="Z83" s="4"/>
    </row>
    <row r="84" spans="2:26" s="2" customFormat="1" ht="15.75">
      <c r="B84" s="191"/>
      <c r="C84" s="311"/>
      <c r="D84" s="311"/>
      <c r="E84" s="192"/>
      <c r="F84" s="192"/>
      <c r="G84" s="192"/>
      <c r="H84" s="311"/>
      <c r="I84" s="311"/>
      <c r="K84" s="65"/>
      <c r="L84" s="161"/>
      <c r="M84" s="65"/>
      <c r="N84" s="65"/>
      <c r="O84" s="161"/>
      <c r="P84" s="161"/>
      <c r="Q84" s="65"/>
      <c r="R84" s="63"/>
      <c r="S84" s="176"/>
      <c r="T84" s="63"/>
      <c r="U84" s="63"/>
      <c r="V84" s="176"/>
      <c r="W84" s="63"/>
      <c r="Z84" s="4"/>
    </row>
    <row r="85" spans="2:26" s="2" customFormat="1" ht="15.75">
      <c r="B85" s="191"/>
      <c r="C85" s="311"/>
      <c r="D85" s="311"/>
      <c r="E85" s="192"/>
      <c r="F85" s="192"/>
      <c r="G85" s="192"/>
      <c r="H85" s="311"/>
      <c r="I85" s="311"/>
      <c r="K85" s="65"/>
      <c r="L85" s="161"/>
      <c r="M85" s="65"/>
      <c r="N85" s="65"/>
      <c r="O85" s="161"/>
      <c r="P85" s="161"/>
      <c r="Q85" s="65"/>
      <c r="R85" s="63"/>
      <c r="S85" s="176"/>
      <c r="T85" s="63"/>
      <c r="U85" s="63"/>
      <c r="V85" s="176"/>
      <c r="W85" s="63"/>
      <c r="Z85" s="4"/>
    </row>
    <row r="86" spans="2:26" s="2" customFormat="1" ht="15.75">
      <c r="B86" s="191"/>
      <c r="C86" s="311"/>
      <c r="D86" s="311"/>
      <c r="E86" s="192"/>
      <c r="F86" s="192"/>
      <c r="G86" s="192"/>
      <c r="H86" s="311"/>
      <c r="I86" s="311"/>
      <c r="K86" s="65"/>
      <c r="L86" s="161"/>
      <c r="M86" s="65"/>
      <c r="N86" s="65"/>
      <c r="O86" s="161"/>
      <c r="P86" s="161"/>
      <c r="Q86" s="65"/>
      <c r="R86" s="63"/>
      <c r="S86" s="176"/>
      <c r="T86" s="63"/>
      <c r="U86" s="63"/>
      <c r="V86" s="176"/>
      <c r="W86" s="63"/>
      <c r="Z86" s="4"/>
    </row>
    <row r="87" spans="2:26" s="2" customFormat="1" ht="15.75">
      <c r="B87" s="191"/>
      <c r="C87" s="311"/>
      <c r="D87" s="311"/>
      <c r="E87" s="192"/>
      <c r="F87" s="192"/>
      <c r="G87" s="192"/>
      <c r="H87" s="311"/>
      <c r="I87" s="311"/>
      <c r="K87" s="65"/>
      <c r="L87" s="161"/>
      <c r="M87" s="65"/>
      <c r="N87" s="65"/>
      <c r="O87" s="161"/>
      <c r="P87" s="161"/>
      <c r="Q87" s="65"/>
      <c r="R87" s="63"/>
      <c r="S87" s="176"/>
      <c r="T87" s="63"/>
      <c r="U87" s="63"/>
      <c r="V87" s="176"/>
      <c r="W87" s="63"/>
      <c r="Z87" s="4"/>
    </row>
    <row r="88" spans="2:26" s="2" customFormat="1" ht="15.75">
      <c r="B88" s="191"/>
      <c r="C88" s="311"/>
      <c r="D88" s="311"/>
      <c r="E88" s="192"/>
      <c r="F88" s="192"/>
      <c r="G88" s="192"/>
      <c r="H88" s="311"/>
      <c r="I88" s="311"/>
      <c r="K88" s="65"/>
      <c r="L88" s="161"/>
      <c r="M88" s="65"/>
      <c r="N88" s="65"/>
      <c r="O88" s="161"/>
      <c r="P88" s="161"/>
      <c r="Q88" s="65"/>
      <c r="R88" s="63"/>
      <c r="S88" s="176"/>
      <c r="T88" s="63"/>
      <c r="U88" s="63"/>
      <c r="V88" s="176"/>
      <c r="W88" s="63"/>
      <c r="Z88" s="4"/>
    </row>
    <row r="89" spans="2:26" s="2" customFormat="1" ht="15.75">
      <c r="B89" s="191"/>
      <c r="C89" s="311"/>
      <c r="D89" s="311"/>
      <c r="E89" s="192"/>
      <c r="F89" s="192"/>
      <c r="G89" s="192"/>
      <c r="H89" s="311"/>
      <c r="I89" s="311"/>
      <c r="K89" s="65"/>
      <c r="L89" s="161"/>
      <c r="M89" s="65"/>
      <c r="N89" s="65"/>
      <c r="O89" s="161"/>
      <c r="P89" s="161"/>
      <c r="Q89" s="65"/>
      <c r="R89" s="63"/>
      <c r="S89" s="176"/>
      <c r="T89" s="63"/>
      <c r="U89" s="63"/>
      <c r="V89" s="176"/>
      <c r="W89" s="63"/>
      <c r="Z89" s="4"/>
    </row>
    <row r="90" spans="2:26" s="2" customFormat="1" ht="15.75">
      <c r="B90" s="191"/>
      <c r="C90" s="311"/>
      <c r="D90" s="311"/>
      <c r="E90" s="192"/>
      <c r="F90" s="192"/>
      <c r="G90" s="192"/>
      <c r="H90" s="311"/>
      <c r="I90" s="311"/>
      <c r="K90" s="65"/>
      <c r="L90" s="161"/>
      <c r="M90" s="65"/>
      <c r="N90" s="65"/>
      <c r="O90" s="161"/>
      <c r="P90" s="161"/>
      <c r="Q90" s="65"/>
      <c r="R90" s="63"/>
      <c r="S90" s="176"/>
      <c r="T90" s="63"/>
      <c r="U90" s="63"/>
      <c r="V90" s="176"/>
      <c r="W90" s="63"/>
      <c r="Z90" s="4"/>
    </row>
    <row r="91" spans="2:26" s="2" customFormat="1" ht="15.75">
      <c r="B91" s="191"/>
      <c r="C91" s="311"/>
      <c r="D91" s="311"/>
      <c r="E91" s="192"/>
      <c r="F91" s="192"/>
      <c r="G91" s="192"/>
      <c r="H91" s="311"/>
      <c r="I91" s="311"/>
      <c r="K91" s="65"/>
      <c r="L91" s="161"/>
      <c r="M91" s="65"/>
      <c r="N91" s="65"/>
      <c r="O91" s="161"/>
      <c r="P91" s="161"/>
      <c r="Q91" s="65"/>
      <c r="R91" s="63"/>
      <c r="S91" s="176"/>
      <c r="T91" s="63"/>
      <c r="U91" s="63"/>
      <c r="V91" s="176"/>
      <c r="W91" s="63"/>
      <c r="Z91" s="4"/>
    </row>
    <row r="92" spans="2:26" s="2" customFormat="1" ht="15.75">
      <c r="B92" s="191"/>
      <c r="C92" s="311"/>
      <c r="D92" s="311"/>
      <c r="E92" s="192"/>
      <c r="F92" s="192"/>
      <c r="G92" s="192"/>
      <c r="H92" s="311"/>
      <c r="I92" s="311"/>
      <c r="K92" s="65"/>
      <c r="L92" s="161"/>
      <c r="M92" s="65"/>
      <c r="N92" s="65"/>
      <c r="O92" s="161"/>
      <c r="P92" s="161"/>
      <c r="Q92" s="65"/>
      <c r="R92" s="63"/>
      <c r="S92" s="176"/>
      <c r="T92" s="63"/>
      <c r="U92" s="63"/>
      <c r="V92" s="176"/>
      <c r="W92" s="63"/>
      <c r="Z92" s="4"/>
    </row>
    <row r="93" spans="2:26" s="2" customFormat="1" ht="15.75">
      <c r="B93" s="191"/>
      <c r="C93" s="311"/>
      <c r="D93" s="311"/>
      <c r="E93" s="192"/>
      <c r="F93" s="192"/>
      <c r="G93" s="192"/>
      <c r="H93" s="311"/>
      <c r="I93" s="311"/>
      <c r="K93" s="65"/>
      <c r="L93" s="161"/>
      <c r="M93" s="65"/>
      <c r="N93" s="65"/>
      <c r="O93" s="161"/>
      <c r="P93" s="161"/>
      <c r="Q93" s="65"/>
      <c r="R93" s="63"/>
      <c r="S93" s="176"/>
      <c r="T93" s="63"/>
      <c r="U93" s="63"/>
      <c r="V93" s="176"/>
      <c r="W93" s="63"/>
      <c r="Z93" s="4"/>
    </row>
    <row r="94" spans="2:26" s="2" customFormat="1" ht="15.75">
      <c r="B94" s="191"/>
      <c r="C94" s="311"/>
      <c r="D94" s="311"/>
      <c r="E94" s="192"/>
      <c r="F94" s="192"/>
      <c r="G94" s="192"/>
      <c r="H94" s="311"/>
      <c r="I94" s="311"/>
      <c r="K94" s="65"/>
      <c r="L94" s="161"/>
      <c r="M94" s="65"/>
      <c r="N94" s="65"/>
      <c r="O94" s="161"/>
      <c r="P94" s="161"/>
      <c r="Q94" s="65"/>
      <c r="R94" s="63"/>
      <c r="S94" s="176"/>
      <c r="T94" s="63"/>
      <c r="U94" s="63"/>
      <c r="V94" s="176"/>
      <c r="W94" s="63"/>
      <c r="Z94" s="4"/>
    </row>
    <row r="95" spans="2:26" s="2" customFormat="1" ht="15.75">
      <c r="B95" s="191"/>
      <c r="C95" s="311"/>
      <c r="D95" s="311"/>
      <c r="E95" s="192"/>
      <c r="F95" s="192"/>
      <c r="G95" s="192"/>
      <c r="H95" s="311"/>
      <c r="I95" s="311"/>
      <c r="K95" s="65"/>
      <c r="L95" s="161"/>
      <c r="M95" s="65"/>
      <c r="N95" s="65"/>
      <c r="O95" s="161"/>
      <c r="P95" s="161"/>
      <c r="Q95" s="65"/>
      <c r="R95" s="63"/>
      <c r="S95" s="176"/>
      <c r="T95" s="63"/>
      <c r="U95" s="63"/>
      <c r="V95" s="176"/>
      <c r="W95" s="63"/>
      <c r="Z95" s="4"/>
    </row>
    <row r="96" spans="2:26" s="2" customFormat="1" ht="15.75">
      <c r="B96" s="191"/>
      <c r="C96" s="311"/>
      <c r="D96" s="311"/>
      <c r="E96" s="192"/>
      <c r="F96" s="192"/>
      <c r="G96" s="192"/>
      <c r="H96" s="311"/>
      <c r="I96" s="311"/>
      <c r="K96" s="65"/>
      <c r="L96" s="161"/>
      <c r="M96" s="65"/>
      <c r="N96" s="65"/>
      <c r="O96" s="161"/>
      <c r="P96" s="161"/>
      <c r="Q96" s="65"/>
      <c r="R96" s="63"/>
      <c r="S96" s="176"/>
      <c r="T96" s="63"/>
      <c r="U96" s="63"/>
      <c r="V96" s="176"/>
      <c r="W96" s="63"/>
      <c r="Z96" s="4"/>
    </row>
    <row r="97" spans="2:26" s="2" customFormat="1" ht="15.75">
      <c r="B97" s="191"/>
      <c r="C97" s="311"/>
      <c r="D97" s="311"/>
      <c r="E97" s="192"/>
      <c r="F97" s="192"/>
      <c r="G97" s="192"/>
      <c r="H97" s="311"/>
      <c r="I97" s="311"/>
      <c r="K97" s="65"/>
      <c r="L97" s="161"/>
      <c r="M97" s="65"/>
      <c r="N97" s="65"/>
      <c r="O97" s="161"/>
      <c r="P97" s="161"/>
      <c r="Q97" s="65"/>
      <c r="R97" s="63"/>
      <c r="S97" s="176"/>
      <c r="T97" s="63"/>
      <c r="U97" s="63"/>
      <c r="V97" s="176"/>
      <c r="W97" s="63"/>
      <c r="Z97" s="4"/>
    </row>
    <row r="98" spans="2:26" s="2" customFormat="1" ht="15.75">
      <c r="B98" s="191"/>
      <c r="C98" s="311"/>
      <c r="D98" s="311"/>
      <c r="E98" s="192"/>
      <c r="F98" s="192"/>
      <c r="G98" s="192"/>
      <c r="H98" s="311"/>
      <c r="I98" s="311"/>
      <c r="K98" s="65"/>
      <c r="L98" s="161"/>
      <c r="M98" s="65"/>
      <c r="N98" s="65"/>
      <c r="O98" s="161"/>
      <c r="P98" s="161"/>
      <c r="Q98" s="65"/>
      <c r="R98" s="63"/>
      <c r="S98" s="176"/>
      <c r="T98" s="63"/>
      <c r="U98" s="63"/>
      <c r="V98" s="176"/>
      <c r="W98" s="63"/>
      <c r="Z98" s="4"/>
    </row>
    <row r="99" spans="2:26" s="2" customFormat="1" ht="15.75">
      <c r="B99" s="191"/>
      <c r="C99" s="311"/>
      <c r="D99" s="311"/>
      <c r="E99" s="192"/>
      <c r="F99" s="192"/>
      <c r="G99" s="192"/>
      <c r="H99" s="311"/>
      <c r="I99" s="311"/>
      <c r="K99" s="65"/>
      <c r="L99" s="161"/>
      <c r="M99" s="65"/>
      <c r="N99" s="65"/>
      <c r="O99" s="161"/>
      <c r="P99" s="161"/>
      <c r="Q99" s="65"/>
      <c r="R99" s="63"/>
      <c r="S99" s="176"/>
      <c r="T99" s="63"/>
      <c r="U99" s="63"/>
      <c r="V99" s="176"/>
      <c r="W99" s="63"/>
      <c r="Z99" s="4"/>
    </row>
    <row r="100" spans="2:26" s="2" customFormat="1" ht="15.75">
      <c r="B100" s="191"/>
      <c r="C100" s="311"/>
      <c r="D100" s="311"/>
      <c r="E100" s="192"/>
      <c r="F100" s="192"/>
      <c r="G100" s="192"/>
      <c r="H100" s="311"/>
      <c r="I100" s="311"/>
      <c r="K100" s="65"/>
      <c r="L100" s="161"/>
      <c r="M100" s="65"/>
      <c r="N100" s="65"/>
      <c r="O100" s="161"/>
      <c r="P100" s="161"/>
      <c r="Q100" s="65"/>
      <c r="R100" s="63"/>
      <c r="S100" s="176"/>
      <c r="T100" s="63"/>
      <c r="U100" s="63"/>
      <c r="V100" s="176"/>
      <c r="W100" s="63"/>
      <c r="Z100" s="4"/>
    </row>
    <row r="101" spans="2:26" s="2" customFormat="1" ht="15.75">
      <c r="B101" s="191"/>
      <c r="C101" s="311"/>
      <c r="D101" s="311"/>
      <c r="E101" s="192"/>
      <c r="F101" s="192"/>
      <c r="G101" s="192"/>
      <c r="H101" s="311"/>
      <c r="I101" s="311"/>
      <c r="K101" s="65"/>
      <c r="L101" s="161"/>
      <c r="M101" s="65"/>
      <c r="N101" s="65"/>
      <c r="O101" s="161"/>
      <c r="P101" s="161"/>
      <c r="Q101" s="65"/>
      <c r="R101" s="63"/>
      <c r="S101" s="176"/>
      <c r="T101" s="63"/>
      <c r="U101" s="63"/>
      <c r="V101" s="176"/>
      <c r="W101" s="63"/>
      <c r="Z101" s="4"/>
    </row>
    <row r="102" spans="2:26" s="2" customFormat="1" ht="15.75">
      <c r="B102" s="191"/>
      <c r="C102" s="311"/>
      <c r="D102" s="311"/>
      <c r="E102" s="192"/>
      <c r="F102" s="192"/>
      <c r="G102" s="192"/>
      <c r="H102" s="311"/>
      <c r="I102" s="311"/>
      <c r="K102" s="65"/>
      <c r="L102" s="161"/>
      <c r="M102" s="65"/>
      <c r="N102" s="65"/>
      <c r="O102" s="161"/>
      <c r="P102" s="161"/>
      <c r="Q102" s="65"/>
      <c r="R102" s="63"/>
      <c r="S102" s="176"/>
      <c r="T102" s="63"/>
      <c r="U102" s="63"/>
      <c r="V102" s="176"/>
      <c r="W102" s="63"/>
      <c r="Z102" s="4"/>
    </row>
    <row r="103" spans="2:26" s="2" customFormat="1" ht="15.75">
      <c r="B103" s="191"/>
      <c r="C103" s="311"/>
      <c r="D103" s="311"/>
      <c r="E103" s="192"/>
      <c r="F103" s="192"/>
      <c r="G103" s="192"/>
      <c r="H103" s="311"/>
      <c r="I103" s="311"/>
      <c r="K103" s="65"/>
      <c r="L103" s="161"/>
      <c r="M103" s="65"/>
      <c r="N103" s="65"/>
      <c r="O103" s="161"/>
      <c r="P103" s="161"/>
      <c r="Q103" s="65"/>
      <c r="R103" s="63"/>
      <c r="S103" s="176"/>
      <c r="T103" s="63"/>
      <c r="U103" s="63"/>
      <c r="V103" s="176"/>
      <c r="W103" s="63"/>
      <c r="Z103" s="4"/>
    </row>
    <row r="104" spans="2:26" s="2" customFormat="1" ht="15.75">
      <c r="B104" s="191"/>
      <c r="C104" s="311"/>
      <c r="D104" s="311"/>
      <c r="E104" s="192"/>
      <c r="F104" s="192"/>
      <c r="G104" s="192"/>
      <c r="H104" s="311"/>
      <c r="I104" s="311"/>
      <c r="K104" s="65"/>
      <c r="L104" s="161"/>
      <c r="M104" s="65"/>
      <c r="N104" s="65"/>
      <c r="O104" s="161"/>
      <c r="P104" s="161"/>
      <c r="Q104" s="65"/>
      <c r="R104" s="63"/>
      <c r="S104" s="176"/>
      <c r="T104" s="63"/>
      <c r="U104" s="63"/>
      <c r="V104" s="176"/>
      <c r="W104" s="63"/>
      <c r="Z104" s="4"/>
    </row>
    <row r="105" spans="2:26" s="2" customFormat="1" ht="15.75">
      <c r="B105" s="191"/>
      <c r="C105" s="311"/>
      <c r="D105" s="311"/>
      <c r="E105" s="192"/>
      <c r="F105" s="192"/>
      <c r="G105" s="192"/>
      <c r="H105" s="311"/>
      <c r="I105" s="311"/>
      <c r="K105" s="65"/>
      <c r="L105" s="161"/>
      <c r="M105" s="65"/>
      <c r="N105" s="65"/>
      <c r="O105" s="161"/>
      <c r="P105" s="161"/>
      <c r="Q105" s="65"/>
      <c r="R105" s="63"/>
      <c r="S105" s="176"/>
      <c r="T105" s="63"/>
      <c r="U105" s="63"/>
      <c r="V105" s="176"/>
      <c r="W105" s="63"/>
      <c r="Z105" s="4"/>
    </row>
    <row r="106" spans="2:26" s="2" customFormat="1" ht="15.75">
      <c r="B106" s="191"/>
      <c r="C106" s="311"/>
      <c r="D106" s="311"/>
      <c r="E106" s="192"/>
      <c r="F106" s="192"/>
      <c r="G106" s="192"/>
      <c r="H106" s="311"/>
      <c r="I106" s="311"/>
      <c r="K106" s="65"/>
      <c r="L106" s="161"/>
      <c r="M106" s="65"/>
      <c r="N106" s="65"/>
      <c r="O106" s="161"/>
      <c r="P106" s="161"/>
      <c r="Q106" s="65"/>
      <c r="R106" s="63"/>
      <c r="S106" s="176"/>
      <c r="T106" s="63"/>
      <c r="U106" s="63"/>
      <c r="V106" s="176"/>
      <c r="W106" s="63"/>
      <c r="Z106" s="4"/>
    </row>
    <row r="107" spans="2:26" s="2" customFormat="1" ht="15.75">
      <c r="B107" s="191"/>
      <c r="C107" s="311"/>
      <c r="D107" s="311"/>
      <c r="E107" s="192"/>
      <c r="F107" s="192"/>
      <c r="G107" s="192"/>
      <c r="H107" s="311"/>
      <c r="I107" s="311"/>
      <c r="K107" s="65"/>
      <c r="L107" s="161"/>
      <c r="M107" s="65"/>
      <c r="N107" s="65"/>
      <c r="O107" s="161"/>
      <c r="P107" s="161"/>
      <c r="Q107" s="65"/>
      <c r="R107" s="63"/>
      <c r="S107" s="176"/>
      <c r="T107" s="63"/>
      <c r="U107" s="63"/>
      <c r="V107" s="176"/>
      <c r="W107" s="63"/>
      <c r="Z107" s="4"/>
    </row>
    <row r="108" spans="2:26" s="2" customFormat="1" ht="15.75">
      <c r="B108" s="191"/>
      <c r="C108" s="311"/>
      <c r="D108" s="311"/>
      <c r="E108" s="192"/>
      <c r="F108" s="192"/>
      <c r="G108" s="192"/>
      <c r="H108" s="311"/>
      <c r="I108" s="311"/>
      <c r="K108" s="65"/>
      <c r="L108" s="161"/>
      <c r="M108" s="65"/>
      <c r="N108" s="65"/>
      <c r="O108" s="161"/>
      <c r="P108" s="161"/>
      <c r="Q108" s="65"/>
      <c r="R108" s="63"/>
      <c r="S108" s="176"/>
      <c r="T108" s="63"/>
      <c r="U108" s="63"/>
      <c r="V108" s="176"/>
      <c r="W108" s="63"/>
      <c r="Z108" s="4"/>
    </row>
    <row r="109" spans="2:26" s="2" customFormat="1" ht="15.75">
      <c r="B109" s="191"/>
      <c r="C109" s="311"/>
      <c r="D109" s="311"/>
      <c r="E109" s="192"/>
      <c r="F109" s="192"/>
      <c r="G109" s="192"/>
      <c r="H109" s="311"/>
      <c r="I109" s="311"/>
      <c r="K109" s="65"/>
      <c r="L109" s="161"/>
      <c r="M109" s="65"/>
      <c r="N109" s="65"/>
      <c r="O109" s="161"/>
      <c r="P109" s="161"/>
      <c r="Q109" s="65"/>
      <c r="R109" s="63"/>
      <c r="S109" s="176"/>
      <c r="T109" s="63"/>
      <c r="U109" s="63"/>
      <c r="V109" s="176"/>
      <c r="W109" s="63"/>
      <c r="Z109" s="4"/>
    </row>
    <row r="110" spans="2:26" s="2" customFormat="1" ht="15.75">
      <c r="B110" s="191"/>
      <c r="C110" s="311"/>
      <c r="D110" s="311"/>
      <c r="E110" s="192"/>
      <c r="F110" s="192"/>
      <c r="G110" s="192"/>
      <c r="H110" s="311"/>
      <c r="I110" s="311"/>
      <c r="K110" s="65"/>
      <c r="L110" s="161"/>
      <c r="M110" s="65"/>
      <c r="N110" s="65"/>
      <c r="O110" s="161"/>
      <c r="P110" s="161"/>
      <c r="Q110" s="65"/>
      <c r="R110" s="63"/>
      <c r="S110" s="176"/>
      <c r="T110" s="63"/>
      <c r="U110" s="63"/>
      <c r="V110" s="176"/>
      <c r="W110" s="63"/>
      <c r="Z110" s="4"/>
    </row>
    <row r="111" spans="2:26" s="2" customFormat="1" ht="15.75">
      <c r="B111" s="191"/>
      <c r="C111" s="311"/>
      <c r="D111" s="311"/>
      <c r="E111" s="192"/>
      <c r="F111" s="192"/>
      <c r="G111" s="192"/>
      <c r="H111" s="311"/>
      <c r="I111" s="311"/>
      <c r="K111" s="65"/>
      <c r="L111" s="161"/>
      <c r="M111" s="65"/>
      <c r="N111" s="65"/>
      <c r="O111" s="161"/>
      <c r="P111" s="161"/>
      <c r="Q111" s="65"/>
      <c r="R111" s="63"/>
      <c r="S111" s="176"/>
      <c r="T111" s="63"/>
      <c r="U111" s="63"/>
      <c r="V111" s="176"/>
      <c r="W111" s="63"/>
      <c r="Z111" s="4"/>
    </row>
    <row r="112" spans="2:26" s="2" customFormat="1" ht="15.75">
      <c r="B112" s="191"/>
      <c r="C112" s="311"/>
      <c r="D112" s="311"/>
      <c r="E112" s="192"/>
      <c r="F112" s="192"/>
      <c r="G112" s="192"/>
      <c r="H112" s="311"/>
      <c r="I112" s="311"/>
      <c r="K112" s="65"/>
      <c r="L112" s="161"/>
      <c r="M112" s="65"/>
      <c r="N112" s="65"/>
      <c r="O112" s="161"/>
      <c r="P112" s="161"/>
      <c r="Q112" s="65"/>
      <c r="R112" s="63"/>
      <c r="S112" s="176"/>
      <c r="T112" s="63"/>
      <c r="U112" s="63"/>
      <c r="V112" s="176"/>
      <c r="W112" s="63"/>
      <c r="Z112" s="4"/>
    </row>
    <row r="113" spans="2:26" s="2" customFormat="1" ht="15.75">
      <c r="B113" s="191"/>
      <c r="C113" s="311"/>
      <c r="D113" s="311"/>
      <c r="E113" s="192"/>
      <c r="F113" s="192"/>
      <c r="G113" s="192"/>
      <c r="H113" s="311"/>
      <c r="I113" s="311"/>
      <c r="K113" s="65"/>
      <c r="L113" s="161"/>
      <c r="M113" s="65"/>
      <c r="N113" s="65"/>
      <c r="O113" s="161"/>
      <c r="P113" s="161"/>
      <c r="Q113" s="65"/>
      <c r="R113" s="63"/>
      <c r="S113" s="176"/>
      <c r="T113" s="63"/>
      <c r="U113" s="63"/>
      <c r="V113" s="176"/>
      <c r="W113" s="63"/>
      <c r="Z113" s="4"/>
    </row>
    <row r="114" spans="2:26" s="2" customFormat="1" ht="15.75">
      <c r="B114" s="191"/>
      <c r="C114" s="311"/>
      <c r="D114" s="311"/>
      <c r="E114" s="192"/>
      <c r="F114" s="192"/>
      <c r="G114" s="192"/>
      <c r="H114" s="311"/>
      <c r="I114" s="311"/>
      <c r="K114" s="65"/>
      <c r="L114" s="161"/>
      <c r="M114" s="65"/>
      <c r="N114" s="65"/>
      <c r="O114" s="161"/>
      <c r="P114" s="161"/>
      <c r="Q114" s="65"/>
      <c r="R114" s="63"/>
      <c r="S114" s="176"/>
      <c r="T114" s="63"/>
      <c r="U114" s="63"/>
      <c r="V114" s="176"/>
      <c r="W114" s="63"/>
      <c r="Z114" s="4"/>
    </row>
    <row r="115" spans="2:26" s="2" customFormat="1" ht="15.75">
      <c r="B115" s="191"/>
      <c r="C115" s="311"/>
      <c r="D115" s="311"/>
      <c r="E115" s="192"/>
      <c r="F115" s="192"/>
      <c r="G115" s="192"/>
      <c r="H115" s="311"/>
      <c r="I115" s="311"/>
      <c r="K115" s="65"/>
      <c r="L115" s="161"/>
      <c r="M115" s="65"/>
      <c r="N115" s="65"/>
      <c r="O115" s="161"/>
      <c r="P115" s="161"/>
      <c r="Q115" s="65"/>
      <c r="R115" s="63"/>
      <c r="S115" s="176"/>
      <c r="T115" s="63"/>
      <c r="U115" s="63"/>
      <c r="V115" s="176"/>
      <c r="W115" s="63"/>
      <c r="Z115" s="4"/>
    </row>
    <row r="116" spans="2:26" s="2" customFormat="1" ht="15.75">
      <c r="B116" s="191"/>
      <c r="C116" s="311"/>
      <c r="D116" s="311"/>
      <c r="E116" s="192"/>
      <c r="F116" s="192"/>
      <c r="G116" s="192"/>
      <c r="H116" s="311"/>
      <c r="I116" s="311"/>
      <c r="K116" s="65"/>
      <c r="L116" s="161"/>
      <c r="M116" s="65"/>
      <c r="N116" s="65"/>
      <c r="O116" s="161"/>
      <c r="P116" s="161"/>
      <c r="Q116" s="65"/>
      <c r="R116" s="63"/>
      <c r="S116" s="176"/>
      <c r="T116" s="63"/>
      <c r="U116" s="63"/>
      <c r="V116" s="176"/>
      <c r="W116" s="63"/>
      <c r="Z116" s="4"/>
    </row>
    <row r="117" spans="2:26" s="2" customFormat="1" ht="15.75">
      <c r="B117" s="191"/>
      <c r="C117" s="311"/>
      <c r="D117" s="311"/>
      <c r="E117" s="192"/>
      <c r="F117" s="192"/>
      <c r="G117" s="192"/>
      <c r="H117" s="311"/>
      <c r="I117" s="311"/>
      <c r="K117" s="65"/>
      <c r="L117" s="161"/>
      <c r="M117" s="65"/>
      <c r="N117" s="65"/>
      <c r="O117" s="161"/>
      <c r="P117" s="161"/>
      <c r="Q117" s="65"/>
      <c r="R117" s="63"/>
      <c r="S117" s="176"/>
      <c r="T117" s="63"/>
      <c r="U117" s="63"/>
      <c r="V117" s="176"/>
      <c r="W117" s="63"/>
      <c r="Z117" s="4"/>
    </row>
    <row r="118" spans="2:26" s="2" customFormat="1" ht="15.75">
      <c r="B118" s="191"/>
      <c r="C118" s="311"/>
      <c r="D118" s="311"/>
      <c r="E118" s="192"/>
      <c r="F118" s="192"/>
      <c r="G118" s="192"/>
      <c r="H118" s="311"/>
      <c r="I118" s="311"/>
      <c r="K118" s="65"/>
      <c r="L118" s="161"/>
      <c r="M118" s="65"/>
      <c r="N118" s="65"/>
      <c r="O118" s="161"/>
      <c r="P118" s="161"/>
      <c r="Q118" s="65"/>
      <c r="R118" s="63"/>
      <c r="S118" s="176"/>
      <c r="T118" s="63"/>
      <c r="U118" s="63"/>
      <c r="V118" s="176"/>
      <c r="W118" s="63"/>
      <c r="Z118" s="4"/>
    </row>
    <row r="119" spans="2:26" s="2" customFormat="1" ht="15.75">
      <c r="B119" s="191"/>
      <c r="C119" s="311"/>
      <c r="D119" s="311"/>
      <c r="E119" s="192"/>
      <c r="F119" s="192"/>
      <c r="G119" s="192"/>
      <c r="H119" s="311"/>
      <c r="I119" s="311"/>
      <c r="K119" s="65"/>
      <c r="L119" s="161"/>
      <c r="M119" s="65"/>
      <c r="N119" s="65"/>
      <c r="O119" s="161"/>
      <c r="P119" s="161"/>
      <c r="Q119" s="65"/>
      <c r="R119" s="63"/>
      <c r="S119" s="176"/>
      <c r="T119" s="63"/>
      <c r="U119" s="63"/>
      <c r="V119" s="176"/>
      <c r="W119" s="63"/>
      <c r="Z119" s="4"/>
    </row>
    <row r="120" spans="2:26" s="2" customFormat="1" ht="15.75">
      <c r="B120" s="191"/>
      <c r="C120" s="311"/>
      <c r="D120" s="311"/>
      <c r="E120" s="192"/>
      <c r="F120" s="192"/>
      <c r="G120" s="192"/>
      <c r="H120" s="311"/>
      <c r="I120" s="311"/>
      <c r="K120" s="65"/>
      <c r="L120" s="161"/>
      <c r="M120" s="65"/>
      <c r="N120" s="65"/>
      <c r="O120" s="161"/>
      <c r="P120" s="161"/>
      <c r="Q120" s="65"/>
      <c r="R120" s="63"/>
      <c r="S120" s="176"/>
      <c r="T120" s="63"/>
      <c r="U120" s="63"/>
      <c r="V120" s="176"/>
      <c r="W120" s="63"/>
      <c r="Z120" s="4"/>
    </row>
    <row r="121" spans="2:26" s="2" customFormat="1" ht="15.75">
      <c r="B121" s="191"/>
      <c r="C121" s="311"/>
      <c r="D121" s="311"/>
      <c r="E121" s="192"/>
      <c r="F121" s="192"/>
      <c r="G121" s="192"/>
      <c r="H121" s="311"/>
      <c r="I121" s="311"/>
      <c r="K121" s="65"/>
      <c r="L121" s="161"/>
      <c r="M121" s="65"/>
      <c r="N121" s="65"/>
      <c r="O121" s="161"/>
      <c r="P121" s="161"/>
      <c r="Q121" s="65"/>
      <c r="R121" s="63"/>
      <c r="S121" s="176"/>
      <c r="T121" s="63"/>
      <c r="U121" s="63"/>
      <c r="V121" s="176"/>
      <c r="W121" s="63"/>
      <c r="Z121" s="4"/>
    </row>
    <row r="122" spans="2:26" s="2" customFormat="1" ht="15.75">
      <c r="B122" s="191"/>
      <c r="C122" s="311"/>
      <c r="D122" s="311"/>
      <c r="E122" s="192"/>
      <c r="F122" s="192"/>
      <c r="G122" s="192"/>
      <c r="H122" s="311"/>
      <c r="I122" s="311"/>
      <c r="K122" s="65"/>
      <c r="L122" s="161"/>
      <c r="M122" s="65"/>
      <c r="N122" s="65"/>
      <c r="O122" s="161"/>
      <c r="P122" s="161"/>
      <c r="Q122" s="65"/>
      <c r="R122" s="63"/>
      <c r="S122" s="176"/>
      <c r="T122" s="63"/>
      <c r="U122" s="63"/>
      <c r="V122" s="176"/>
      <c r="W122" s="63"/>
      <c r="Z122" s="4"/>
    </row>
    <row r="123" spans="2:26" s="2" customFormat="1" ht="15.75">
      <c r="B123" s="191"/>
      <c r="C123" s="311"/>
      <c r="D123" s="311"/>
      <c r="E123" s="192"/>
      <c r="F123" s="192"/>
      <c r="G123" s="192"/>
      <c r="H123" s="311"/>
      <c r="I123" s="311"/>
      <c r="K123" s="65"/>
      <c r="L123" s="161"/>
      <c r="M123" s="65"/>
      <c r="N123" s="65"/>
      <c r="O123" s="161"/>
      <c r="P123" s="161"/>
      <c r="Q123" s="65"/>
      <c r="R123" s="63"/>
      <c r="S123" s="176"/>
      <c r="T123" s="63"/>
      <c r="U123" s="63"/>
      <c r="V123" s="176"/>
      <c r="W123" s="63"/>
      <c r="Z123" s="4"/>
    </row>
    <row r="124" spans="2:26" s="2" customFormat="1" ht="15.75">
      <c r="B124" s="191"/>
      <c r="C124" s="311"/>
      <c r="D124" s="311"/>
      <c r="E124" s="192"/>
      <c r="F124" s="192"/>
      <c r="G124" s="192"/>
      <c r="H124" s="311"/>
      <c r="I124" s="311"/>
      <c r="K124" s="65"/>
      <c r="L124" s="161"/>
      <c r="M124" s="65"/>
      <c r="N124" s="65"/>
      <c r="O124" s="161"/>
      <c r="P124" s="161"/>
      <c r="Q124" s="65"/>
      <c r="R124" s="63"/>
      <c r="S124" s="176"/>
      <c r="T124" s="63"/>
      <c r="U124" s="63"/>
      <c r="V124" s="176"/>
      <c r="W124" s="63"/>
      <c r="Z124" s="4"/>
    </row>
    <row r="125" spans="2:26" s="2" customFormat="1" ht="15.75">
      <c r="B125" s="191"/>
      <c r="C125" s="311"/>
      <c r="D125" s="311"/>
      <c r="E125" s="192"/>
      <c r="F125" s="192"/>
      <c r="G125" s="192"/>
      <c r="H125" s="311"/>
      <c r="I125" s="311"/>
      <c r="K125" s="65"/>
      <c r="L125" s="161"/>
      <c r="M125" s="65"/>
      <c r="N125" s="65"/>
      <c r="O125" s="161"/>
      <c r="P125" s="161"/>
      <c r="Q125" s="65"/>
      <c r="R125" s="63"/>
      <c r="S125" s="176"/>
      <c r="T125" s="63"/>
      <c r="U125" s="63"/>
      <c r="V125" s="176"/>
      <c r="W125" s="63"/>
      <c r="Z125" s="4"/>
    </row>
    <row r="126" spans="2:26" s="2" customFormat="1" ht="15.75">
      <c r="B126" s="191"/>
      <c r="C126" s="311"/>
      <c r="D126" s="311"/>
      <c r="E126" s="192"/>
      <c r="F126" s="192"/>
      <c r="G126" s="192"/>
      <c r="H126" s="311"/>
      <c r="I126" s="311"/>
      <c r="K126" s="65"/>
      <c r="L126" s="161"/>
      <c r="M126" s="65"/>
      <c r="N126" s="65"/>
      <c r="O126" s="161"/>
      <c r="P126" s="161"/>
      <c r="Q126" s="65"/>
      <c r="R126" s="63"/>
      <c r="S126" s="176"/>
      <c r="T126" s="63"/>
      <c r="U126" s="63"/>
      <c r="V126" s="176"/>
      <c r="W126" s="63"/>
      <c r="Z126" s="4"/>
    </row>
    <row r="127" spans="2:26" s="2" customFormat="1" ht="15.75">
      <c r="B127" s="191"/>
      <c r="C127" s="311"/>
      <c r="D127" s="311"/>
      <c r="E127" s="192"/>
      <c r="F127" s="192"/>
      <c r="G127" s="192"/>
      <c r="H127" s="311"/>
      <c r="I127" s="311"/>
      <c r="K127" s="65"/>
      <c r="L127" s="161"/>
      <c r="M127" s="65"/>
      <c r="N127" s="65"/>
      <c r="O127" s="161"/>
      <c r="P127" s="161"/>
      <c r="Q127" s="65"/>
      <c r="R127" s="63"/>
      <c r="S127" s="176"/>
      <c r="T127" s="63"/>
      <c r="U127" s="63"/>
      <c r="V127" s="176"/>
      <c r="W127" s="63"/>
      <c r="Z127" s="4"/>
    </row>
    <row r="128" spans="2:26" s="2" customFormat="1" ht="15.75">
      <c r="B128" s="191"/>
      <c r="C128" s="311"/>
      <c r="D128" s="311"/>
      <c r="E128" s="192"/>
      <c r="F128" s="192"/>
      <c r="G128" s="192"/>
      <c r="H128" s="311"/>
      <c r="I128" s="311"/>
      <c r="K128" s="65"/>
      <c r="L128" s="161"/>
      <c r="M128" s="65"/>
      <c r="N128" s="65"/>
      <c r="O128" s="161"/>
      <c r="P128" s="161"/>
      <c r="Q128" s="65"/>
      <c r="R128" s="63"/>
      <c r="S128" s="176"/>
      <c r="T128" s="63"/>
      <c r="U128" s="63"/>
      <c r="V128" s="176"/>
      <c r="W128" s="63"/>
      <c r="Z128" s="4"/>
    </row>
    <row r="129" spans="2:26" s="2" customFormat="1" ht="15.75">
      <c r="B129" s="191"/>
      <c r="C129" s="311"/>
      <c r="D129" s="311"/>
      <c r="E129" s="192"/>
      <c r="F129" s="192"/>
      <c r="G129" s="192"/>
      <c r="H129" s="311"/>
      <c r="I129" s="311"/>
      <c r="K129" s="65"/>
      <c r="L129" s="161"/>
      <c r="M129" s="65"/>
      <c r="N129" s="65"/>
      <c r="O129" s="161"/>
      <c r="P129" s="161"/>
      <c r="Q129" s="65"/>
      <c r="R129" s="63"/>
      <c r="S129" s="176"/>
      <c r="T129" s="63"/>
      <c r="U129" s="63"/>
      <c r="V129" s="176"/>
      <c r="W129" s="63"/>
      <c r="Z129" s="4"/>
    </row>
    <row r="130" spans="2:26" s="2" customFormat="1" ht="15.75">
      <c r="B130" s="191"/>
      <c r="C130" s="311"/>
      <c r="D130" s="311"/>
      <c r="E130" s="192"/>
      <c r="F130" s="192"/>
      <c r="G130" s="192"/>
      <c r="H130" s="311"/>
      <c r="I130" s="311"/>
      <c r="K130" s="65"/>
      <c r="L130" s="161"/>
      <c r="M130" s="65"/>
      <c r="N130" s="65"/>
      <c r="O130" s="161"/>
      <c r="P130" s="161"/>
      <c r="Q130" s="65"/>
      <c r="R130" s="63"/>
      <c r="S130" s="176"/>
      <c r="T130" s="63"/>
      <c r="U130" s="63"/>
      <c r="V130" s="176"/>
      <c r="W130" s="63"/>
      <c r="Z130" s="4"/>
    </row>
    <row r="131" spans="2:26" s="2" customFormat="1" ht="15.75">
      <c r="B131" s="191"/>
      <c r="C131" s="311"/>
      <c r="D131" s="311"/>
      <c r="E131" s="192"/>
      <c r="F131" s="192"/>
      <c r="G131" s="192"/>
      <c r="H131" s="311"/>
      <c r="I131" s="311"/>
      <c r="K131" s="65"/>
      <c r="L131" s="161"/>
      <c r="M131" s="65"/>
      <c r="N131" s="65"/>
      <c r="O131" s="161"/>
      <c r="P131" s="161"/>
      <c r="Q131" s="65"/>
      <c r="R131" s="63"/>
      <c r="S131" s="176"/>
      <c r="T131" s="63"/>
      <c r="U131" s="63"/>
      <c r="V131" s="176"/>
      <c r="W131" s="63"/>
      <c r="Z131" s="4"/>
    </row>
    <row r="132" spans="2:26" s="2" customFormat="1" ht="15.75">
      <c r="B132" s="191"/>
      <c r="C132" s="311"/>
      <c r="D132" s="311"/>
      <c r="E132" s="192"/>
      <c r="F132" s="192"/>
      <c r="G132" s="192"/>
      <c r="H132" s="311"/>
      <c r="I132" s="311"/>
      <c r="K132" s="65"/>
      <c r="L132" s="161"/>
      <c r="M132" s="65"/>
      <c r="N132" s="65"/>
      <c r="O132" s="161"/>
      <c r="P132" s="161"/>
      <c r="Q132" s="65"/>
      <c r="R132" s="63"/>
      <c r="S132" s="176"/>
      <c r="T132" s="63"/>
      <c r="U132" s="63"/>
      <c r="V132" s="176"/>
      <c r="W132" s="63"/>
      <c r="Z132" s="4"/>
    </row>
    <row r="133" spans="2:26" s="2" customFormat="1" ht="15.75">
      <c r="B133" s="191"/>
      <c r="C133" s="311"/>
      <c r="D133" s="311"/>
      <c r="E133" s="192"/>
      <c r="F133" s="192"/>
      <c r="G133" s="192"/>
      <c r="H133" s="311"/>
      <c r="I133" s="311"/>
      <c r="K133" s="65"/>
      <c r="L133" s="161"/>
      <c r="M133" s="65"/>
      <c r="N133" s="65"/>
      <c r="O133" s="161"/>
      <c r="P133" s="161"/>
      <c r="Q133" s="65"/>
      <c r="R133" s="63"/>
      <c r="S133" s="176"/>
      <c r="T133" s="63"/>
      <c r="U133" s="63"/>
      <c r="V133" s="176"/>
      <c r="W133" s="63"/>
      <c r="Z133" s="4"/>
    </row>
    <row r="134" spans="2:26" s="2" customFormat="1" ht="15.75">
      <c r="B134" s="191"/>
      <c r="C134" s="311"/>
      <c r="D134" s="311"/>
      <c r="E134" s="192"/>
      <c r="F134" s="192"/>
      <c r="G134" s="192"/>
      <c r="H134" s="311"/>
      <c r="I134" s="311"/>
      <c r="K134" s="65"/>
      <c r="L134" s="161"/>
      <c r="M134" s="65"/>
      <c r="N134" s="65"/>
      <c r="O134" s="161"/>
      <c r="P134" s="161"/>
      <c r="Q134" s="65"/>
      <c r="R134" s="63"/>
      <c r="S134" s="176"/>
      <c r="T134" s="63"/>
      <c r="U134" s="63"/>
      <c r="V134" s="176"/>
      <c r="W134" s="63"/>
      <c r="Z134" s="4"/>
    </row>
    <row r="135" spans="2:26" s="2" customFormat="1" ht="15.75">
      <c r="B135" s="191"/>
      <c r="C135" s="311"/>
      <c r="D135" s="311"/>
      <c r="E135" s="192"/>
      <c r="F135" s="192"/>
      <c r="G135" s="192"/>
      <c r="H135" s="311"/>
      <c r="I135" s="311"/>
      <c r="K135" s="65"/>
      <c r="L135" s="161"/>
      <c r="M135" s="65"/>
      <c r="N135" s="65"/>
      <c r="O135" s="161"/>
      <c r="P135" s="161"/>
      <c r="Q135" s="65"/>
      <c r="R135" s="63"/>
      <c r="S135" s="176"/>
      <c r="T135" s="63"/>
      <c r="U135" s="63"/>
      <c r="V135" s="176"/>
      <c r="W135" s="63"/>
      <c r="Z135" s="4"/>
    </row>
    <row r="136" spans="2:26" s="2" customFormat="1" ht="15.75">
      <c r="B136" s="191"/>
      <c r="C136" s="311"/>
      <c r="D136" s="311"/>
      <c r="E136" s="192"/>
      <c r="F136" s="192"/>
      <c r="G136" s="192"/>
      <c r="H136" s="311"/>
      <c r="I136" s="311"/>
      <c r="K136" s="65"/>
      <c r="L136" s="161"/>
      <c r="M136" s="65"/>
      <c r="N136" s="65"/>
      <c r="O136" s="161"/>
      <c r="P136" s="161"/>
      <c r="Q136" s="65"/>
      <c r="R136" s="63"/>
      <c r="S136" s="176"/>
      <c r="T136" s="63"/>
      <c r="U136" s="63"/>
      <c r="V136" s="176"/>
      <c r="W136" s="63"/>
      <c r="Z136" s="4"/>
    </row>
    <row r="137" spans="2:26" s="2" customFormat="1">
      <c r="D137" s="45"/>
      <c r="E137" s="45"/>
      <c r="F137" s="45"/>
      <c r="G137" s="45"/>
      <c r="H137" s="45"/>
      <c r="I137" s="45"/>
      <c r="K137" s="65"/>
      <c r="L137" s="161"/>
      <c r="M137" s="65"/>
      <c r="N137" s="65"/>
      <c r="O137" s="161"/>
      <c r="P137" s="161"/>
      <c r="Q137" s="65"/>
      <c r="R137" s="63"/>
      <c r="S137" s="176"/>
      <c r="T137" s="63"/>
      <c r="U137" s="63"/>
      <c r="V137" s="176"/>
      <c r="W137" s="63"/>
      <c r="Z137" s="4"/>
    </row>
  </sheetData>
  <mergeCells count="138">
    <mergeCell ref="C68:D68"/>
    <mergeCell ref="H68:I68"/>
    <mergeCell ref="C69:D69"/>
    <mergeCell ref="H69:I69"/>
    <mergeCell ref="C70:D70"/>
    <mergeCell ref="H70:I70"/>
    <mergeCell ref="C71:D71"/>
    <mergeCell ref="H71:I71"/>
    <mergeCell ref="C72:D72"/>
    <mergeCell ref="H72:I72"/>
    <mergeCell ref="C73:D73"/>
    <mergeCell ref="H73:I73"/>
    <mergeCell ref="C74:D74"/>
    <mergeCell ref="H74:I74"/>
    <mergeCell ref="C75:D75"/>
    <mergeCell ref="H75:I75"/>
    <mergeCell ref="C76:D76"/>
    <mergeCell ref="H76:I76"/>
    <mergeCell ref="C77:D77"/>
    <mergeCell ref="H77:I77"/>
    <mergeCell ref="C78:D78"/>
    <mergeCell ref="H78:I78"/>
    <mergeCell ref="C79:D79"/>
    <mergeCell ref="H79:I79"/>
    <mergeCell ref="C80:D80"/>
    <mergeCell ref="H80:I80"/>
    <mergeCell ref="C81:D81"/>
    <mergeCell ref="H81:I81"/>
    <mergeCell ref="C82:D82"/>
    <mergeCell ref="H82:I82"/>
    <mergeCell ref="C83:D83"/>
    <mergeCell ref="H83:I83"/>
    <mergeCell ref="C84:D84"/>
    <mergeCell ref="H84:I84"/>
    <mergeCell ref="C85:D85"/>
    <mergeCell ref="H85:I85"/>
    <mergeCell ref="C86:D86"/>
    <mergeCell ref="H86:I86"/>
    <mergeCell ref="C87:D87"/>
    <mergeCell ref="H87:I87"/>
    <mergeCell ref="C88:D88"/>
    <mergeCell ref="H88:I88"/>
    <mergeCell ref="C89:D89"/>
    <mergeCell ref="H89:I89"/>
    <mergeCell ref="C90:D90"/>
    <mergeCell ref="H90:I90"/>
    <mergeCell ref="C91:D91"/>
    <mergeCell ref="H91:I91"/>
    <mergeCell ref="C92:D92"/>
    <mergeCell ref="H92:I92"/>
    <mergeCell ref="C93:D93"/>
    <mergeCell ref="H93:I93"/>
    <mergeCell ref="C95:D95"/>
    <mergeCell ref="H95:I95"/>
    <mergeCell ref="C94:D94"/>
    <mergeCell ref="H94:I94"/>
    <mergeCell ref="C96:D96"/>
    <mergeCell ref="H96:I96"/>
    <mergeCell ref="C97:D97"/>
    <mergeCell ref="H97:I97"/>
    <mergeCell ref="C98:D98"/>
    <mergeCell ref="H98:I98"/>
    <mergeCell ref="C99:D99"/>
    <mergeCell ref="H99:I99"/>
    <mergeCell ref="C100:D100"/>
    <mergeCell ref="H100:I100"/>
    <mergeCell ref="C101:D101"/>
    <mergeCell ref="H101:I101"/>
    <mergeCell ref="C102:D102"/>
    <mergeCell ref="H102:I102"/>
    <mergeCell ref="C103:D103"/>
    <mergeCell ref="H103:I103"/>
    <mergeCell ref="C104:D104"/>
    <mergeCell ref="H104:I104"/>
    <mergeCell ref="C105:D105"/>
    <mergeCell ref="H105:I105"/>
    <mergeCell ref="C106:D106"/>
    <mergeCell ref="H106:I106"/>
    <mergeCell ref="C107:D107"/>
    <mergeCell ref="H107:I107"/>
    <mergeCell ref="C108:D108"/>
    <mergeCell ref="H108:I108"/>
    <mergeCell ref="C109:D109"/>
    <mergeCell ref="H109:I109"/>
    <mergeCell ref="C110:D110"/>
    <mergeCell ref="H110:I110"/>
    <mergeCell ref="C111:D111"/>
    <mergeCell ref="H111:I111"/>
    <mergeCell ref="C112:D112"/>
    <mergeCell ref="H112:I112"/>
    <mergeCell ref="C113:D113"/>
    <mergeCell ref="H113:I113"/>
    <mergeCell ref="C114:D114"/>
    <mergeCell ref="H114:I114"/>
    <mergeCell ref="C115:D115"/>
    <mergeCell ref="H115:I115"/>
    <mergeCell ref="C116:D116"/>
    <mergeCell ref="H116:I116"/>
    <mergeCell ref="C117:D117"/>
    <mergeCell ref="H117:I117"/>
    <mergeCell ref="C118:D118"/>
    <mergeCell ref="H118:I118"/>
    <mergeCell ref="C119:D119"/>
    <mergeCell ref="H119:I119"/>
    <mergeCell ref="C120:D120"/>
    <mergeCell ref="H120:I120"/>
    <mergeCell ref="C121:D121"/>
    <mergeCell ref="H121:I121"/>
    <mergeCell ref="H124:I124"/>
    <mergeCell ref="C125:D125"/>
    <mergeCell ref="H125:I125"/>
    <mergeCell ref="C122:D122"/>
    <mergeCell ref="H122:I122"/>
    <mergeCell ref="C123:D123"/>
    <mergeCell ref="H123:I123"/>
    <mergeCell ref="H128:I128"/>
    <mergeCell ref="C129:D129"/>
    <mergeCell ref="H129:I129"/>
    <mergeCell ref="C126:D126"/>
    <mergeCell ref="H126:I126"/>
    <mergeCell ref="C127:D127"/>
    <mergeCell ref="H127:I127"/>
    <mergeCell ref="C128:D128"/>
    <mergeCell ref="C124:D124"/>
    <mergeCell ref="H132:I132"/>
    <mergeCell ref="C133:D133"/>
    <mergeCell ref="H133:I133"/>
    <mergeCell ref="C130:D130"/>
    <mergeCell ref="H130:I130"/>
    <mergeCell ref="C131:D131"/>
    <mergeCell ref="H131:I131"/>
    <mergeCell ref="H136:I136"/>
    <mergeCell ref="C134:D134"/>
    <mergeCell ref="H134:I134"/>
    <mergeCell ref="C135:D135"/>
    <mergeCell ref="H135:I135"/>
    <mergeCell ref="C136:D136"/>
    <mergeCell ref="C132:D132"/>
  </mergeCells>
  <dataValidations count="1">
    <dataValidation type="list" allowBlank="1" showInputMessage="1" showErrorMessage="1" sqref="Q1">
      <formula1>LANGUAGE</formula1>
    </dataValidation>
  </dataValidations>
  <pageMargins left="0.25" right="0.25" top="0.75" bottom="0.75" header="0.3" footer="0.3"/>
  <pageSetup scale="7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4:C12"/>
  <sheetViews>
    <sheetView showGridLines="0" workbookViewId="0">
      <selection activeCell="F13" sqref="F13"/>
    </sheetView>
  </sheetViews>
  <sheetFormatPr baseColWidth="10" defaultColWidth="11.42578125" defaultRowHeight="15"/>
  <cols>
    <col min="1" max="1" width="11.42578125" style="178"/>
    <col min="2" max="2" width="14.7109375" style="178" bestFit="1" customWidth="1"/>
    <col min="3" max="3" width="11.28515625" style="178" bestFit="1" customWidth="1"/>
    <col min="4" max="5" width="13.140625" style="178" customWidth="1"/>
    <col min="6" max="16384" width="11.42578125" style="178"/>
  </cols>
  <sheetData>
    <row r="4" spans="2:3">
      <c r="B4" s="179" t="s">
        <v>140</v>
      </c>
      <c r="C4" s="180" t="str">
        <f>+'DATA BASE'!C2</f>
        <v xml:space="preserve">JANELLA CARMEN </v>
      </c>
    </row>
    <row r="5" spans="2:3">
      <c r="B5" s="179" t="s">
        <v>141</v>
      </c>
      <c r="C5" s="180" t="str">
        <f>+'DATA BASE'!D2</f>
        <v xml:space="preserve">ERNÁNDEZ WEEDEN </v>
      </c>
    </row>
    <row r="6" spans="2:3" ht="15.75">
      <c r="B6" s="82" t="s">
        <v>146</v>
      </c>
      <c r="C6" s="182" t="str">
        <f>+'DATA BASE'!A2</f>
        <v>00075-1</v>
      </c>
    </row>
    <row r="7" spans="2:3">
      <c r="B7" s="179" t="s">
        <v>142</v>
      </c>
      <c r="C7" s="180">
        <f>+'DATA BASE'!E2</f>
        <v>9423305</v>
      </c>
    </row>
    <row r="8" spans="2:3">
      <c r="B8" s="179" t="s">
        <v>143</v>
      </c>
      <c r="C8" s="180" t="str">
        <f>+'DATA BASE'!B2</f>
        <v>JC_ERN00</v>
      </c>
    </row>
    <row r="9" spans="2:3">
      <c r="B9" s="179" t="s">
        <v>133</v>
      </c>
      <c r="C9" s="181" t="str">
        <f>+'DATA BASE'!F2</f>
        <v>ENGLISH</v>
      </c>
    </row>
    <row r="10" spans="2:3">
      <c r="B10" s="179" t="s">
        <v>144</v>
      </c>
      <c r="C10" s="180" t="str">
        <f>+'DATA BASE'!H2</f>
        <v>BASIC</v>
      </c>
    </row>
    <row r="11" spans="2:3">
      <c r="B11" s="179" t="s">
        <v>134</v>
      </c>
      <c r="C11" s="181">
        <f>+'DATA BASE'!J2</f>
        <v>40273</v>
      </c>
    </row>
    <row r="12" spans="2:3">
      <c r="B12" s="179" t="s">
        <v>135</v>
      </c>
      <c r="C12" s="181">
        <f>+'DATA BASE'!K2</f>
        <v>40528</v>
      </c>
    </row>
  </sheetData>
  <pageMargins left="0.3" right="0.21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5:V28"/>
  <sheetViews>
    <sheetView topLeftCell="A3" workbookViewId="0">
      <selection activeCell="A3" sqref="A3"/>
    </sheetView>
  </sheetViews>
  <sheetFormatPr baseColWidth="10" defaultColWidth="11.42578125" defaultRowHeight="15"/>
  <cols>
    <col min="3" max="22" width="4.140625" customWidth="1"/>
  </cols>
  <sheetData>
    <row r="15" spans="1:22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</row>
    <row r="16" spans="1:22">
      <c r="A16" t="s">
        <v>86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">
      <c r="A17" t="s">
        <v>87</v>
      </c>
    </row>
    <row r="18" spans="1:1">
      <c r="A18" t="s">
        <v>88</v>
      </c>
    </row>
    <row r="19" spans="1:1">
      <c r="A19" t="s">
        <v>89</v>
      </c>
    </row>
    <row r="20" spans="1:1">
      <c r="A20" t="s">
        <v>90</v>
      </c>
    </row>
    <row r="21" spans="1:1">
      <c r="A21" t="s">
        <v>91</v>
      </c>
    </row>
    <row r="22" spans="1:1">
      <c r="A22" t="s">
        <v>88</v>
      </c>
    </row>
    <row r="23" spans="1:1">
      <c r="A23" t="s">
        <v>89</v>
      </c>
    </row>
    <row r="24" spans="1:1">
      <c r="A24" t="s">
        <v>92</v>
      </c>
    </row>
    <row r="25" spans="1:1">
      <c r="A25" t="s">
        <v>93</v>
      </c>
    </row>
    <row r="26" spans="1:1">
      <c r="A26" t="s">
        <v>88</v>
      </c>
    </row>
    <row r="27" spans="1:1">
      <c r="A27" t="s">
        <v>89</v>
      </c>
    </row>
    <row r="28" spans="1:1">
      <c r="A28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14</vt:i4>
      </vt:variant>
    </vt:vector>
  </HeadingPairs>
  <TitlesOfParts>
    <vt:vector size="21" baseType="lpstr">
      <vt:lpstr>DATA BASE</vt:lpstr>
      <vt:lpstr>contract</vt:lpstr>
      <vt:lpstr>factura</vt:lpstr>
      <vt:lpstr>Do not touch</vt:lpstr>
      <vt:lpstr>st record</vt:lpstr>
      <vt:lpstr>CARD</vt:lpstr>
      <vt:lpstr>Hoja1</vt:lpstr>
      <vt:lpstr>'st record'!Área_de_impresión</vt:lpstr>
      <vt:lpstr>code</vt:lpstr>
      <vt:lpstr>condicionespago</vt:lpstr>
      <vt:lpstr>cursos</vt:lpstr>
      <vt:lpstr>formasdepago</vt:lpstr>
      <vt:lpstr>formaspago</vt:lpstr>
      <vt:lpstr>LANGUAGE</vt:lpstr>
      <vt:lpstr>lastname</vt:lpstr>
      <vt:lpstr>locación</vt:lpstr>
      <vt:lpstr>lugarclases</vt:lpstr>
      <vt:lpstr>name</vt:lpstr>
      <vt:lpstr>nombre</vt:lpstr>
      <vt:lpstr>STUDENT</vt:lpstr>
      <vt:lpstr>tipohorario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Escobar</dc:creator>
  <cp:lastModifiedBy>Mia Escobar</cp:lastModifiedBy>
  <cp:lastPrinted>2011-02-14T19:15:25Z</cp:lastPrinted>
  <dcterms:created xsi:type="dcterms:W3CDTF">2009-07-04T20:34:39Z</dcterms:created>
  <dcterms:modified xsi:type="dcterms:W3CDTF">2011-02-14T19:30:34Z</dcterms:modified>
</cp:coreProperties>
</file>