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Work\учёба\РГПУ ИВТ портфолио\3 семестр\Анализ данных и основы Data Science\4\"/>
    </mc:Choice>
  </mc:AlternateContent>
  <xr:revisionPtr revIDLastSave="0" documentId="13_ncr:1_{0E203DBF-EA0E-4D03-AF34-AF5AA8DCBA6D}" xr6:coauthVersionLast="45" xr6:coauthVersionMax="45" xr10:uidLastSave="{00000000-0000-0000-0000-000000000000}"/>
  <bookViews>
    <workbookView xWindow="7200" yWindow="1290" windowWidth="21600" windowHeight="11385" activeTab="1" xr2:uid="{00000000-000D-0000-FFFF-FFFF00000000}"/>
  </bookViews>
  <sheets>
    <sheet name="1" sheetId="3" r:id="rId1"/>
    <sheet name="1,5" sheetId="1" r:id="rId2"/>
    <sheet name="2" sheetId="2" r:id="rId3"/>
    <sheet name="3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L1" i="1"/>
  <c r="B2" i="2"/>
  <c r="B3" i="2"/>
  <c r="B4" i="2"/>
  <c r="B5" i="2"/>
  <c r="B6" i="2"/>
  <c r="B7" i="2"/>
  <c r="H26" i="3" l="1"/>
  <c r="H24" i="3" s="1"/>
  <c r="K5" i="3"/>
  <c r="E2" i="4"/>
  <c r="E1" i="4"/>
  <c r="D25" i="4"/>
  <c r="D20" i="4"/>
  <c r="F21" i="4"/>
  <c r="F22" i="4"/>
  <c r="F23" i="4"/>
  <c r="F24" i="4"/>
  <c r="F25" i="4"/>
  <c r="F20" i="4"/>
  <c r="E21" i="4"/>
  <c r="E22" i="4"/>
  <c r="E23" i="4"/>
  <c r="E24" i="4"/>
  <c r="E25" i="4"/>
  <c r="E20" i="4"/>
  <c r="F10" i="4"/>
  <c r="F11" i="4"/>
  <c r="F12" i="4"/>
  <c r="F13" i="4"/>
  <c r="F14" i="4"/>
  <c r="F26" i="4"/>
  <c r="E26" i="4"/>
  <c r="D26" i="4"/>
  <c r="L7" i="4"/>
  <c r="I3" i="3"/>
  <c r="I2" i="3"/>
  <c r="I4" i="3"/>
  <c r="D6" i="1"/>
  <c r="V26" i="3"/>
  <c r="V24" i="3" s="1"/>
  <c r="U26" i="3"/>
  <c r="U24" i="3" s="1"/>
  <c r="T26" i="3"/>
  <c r="T24" i="3" s="1"/>
  <c r="S26" i="3"/>
  <c r="S24" i="3" s="1"/>
  <c r="R26" i="3"/>
  <c r="R24" i="3" s="1"/>
  <c r="Q26" i="3"/>
  <c r="Q24" i="3" s="1"/>
  <c r="P26" i="3"/>
  <c r="P24" i="3" s="1"/>
  <c r="O26" i="3"/>
  <c r="O24" i="3" s="1"/>
  <c r="N26" i="3"/>
  <c r="N24" i="3" s="1"/>
  <c r="M26" i="3"/>
  <c r="M24" i="3" s="1"/>
  <c r="L26" i="3"/>
  <c r="L24" i="3" s="1"/>
  <c r="K26" i="3"/>
  <c r="K24" i="3" s="1"/>
  <c r="J26" i="3"/>
  <c r="J24" i="3" s="1"/>
  <c r="I26" i="3"/>
  <c r="I24" i="3" s="1"/>
  <c r="G26" i="3"/>
  <c r="G24" i="3" s="1"/>
  <c r="F26" i="3"/>
  <c r="E26" i="3"/>
  <c r="D26" i="3"/>
  <c r="D29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E2" i="3" s="1"/>
  <c r="E29" i="3" l="1"/>
  <c r="F29" i="3" s="1"/>
  <c r="G29" i="3" s="1"/>
  <c r="H29" i="3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H27" i="3"/>
  <c r="D9" i="3"/>
  <c r="K27" i="3"/>
  <c r="U27" i="3"/>
  <c r="D8" i="3"/>
  <c r="D15" i="3"/>
  <c r="D7" i="3"/>
  <c r="D16" i="3"/>
  <c r="D14" i="3"/>
  <c r="D6" i="3"/>
  <c r="D17" i="3"/>
  <c r="D20" i="3"/>
  <c r="D13" i="3"/>
  <c r="D4" i="3"/>
  <c r="D3" i="3"/>
  <c r="R27" i="3"/>
  <c r="D18" i="3"/>
  <c r="S27" i="3"/>
  <c r="F27" i="3"/>
  <c r="N27" i="3"/>
  <c r="V27" i="3"/>
  <c r="D5" i="3"/>
  <c r="P27" i="3"/>
  <c r="G27" i="3"/>
  <c r="O27" i="3"/>
  <c r="D2" i="3"/>
  <c r="F2" i="3" s="1"/>
  <c r="I27" i="3"/>
  <c r="D11" i="3"/>
  <c r="J27" i="3"/>
  <c r="D10" i="3"/>
  <c r="D24" i="3" s="1"/>
  <c r="D27" i="3"/>
  <c r="D28" i="3" s="1"/>
  <c r="L27" i="3"/>
  <c r="T27" i="3"/>
  <c r="D12" i="3"/>
  <c r="Q27" i="3"/>
  <c r="D19" i="3"/>
  <c r="E27" i="3"/>
  <c r="M27" i="3"/>
  <c r="F26" i="2"/>
  <c r="E26" i="2"/>
  <c r="D26" i="2"/>
  <c r="E28" i="3" l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D11" i="4"/>
  <c r="D20" i="2"/>
  <c r="D12" i="4" l="1"/>
  <c r="D21" i="4"/>
  <c r="F10" i="2"/>
  <c r="I10" i="4" l="1"/>
  <c r="M10" i="4"/>
  <c r="M11" i="4" s="1"/>
  <c r="D13" i="4"/>
  <c r="D22" i="4"/>
  <c r="F11" i="2"/>
  <c r="D21" i="2"/>
  <c r="D13" i="2"/>
  <c r="I10" i="2"/>
  <c r="I11" i="4" l="1"/>
  <c r="D14" i="4"/>
  <c r="D14" i="2"/>
  <c r="D23" i="2"/>
  <c r="F13" i="2"/>
  <c r="F12" i="2"/>
  <c r="I11" i="2"/>
  <c r="D22" i="2"/>
  <c r="D23" i="4" l="1"/>
  <c r="I12" i="4"/>
  <c r="M12" i="4"/>
  <c r="D15" i="4"/>
  <c r="G14" i="4"/>
  <c r="I13" i="2"/>
  <c r="I12" i="2"/>
  <c r="D15" i="2"/>
  <c r="I14" i="4" l="1"/>
  <c r="M13" i="4"/>
  <c r="I13" i="4"/>
  <c r="D24" i="4"/>
  <c r="M14" i="4"/>
  <c r="I14" i="2"/>
  <c r="F14" i="2"/>
  <c r="D24" i="2"/>
  <c r="F15" i="2" l="1"/>
  <c r="D25" i="2"/>
  <c r="I15" i="4" l="1"/>
  <c r="M15" i="4"/>
  <c r="G17" i="4"/>
  <c r="H15" i="4" s="1"/>
  <c r="F17" i="4"/>
  <c r="F17" i="2"/>
  <c r="I15" i="2"/>
  <c r="G17" i="2"/>
  <c r="L1" i="4" l="1"/>
  <c r="H10" i="4"/>
  <c r="N10" i="4" s="1"/>
  <c r="H11" i="4"/>
  <c r="H13" i="4"/>
  <c r="H12" i="4"/>
  <c r="H14" i="4"/>
  <c r="L1" i="2"/>
  <c r="H10" i="2"/>
  <c r="H11" i="2"/>
  <c r="H13" i="2"/>
  <c r="H12" i="2"/>
  <c r="H14" i="2"/>
  <c r="H15" i="2"/>
  <c r="D26" i="1"/>
  <c r="N11" i="4" l="1"/>
  <c r="L10" i="4"/>
  <c r="K10" i="4"/>
  <c r="J10" i="4"/>
  <c r="L11" i="4"/>
  <c r="K11" i="4"/>
  <c r="J11" i="4"/>
  <c r="J12" i="4"/>
  <c r="L12" i="4"/>
  <c r="K12" i="4"/>
  <c r="J14" i="4"/>
  <c r="K13" i="4"/>
  <c r="L14" i="4"/>
  <c r="K14" i="4"/>
  <c r="J13" i="4"/>
  <c r="L13" i="4"/>
  <c r="K15" i="4"/>
  <c r="J15" i="4"/>
  <c r="L15" i="4"/>
  <c r="N12" i="4"/>
  <c r="N13" i="4" s="1"/>
  <c r="N14" i="4" s="1"/>
  <c r="N15" i="4" s="1"/>
  <c r="L11" i="2"/>
  <c r="K10" i="2"/>
  <c r="K11" i="2"/>
  <c r="L10" i="2"/>
  <c r="J11" i="2"/>
  <c r="J10" i="2"/>
  <c r="K13" i="2"/>
  <c r="L12" i="2"/>
  <c r="J13" i="2"/>
  <c r="J12" i="2"/>
  <c r="L13" i="2"/>
  <c r="K12" i="2"/>
  <c r="K14" i="2"/>
  <c r="L14" i="2"/>
  <c r="J14" i="2"/>
  <c r="K15" i="2"/>
  <c r="J15" i="2"/>
  <c r="L15" i="2"/>
  <c r="L2" i="4" l="1"/>
  <c r="L3" i="4" s="1"/>
  <c r="L2" i="2"/>
  <c r="L3" i="2" s="1"/>
  <c r="L4" i="2" s="1"/>
  <c r="L4" i="4" l="1"/>
  <c r="L6" i="4"/>
  <c r="L5" i="4"/>
  <c r="L5" i="2"/>
  <c r="L6" i="2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F24" i="3"/>
  <c r="E24" i="3"/>
  <c r="K4" i="3" s="1"/>
  <c r="E1" i="1" l="1"/>
  <c r="E4" i="1" s="1"/>
  <c r="E26" i="1"/>
  <c r="E3" i="1"/>
  <c r="F3" i="1"/>
  <c r="F26" i="1"/>
  <c r="E2" i="1"/>
  <c r="D10" i="1" s="1"/>
  <c r="G10" i="1" l="1"/>
  <c r="E10" i="1"/>
  <c r="D11" i="1" s="1"/>
  <c r="E20" i="1"/>
  <c r="F20" i="1"/>
  <c r="L7" i="1"/>
  <c r="E21" i="1" l="1"/>
  <c r="F11" i="1"/>
  <c r="E11" i="1"/>
  <c r="D12" i="1" s="1"/>
  <c r="G11" i="1"/>
  <c r="D21" i="1"/>
  <c r="F21" i="1"/>
  <c r="D20" i="1"/>
  <c r="F10" i="1"/>
  <c r="I10" i="1" s="1"/>
  <c r="M10" i="1"/>
  <c r="M11" i="1" l="1"/>
  <c r="I11" i="1"/>
  <c r="E22" i="1"/>
  <c r="F12" i="1"/>
  <c r="E12" i="1"/>
  <c r="D13" i="1" s="1"/>
  <c r="D22" i="1"/>
  <c r="F22" i="1"/>
  <c r="G12" i="1"/>
  <c r="G13" i="1" l="1"/>
  <c r="E23" i="1"/>
  <c r="F23" i="1"/>
  <c r="E13" i="1"/>
  <c r="D14" i="1" s="1"/>
  <c r="I12" i="1"/>
  <c r="M12" i="1"/>
  <c r="G14" i="1" l="1"/>
  <c r="E24" i="1"/>
  <c r="E14" i="1"/>
  <c r="D15" i="1" s="1"/>
  <c r="F24" i="1"/>
  <c r="M13" i="1"/>
  <c r="D23" i="1"/>
  <c r="F13" i="1"/>
  <c r="F25" i="1" l="1"/>
  <c r="E25" i="1"/>
  <c r="E15" i="1"/>
  <c r="F15" i="1" s="1"/>
  <c r="G15" i="1"/>
  <c r="D25" i="1"/>
  <c r="D24" i="1"/>
  <c r="M14" i="1"/>
  <c r="I14" i="1"/>
  <c r="F14" i="1"/>
  <c r="I13" i="1"/>
  <c r="F17" i="1" l="1"/>
  <c r="H15" i="1"/>
  <c r="I15" i="1"/>
  <c r="M15" i="1"/>
  <c r="G17" i="1"/>
  <c r="H10" i="1" l="1"/>
  <c r="N10" i="1" s="1"/>
  <c r="H11" i="1"/>
  <c r="N11" i="1" s="1"/>
  <c r="H12" i="1"/>
  <c r="N12" i="1" s="1"/>
  <c r="H13" i="1"/>
  <c r="H14" i="1"/>
  <c r="K11" i="1" l="1"/>
  <c r="K10" i="1"/>
  <c r="J10" i="1"/>
  <c r="L10" i="1"/>
  <c r="J11" i="1"/>
  <c r="L11" i="1"/>
  <c r="J12" i="1"/>
  <c r="K12" i="1"/>
  <c r="L12" i="1"/>
  <c r="K13" i="1"/>
  <c r="L13" i="1"/>
  <c r="J13" i="1"/>
  <c r="L15" i="1"/>
  <c r="J15" i="1"/>
  <c r="K15" i="1"/>
  <c r="K14" i="1"/>
  <c r="L14" i="1"/>
  <c r="J14" i="1"/>
  <c r="N13" i="1"/>
  <c r="N14" i="1" s="1"/>
  <c r="N15" i="1" s="1"/>
  <c r="L2" i="1" l="1"/>
  <c r="L3" i="1" s="1"/>
  <c r="L5" i="1" s="1"/>
  <c r="L4" i="1" l="1"/>
  <c r="L6" i="1"/>
</calcChain>
</file>

<file path=xl/sharedStrings.xml><?xml version="1.0" encoding="utf-8"?>
<sst xmlns="http://schemas.openxmlformats.org/spreadsheetml/2006/main" count="87" uniqueCount="35">
  <si>
    <t>Выборка</t>
  </si>
  <si>
    <t>max</t>
  </si>
  <si>
    <t>Среднее значение признака</t>
  </si>
  <si>
    <t>min</t>
  </si>
  <si>
    <t>Дисперсия</t>
  </si>
  <si>
    <t>k</t>
  </si>
  <si>
    <t>Среднее квадратическое отклонение</t>
  </si>
  <si>
    <t>шаг</t>
  </si>
  <si>
    <t>Коэффициент вариации</t>
  </si>
  <si>
    <t>Коэффициент асимметрии</t>
  </si>
  <si>
    <t>Эксцесс</t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</si>
  <si>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k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</si>
  <si>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k+1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</si>
  <si>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</si>
  <si>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</si>
  <si>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</si>
  <si>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*m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</si>
  <si>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-M)^2*m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</si>
  <si>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Интервалы</t>
  </si>
  <si>
    <t>%</t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</si>
  <si>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-M)^3*mi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</si>
  <si>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-M)^4*mi</t>
    </r>
  </si>
  <si>
    <t>Показатели рассеивания</t>
  </si>
  <si>
    <t>xi</t>
  </si>
  <si>
    <t>mi</t>
  </si>
  <si>
    <t>wi</t>
  </si>
  <si>
    <t>wxi</t>
  </si>
  <si>
    <t>mxi</t>
  </si>
  <si>
    <t>Q25</t>
  </si>
  <si>
    <t>Q50</t>
  </si>
  <si>
    <t>Q90</t>
  </si>
  <si>
    <t>Мода</t>
  </si>
  <si>
    <t>Медиана</t>
  </si>
  <si>
    <t>xi*mi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</si>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</sst>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распределения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'[1]1'!$C$3</c:f>
              <c:strCache>
                <c:ptCount val="1"/>
                <c:pt idx="0">
                  <c:v>mi</c:v>
                </c:pt>
              </c:strCache>
            </c:strRef>
          </c:tx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'1'!$C$2:$C$20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B-408E-82CE-61085BC9FAED}"/>
            </c:ext>
          </c:extLst>
        </c:ser>
        <c:ser>
          <c:idx val="0"/>
          <c:order val="1"/>
          <c:tx>
            <c:strRef>
              <c:f>'[1]1'!$C$3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'1'!$C$2:$C$20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B-408E-82CE-61085BC9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063"/>
        <c:axId val="156351647"/>
      </c:scatterChart>
      <c:valAx>
        <c:axId val="211244063"/>
        <c:scaling>
          <c:orientation val="minMax"/>
          <c:max val="27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304046369203844"/>
              <c:y val="0.87405074365704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1647"/>
        <c:crosses val="autoZero"/>
        <c:crossBetween val="midCat"/>
      </c:valAx>
      <c:valAx>
        <c:axId val="1563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31010863225430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53975" cap="rnd" cmpd="sng">
            <a:solidFill>
              <a:schemeClr val="tx1">
                <a:alpha val="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40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'3'!$M$9</c:f>
              <c:strCache>
                <c:ptCount val="1"/>
                <c:pt idx="0">
                  <c:v>mxi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'3'!$M$10:$M$15</c:f>
              <c:numCache>
                <c:formatCode>General</c:formatCode>
                <c:ptCount val="6"/>
                <c:pt idx="0">
                  <c:v>10</c:v>
                </c:pt>
                <c:pt idx="1">
                  <c:v>39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60</c:v>
                </c:pt>
              </c:numCache>
            </c:numRef>
          </c:xVal>
          <c:yVal>
            <c:numRef>
              <c:f>'3'!$F$10:$F$15</c:f>
              <c:numCache>
                <c:formatCode>General</c:formatCode>
                <c:ptCount val="6"/>
                <c:pt idx="0">
                  <c:v>30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95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A-4B49-B5F6-CB7FA724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49167"/>
        <c:axId val="626964927"/>
      </c:scatterChart>
      <c:valAx>
        <c:axId val="751749167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3.1880796150481193E-2"/>
              <c:y val="9.62729658792650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964927"/>
        <c:crosses val="autoZero"/>
        <c:crossBetween val="midCat"/>
      </c:valAx>
      <c:valAx>
        <c:axId val="626964927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-25000"/>
                  <a:t>x</a:t>
                </a:r>
              </a:p>
            </c:rich>
          </c:tx>
          <c:layout>
            <c:manualLayout>
              <c:xMode val="edge"/>
              <c:yMode val="edge"/>
              <c:x val="0.95277777777777772"/>
              <c:y val="0.84602216389617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7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Кумулята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822-4A23-80ED-8BDFA01FE126}"/>
            </c:ext>
          </c:extLst>
        </c:ser>
        <c:ser>
          <c:idx val="5"/>
          <c:order val="1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822-4A23-80ED-8BDFA01FE126}"/>
            </c:ext>
          </c:extLst>
        </c:ser>
        <c:ser>
          <c:idx val="6"/>
          <c:order val="2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822-4A23-80ED-8BDFA01FE126}"/>
            </c:ext>
          </c:extLst>
        </c:ser>
        <c:ser>
          <c:idx val="7"/>
          <c:order val="3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822-4A23-80ED-8BDFA01FE126}"/>
            </c:ext>
          </c:extLst>
        </c:ser>
        <c:ser>
          <c:idx val="2"/>
          <c:order val="4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22-4A23-80ED-8BDFA01FE126}"/>
            </c:ext>
          </c:extLst>
        </c:ser>
        <c:ser>
          <c:idx val="3"/>
          <c:order val="5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822-4A23-80ED-8BDFA01FE126}"/>
            </c:ext>
          </c:extLst>
        </c:ser>
        <c:ser>
          <c:idx val="0"/>
          <c:order val="6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822-4A23-80ED-8BDFA01FE126}"/>
            </c:ext>
          </c:extLst>
        </c:ser>
        <c:ser>
          <c:idx val="1"/>
          <c:order val="7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822-4A23-80ED-8BDFA01F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063"/>
        <c:axId val="156351647"/>
      </c:scatterChart>
      <c:valAx>
        <c:axId val="211244063"/>
        <c:scaling>
          <c:orientation val="minMax"/>
          <c:max val="27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</a:p>
            </c:rich>
          </c:tx>
          <c:layout>
            <c:manualLayout>
              <c:xMode val="edge"/>
              <c:yMode val="edge"/>
              <c:x val="0.95128346456692914"/>
              <c:y val="0.878680373286672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1647"/>
        <c:crosses val="autoZero"/>
        <c:crossBetween val="midCat"/>
      </c:valAx>
      <c:valAx>
        <c:axId val="156351647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m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49529381743948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53975" cap="rnd" cmpd="sng">
            <a:solidFill>
              <a:schemeClr val="tx1">
                <a:alpha val="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40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'1'!$F$2:$F$20</c:f>
              <c:numCache>
                <c:formatCode>General</c:formatCode>
                <c:ptCount val="1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0.12</c:v>
                </c:pt>
                <c:pt idx="4">
                  <c:v>0.2</c:v>
                </c:pt>
                <c:pt idx="5">
                  <c:v>0.44</c:v>
                </c:pt>
                <c:pt idx="6">
                  <c:v>0.6</c:v>
                </c:pt>
                <c:pt idx="7">
                  <c:v>0.76</c:v>
                </c:pt>
                <c:pt idx="8">
                  <c:v>0.84</c:v>
                </c:pt>
                <c:pt idx="9">
                  <c:v>0.84</c:v>
                </c:pt>
                <c:pt idx="10">
                  <c:v>0.88</c:v>
                </c:pt>
                <c:pt idx="11">
                  <c:v>0.88</c:v>
                </c:pt>
                <c:pt idx="12">
                  <c:v>0.92</c:v>
                </c:pt>
                <c:pt idx="13">
                  <c:v>0.92</c:v>
                </c:pt>
                <c:pt idx="14">
                  <c:v>0.96000000000000008</c:v>
                </c:pt>
                <c:pt idx="15">
                  <c:v>0.96000000000000008</c:v>
                </c:pt>
                <c:pt idx="16">
                  <c:v>0.96000000000000008</c:v>
                </c:pt>
                <c:pt idx="17">
                  <c:v>0.96000000000000008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C5-4D98-B50B-9B00F4E2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063"/>
        <c:axId val="156351647"/>
      </c:scatterChart>
      <c:valAx>
        <c:axId val="211244063"/>
        <c:scaling>
          <c:orientation val="minMax"/>
          <c:max val="27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</a:p>
            </c:rich>
          </c:tx>
          <c:layout>
            <c:manualLayout>
              <c:xMode val="edge"/>
              <c:yMode val="edge"/>
              <c:x val="0.95128346456692914"/>
              <c:y val="0.878680373286672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1647"/>
        <c:crosses val="autoZero"/>
        <c:crossBetween val="midCat"/>
      </c:valAx>
      <c:valAx>
        <c:axId val="1563516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w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2.91590113735782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53975" cap="rnd" cmpd="sng">
            <a:solidFill>
              <a:schemeClr val="tx1">
                <a:alpha val="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40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Функция нормального распределения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'1,5'!$A$2:$A$26</c:f>
              <c:numCache>
                <c:formatCode>General</c:formatCode>
                <c:ptCount val="25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27</c:v>
                </c:pt>
              </c:numCache>
            </c:numRef>
          </c:xVal>
          <c:yVal>
            <c:numRef>
              <c:f>'1,5'!$C$2:$C$26</c:f>
              <c:numCache>
                <c:formatCode>General</c:formatCode>
                <c:ptCount val="25"/>
                <c:pt idx="0">
                  <c:v>1.7158897802109285E-2</c:v>
                </c:pt>
                <c:pt idx="1">
                  <c:v>6.6097192463644747E-2</c:v>
                </c:pt>
                <c:pt idx="2">
                  <c:v>6.6097192463644747E-2</c:v>
                </c:pt>
                <c:pt idx="3">
                  <c:v>8.6985881823183828E-2</c:v>
                </c:pt>
                <c:pt idx="4">
                  <c:v>8.6985881823183828E-2</c:v>
                </c:pt>
                <c:pt idx="5">
                  <c:v>0.10488944870971734</c:v>
                </c:pt>
                <c:pt idx="6">
                  <c:v>0.10488944870971734</c:v>
                </c:pt>
                <c:pt idx="7">
                  <c:v>0.10488944870971734</c:v>
                </c:pt>
                <c:pt idx="8">
                  <c:v>0.10488944870971734</c:v>
                </c:pt>
                <c:pt idx="9">
                  <c:v>0.10488944870971734</c:v>
                </c:pt>
                <c:pt idx="10">
                  <c:v>0.10488944870971734</c:v>
                </c:pt>
                <c:pt idx="11">
                  <c:v>0.11588630339614428</c:v>
                </c:pt>
                <c:pt idx="12">
                  <c:v>0.11588630339614428</c:v>
                </c:pt>
                <c:pt idx="13">
                  <c:v>0.11588630339614428</c:v>
                </c:pt>
                <c:pt idx="14">
                  <c:v>0.11588630339614428</c:v>
                </c:pt>
                <c:pt idx="15">
                  <c:v>0.11731395902242529</c:v>
                </c:pt>
                <c:pt idx="16">
                  <c:v>0.11731395902242529</c:v>
                </c:pt>
                <c:pt idx="17">
                  <c:v>0.11731395902242529</c:v>
                </c:pt>
                <c:pt idx="18">
                  <c:v>0.11731395902242529</c:v>
                </c:pt>
                <c:pt idx="19">
                  <c:v>0.10881394292634773</c:v>
                </c:pt>
                <c:pt idx="20">
                  <c:v>0.10881394292634773</c:v>
                </c:pt>
                <c:pt idx="21">
                  <c:v>7.2012200782223354E-2</c:v>
                </c:pt>
                <c:pt idx="22">
                  <c:v>3.3588972473244952E-2</c:v>
                </c:pt>
                <c:pt idx="23">
                  <c:v>1.1042221427836929E-2</c:v>
                </c:pt>
                <c:pt idx="24">
                  <c:v>4.1781421712372018E-4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6-4461-9156-F022D4F8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87087"/>
        <c:axId val="2029638127"/>
      </c:scatterChart>
      <c:valAx>
        <c:axId val="191168708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71167979002625"/>
              <c:y val="0.850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638127"/>
        <c:crosses val="autoZero"/>
        <c:crossBetween val="midCat"/>
      </c:valAx>
      <c:valAx>
        <c:axId val="20296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9.1392534266550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68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Функция нормального распределения 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'1,5'!$B$2:$B$26</c:f>
              <c:numCache>
                <c:formatCode>General</c:formatCode>
                <c:ptCount val="25"/>
                <c:pt idx="0">
                  <c:v>-1.9636721712169509</c:v>
                </c:pt>
                <c:pt idx="1">
                  <c:v>-1.0764708890406178</c:v>
                </c:pt>
                <c:pt idx="2">
                  <c:v>-1.0764708890406178</c:v>
                </c:pt>
                <c:pt idx="3">
                  <c:v>-0.78073712831517339</c:v>
                </c:pt>
                <c:pt idx="4">
                  <c:v>-0.78073712831517339</c:v>
                </c:pt>
                <c:pt idx="5">
                  <c:v>-0.48500336758972895</c:v>
                </c:pt>
                <c:pt idx="6">
                  <c:v>-0.48500336758972895</c:v>
                </c:pt>
                <c:pt idx="7">
                  <c:v>-0.48500336758972895</c:v>
                </c:pt>
                <c:pt idx="8">
                  <c:v>-0.48500336758972895</c:v>
                </c:pt>
                <c:pt idx="9">
                  <c:v>-0.48500336758972895</c:v>
                </c:pt>
                <c:pt idx="10">
                  <c:v>-0.48500336758972895</c:v>
                </c:pt>
                <c:pt idx="11">
                  <c:v>-0.18926960686428457</c:v>
                </c:pt>
                <c:pt idx="12">
                  <c:v>-0.18926960686428457</c:v>
                </c:pt>
                <c:pt idx="13">
                  <c:v>-0.18926960686428457</c:v>
                </c:pt>
                <c:pt idx="14">
                  <c:v>-0.18926960686428457</c:v>
                </c:pt>
                <c:pt idx="15">
                  <c:v>0.10646415386115982</c:v>
                </c:pt>
                <c:pt idx="16">
                  <c:v>0.10646415386115982</c:v>
                </c:pt>
                <c:pt idx="17">
                  <c:v>0.10646415386115982</c:v>
                </c:pt>
                <c:pt idx="18">
                  <c:v>0.10646415386115982</c:v>
                </c:pt>
                <c:pt idx="19">
                  <c:v>0.4021979145866042</c:v>
                </c:pt>
                <c:pt idx="20">
                  <c:v>0.4021979145866042</c:v>
                </c:pt>
                <c:pt idx="21">
                  <c:v>0.99366543603749302</c:v>
                </c:pt>
                <c:pt idx="22">
                  <c:v>1.5851329574883817</c:v>
                </c:pt>
                <c:pt idx="23">
                  <c:v>2.1766004789392706</c:v>
                </c:pt>
                <c:pt idx="24">
                  <c:v>3.3595355218410483</c:v>
                </c:pt>
              </c:numCache>
            </c:numRef>
          </c:xVal>
          <c:yVal>
            <c:numRef>
              <c:f>'1,5'!$C$2:$C$26</c:f>
              <c:numCache>
                <c:formatCode>General</c:formatCode>
                <c:ptCount val="25"/>
                <c:pt idx="0">
                  <c:v>1.7158897802109285E-2</c:v>
                </c:pt>
                <c:pt idx="1">
                  <c:v>6.6097192463644747E-2</c:v>
                </c:pt>
                <c:pt idx="2">
                  <c:v>6.6097192463644747E-2</c:v>
                </c:pt>
                <c:pt idx="3">
                  <c:v>8.6985881823183828E-2</c:v>
                </c:pt>
                <c:pt idx="4">
                  <c:v>8.6985881823183828E-2</c:v>
                </c:pt>
                <c:pt idx="5">
                  <c:v>0.10488944870971734</c:v>
                </c:pt>
                <c:pt idx="6">
                  <c:v>0.10488944870971734</c:v>
                </c:pt>
                <c:pt idx="7">
                  <c:v>0.10488944870971734</c:v>
                </c:pt>
                <c:pt idx="8">
                  <c:v>0.10488944870971734</c:v>
                </c:pt>
                <c:pt idx="9">
                  <c:v>0.10488944870971734</c:v>
                </c:pt>
                <c:pt idx="10">
                  <c:v>0.10488944870971734</c:v>
                </c:pt>
                <c:pt idx="11">
                  <c:v>0.11588630339614428</c:v>
                </c:pt>
                <c:pt idx="12">
                  <c:v>0.11588630339614428</c:v>
                </c:pt>
                <c:pt idx="13">
                  <c:v>0.11588630339614428</c:v>
                </c:pt>
                <c:pt idx="14">
                  <c:v>0.11588630339614428</c:v>
                </c:pt>
                <c:pt idx="15">
                  <c:v>0.11731395902242529</c:v>
                </c:pt>
                <c:pt idx="16">
                  <c:v>0.11731395902242529</c:v>
                </c:pt>
                <c:pt idx="17">
                  <c:v>0.11731395902242529</c:v>
                </c:pt>
                <c:pt idx="18">
                  <c:v>0.11731395902242529</c:v>
                </c:pt>
                <c:pt idx="19">
                  <c:v>0.10881394292634773</c:v>
                </c:pt>
                <c:pt idx="20">
                  <c:v>0.10881394292634773</c:v>
                </c:pt>
                <c:pt idx="21">
                  <c:v>7.2012200782223354E-2</c:v>
                </c:pt>
                <c:pt idx="22">
                  <c:v>3.3588972473244952E-2</c:v>
                </c:pt>
                <c:pt idx="23">
                  <c:v>1.1042221427836929E-2</c:v>
                </c:pt>
                <c:pt idx="24">
                  <c:v>4.1781421712372018E-4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C-4D1E-99E2-ACA697AAD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89087"/>
        <c:axId val="2029661839"/>
      </c:scatterChart>
      <c:valAx>
        <c:axId val="191168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x'</a:t>
                </a:r>
              </a:p>
            </c:rich>
          </c:tx>
          <c:layout>
            <c:manualLayout>
              <c:xMode val="edge"/>
              <c:yMode val="edge"/>
              <c:x val="0.96475678040244972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661839"/>
        <c:crosses val="autoZero"/>
        <c:crossBetween val="midCat"/>
      </c:valAx>
      <c:valAx>
        <c:axId val="20296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1454068241469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68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Интервальный вариационный ряд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'2'!$E$19</c:f>
              <c:strCache>
                <c:ptCount val="1"/>
                <c:pt idx="0">
                  <c:v>mi</c:v>
                </c:pt>
              </c:strCache>
            </c:strRef>
          </c:tx>
          <c:spPr>
            <a:noFill/>
            <a:ln w="2540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'2'!$D$20:$D$25</c:f>
              <c:strCache>
                <c:ptCount val="6"/>
                <c:pt idx="0">
                  <c:v>100 - 300</c:v>
                </c:pt>
                <c:pt idx="1">
                  <c:v>300 - 500</c:v>
                </c:pt>
                <c:pt idx="2">
                  <c:v>500 - 700</c:v>
                </c:pt>
                <c:pt idx="3">
                  <c:v>700 - 900</c:v>
                </c:pt>
                <c:pt idx="4">
                  <c:v>900 - 1100</c:v>
                </c:pt>
                <c:pt idx="5">
                  <c:v>1100 - 1300</c:v>
                </c:pt>
              </c:strCache>
            </c:strRef>
          </c:cat>
          <c:val>
            <c:numRef>
              <c:f>'2'!$E$20:$E$25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50</c:v>
                </c:pt>
                <c:pt idx="3">
                  <c:v>31</c:v>
                </c:pt>
                <c:pt idx="4">
                  <c:v>22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4-4C73-A1E3-A9CE396B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8905679"/>
        <c:axId val="473929231"/>
      </c:barChart>
      <c:lineChart>
        <c:grouping val="standard"/>
        <c:varyColors val="0"/>
        <c:ser>
          <c:idx val="2"/>
          <c:order val="1"/>
          <c:tx>
            <c:strRef>
              <c:f>'2'!$F$19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'2'!$F$20:$F$25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50</c:v>
                </c:pt>
                <c:pt idx="3">
                  <c:v>31</c:v>
                </c:pt>
                <c:pt idx="4">
                  <c:v>22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4-4C73-A1E3-A9CE396B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05679"/>
        <c:axId val="473929231"/>
      </c:lineChart>
      <c:catAx>
        <c:axId val="45890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29231"/>
        <c:crosses val="autoZero"/>
        <c:auto val="1"/>
        <c:lblAlgn val="ctr"/>
        <c:lblOffset val="100"/>
        <c:noMultiLvlLbl val="0"/>
      </c:catAx>
      <c:valAx>
        <c:axId val="4739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'2'!$A$2:$A$7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'2'!$B$2:$B$7</c:f>
              <c:numCache>
                <c:formatCode>General</c:formatCode>
                <c:ptCount val="6"/>
                <c:pt idx="0">
                  <c:v>4.9211765059452685E-4</c:v>
                </c:pt>
                <c:pt idx="1">
                  <c:v>1.0353148825292808E-3</c:v>
                </c:pt>
                <c:pt idx="2">
                  <c:v>1.3631370136551171E-3</c:v>
                </c:pt>
                <c:pt idx="3">
                  <c:v>1.123233641797527E-3</c:v>
                </c:pt>
                <c:pt idx="4">
                  <c:v>5.7924758652222041E-4</c:v>
                </c:pt>
                <c:pt idx="5">
                  <c:v>1.8694846427889822E-4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9-40C3-A563-AE9E3D05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626735"/>
        <c:axId val="1844634063"/>
      </c:scatterChart>
      <c:valAx>
        <c:axId val="191262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634063"/>
        <c:crosses val="autoZero"/>
        <c:crossBetween val="midCat"/>
      </c:valAx>
      <c:valAx>
        <c:axId val="18446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262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 w="2540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'3'!$D$20:$D$25</c:f>
              <c:strCache>
                <c:ptCount val="6"/>
                <c:pt idx="0">
                  <c:v>&lt;60 - 60</c:v>
                </c:pt>
                <c:pt idx="1">
                  <c:v>60 - 70</c:v>
                </c:pt>
                <c:pt idx="2">
                  <c:v>70 - 80</c:v>
                </c:pt>
                <c:pt idx="3">
                  <c:v>80 - 90</c:v>
                </c:pt>
                <c:pt idx="4">
                  <c:v>90 - 100</c:v>
                </c:pt>
                <c:pt idx="5">
                  <c:v>100 - &gt;100</c:v>
                </c:pt>
              </c:strCache>
            </c:strRef>
          </c:cat>
          <c:val>
            <c:numRef>
              <c:f>'3'!$E$20:$E$25</c:f>
              <c:numCache>
                <c:formatCode>General</c:formatCode>
                <c:ptCount val="6"/>
                <c:pt idx="0">
                  <c:v>10</c:v>
                </c:pt>
                <c:pt idx="1">
                  <c:v>29</c:v>
                </c:pt>
                <c:pt idx="2">
                  <c:v>2</c:v>
                </c:pt>
                <c:pt idx="3">
                  <c:v>13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4-4B1E-9A78-D4555FC8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8905679"/>
        <c:axId val="473929231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'3'!$F$20:$F$25</c:f>
              <c:numCache>
                <c:formatCode>General</c:formatCode>
                <c:ptCount val="6"/>
                <c:pt idx="0">
                  <c:v>10</c:v>
                </c:pt>
                <c:pt idx="1">
                  <c:v>29</c:v>
                </c:pt>
                <c:pt idx="2">
                  <c:v>2</c:v>
                </c:pt>
                <c:pt idx="3">
                  <c:v>13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4-4B1E-9A78-D4555FC8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05679"/>
        <c:axId val="473929231"/>
      </c:lineChart>
      <c:catAx>
        <c:axId val="4589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5920713035870542"/>
              <c:y val="0.86844576860324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29231"/>
        <c:crosses val="autoZero"/>
        <c:auto val="1"/>
        <c:lblAlgn val="ctr"/>
        <c:lblOffset val="100"/>
        <c:noMultiLvlLbl val="0"/>
      </c:catAx>
      <c:valAx>
        <c:axId val="4739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7.09044477548414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'3'!$M$9</c:f>
              <c:strCache>
                <c:ptCount val="1"/>
                <c:pt idx="0">
                  <c:v>mxi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'3'!$F$10:$F$15</c:f>
              <c:numCache>
                <c:formatCode>General</c:formatCode>
                <c:ptCount val="6"/>
                <c:pt idx="0">
                  <c:v>30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95</c:v>
                </c:pt>
                <c:pt idx="5">
                  <c:v>100</c:v>
                </c:pt>
              </c:numCache>
            </c:numRef>
          </c:xVal>
          <c:yVal>
            <c:numRef>
              <c:f>'3'!$M$10:$M$15</c:f>
              <c:numCache>
                <c:formatCode>General</c:formatCode>
                <c:ptCount val="6"/>
                <c:pt idx="0">
                  <c:v>10</c:v>
                </c:pt>
                <c:pt idx="1">
                  <c:v>39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6-40ED-92E5-73742B0A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49167"/>
        <c:axId val="626964927"/>
      </c:scatterChart>
      <c:valAx>
        <c:axId val="751749167"/>
        <c:scaling>
          <c:orientation val="minMax"/>
          <c:max val="1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5965857392825893"/>
              <c:y val="0.823124817731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964927"/>
        <c:crosses val="autoZero"/>
        <c:crossBetween val="midCat"/>
      </c:valAx>
      <c:valAx>
        <c:axId val="626964927"/>
        <c:scaling>
          <c:orientation val="minMax"/>
          <c:max val="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-25000"/>
                  <a:t>x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9.1392534266550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7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47</xdr:row>
      <xdr:rowOff>147637</xdr:rowOff>
    </xdr:from>
    <xdr:to>
      <xdr:col>8</xdr:col>
      <xdr:colOff>161925</xdr:colOff>
      <xdr:row>62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69A0C-2034-48F3-B9FC-0CD5ED759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32</xdr:row>
      <xdr:rowOff>180975</xdr:rowOff>
    </xdr:from>
    <xdr:to>
      <xdr:col>16</xdr:col>
      <xdr:colOff>0</xdr:colOff>
      <xdr:row>47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12D68-20DE-41DC-8804-7829EDB17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466725</xdr:colOff>
      <xdr:row>32</xdr:row>
      <xdr:rowOff>152400</xdr:rowOff>
    </xdr:from>
    <xdr:to>
      <xdr:col>8</xdr:col>
      <xdr:colOff>161925</xdr:colOff>
      <xdr:row>47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B26E95-68A8-4021-BE66-D3751AC5D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12</xdr:row>
      <xdr:rowOff>23812</xdr:rowOff>
    </xdr:from>
    <xdr:to>
      <xdr:col>12</xdr:col>
      <xdr:colOff>314325</xdr:colOff>
      <xdr:row>26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946724-8BA3-405C-A756-AE3138E80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26</xdr:row>
      <xdr:rowOff>61912</xdr:rowOff>
    </xdr:from>
    <xdr:to>
      <xdr:col>12</xdr:col>
      <xdr:colOff>323850</xdr:colOff>
      <xdr:row>40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5545C4-1CCE-4675-B5A1-7573787CF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26</xdr:row>
      <xdr:rowOff>9525</xdr:rowOff>
    </xdr:from>
    <xdr:to>
      <xdr:col>15</xdr:col>
      <xdr:colOff>552450</xdr:colOff>
      <xdr:row>40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D77B8-5F47-4310-BE9B-2DD819E80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19</xdr:row>
      <xdr:rowOff>166687</xdr:rowOff>
    </xdr:from>
    <xdr:to>
      <xdr:col>8</xdr:col>
      <xdr:colOff>247650</xdr:colOff>
      <xdr:row>34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374FF-6214-49FD-BCE2-6C26BE37F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19</xdr:row>
      <xdr:rowOff>38100</xdr:rowOff>
    </xdr:from>
    <xdr:to>
      <xdr:col>16</xdr:col>
      <xdr:colOff>19050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AAC5F-2ED0-4A4F-A06F-6F5387DEB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35</xdr:row>
      <xdr:rowOff>4762</xdr:rowOff>
    </xdr:from>
    <xdr:to>
      <xdr:col>16</xdr:col>
      <xdr:colOff>95250</xdr:colOff>
      <xdr:row>49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60BAF-68D6-4903-A671-6DF32F9D3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D29FE-26D2-4126-8967-D87983E1A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91;&#1095;&#1105;&#1073;&#1072;/&#1056;&#1043;&#1055;&#1059;%20&#1048;&#1042;&#1058;%20&#1087;&#1086;&#1088;&#1090;&#1092;&#1086;&#1083;&#1080;&#1086;/3%20&#1089;&#1077;&#1084;&#1077;&#1089;&#1090;&#1088;/&#1040;&#1085;&#1072;&#1083;&#1080;&#1079;%20&#1076;&#1072;&#1085;&#1085;&#1099;&#1093;%20&#1080;%20&#1086;&#1089;&#1085;&#1086;&#1074;&#1099;%20Data%20Science/1/&#1051;&#1072;&#1073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3,5"/>
    </sheetNames>
    <sheetDataSet>
      <sheetData sheetId="0">
        <row r="3">
          <cell r="C3" t="str">
            <v>mi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70AC-EFBD-419D-837B-FA64B6881C7D}">
  <dimension ref="A1:V29"/>
  <sheetViews>
    <sheetView workbookViewId="0">
      <selection activeCell="K9" sqref="K9"/>
    </sheetView>
  </sheetViews>
  <sheetFormatPr defaultRowHeight="15" x14ac:dyDescent="0.25"/>
  <sheetData>
    <row r="1" spans="1:11" x14ac:dyDescent="0.25">
      <c r="A1" t="s">
        <v>0</v>
      </c>
      <c r="B1" t="s">
        <v>23</v>
      </c>
      <c r="C1" t="s">
        <v>24</v>
      </c>
      <c r="D1" t="s">
        <v>25</v>
      </c>
      <c r="E1" t="s">
        <v>27</v>
      </c>
      <c r="F1" t="s">
        <v>26</v>
      </c>
    </row>
    <row r="2" spans="1:11" x14ac:dyDescent="0.25">
      <c r="A2">
        <v>16</v>
      </c>
      <c r="B2">
        <v>9</v>
      </c>
      <c r="C2">
        <f t="shared" ref="C2:C20" si="0">COUNTIFS($A$2:$A$26,B2)</f>
        <v>1</v>
      </c>
      <c r="D2">
        <f t="shared" ref="D2:D20" si="1">C2/SUM($C$2:$C$20)</f>
        <v>0.04</v>
      </c>
      <c r="E2">
        <f>C2</f>
        <v>1</v>
      </c>
      <c r="F2">
        <f>D2</f>
        <v>0.04</v>
      </c>
      <c r="H2" t="s">
        <v>28</v>
      </c>
      <c r="I2">
        <f>_xlfn.PERCENTILE.EXC($A$2:$A$26,0.25)</f>
        <v>14</v>
      </c>
    </row>
    <row r="3" spans="1:11" x14ac:dyDescent="0.25">
      <c r="A3">
        <v>12</v>
      </c>
      <c r="B3">
        <v>10</v>
      </c>
      <c r="C3">
        <f t="shared" si="0"/>
        <v>0</v>
      </c>
      <c r="D3">
        <f t="shared" si="1"/>
        <v>0</v>
      </c>
      <c r="E3">
        <f t="shared" ref="E3:E20" si="2">C3+E2</f>
        <v>1</v>
      </c>
      <c r="F3">
        <f t="shared" ref="F3:F20" si="3">D3+F2</f>
        <v>0.04</v>
      </c>
      <c r="H3" t="s">
        <v>29</v>
      </c>
      <c r="I3">
        <f>_xlfn.PERCENTILE.EXC($A$2:$A$26,0.5)</f>
        <v>15</v>
      </c>
    </row>
    <row r="4" spans="1:11" x14ac:dyDescent="0.25">
      <c r="A4">
        <v>15</v>
      </c>
      <c r="B4">
        <v>11</v>
      </c>
      <c r="C4">
        <f t="shared" si="0"/>
        <v>0</v>
      </c>
      <c r="D4">
        <f t="shared" si="1"/>
        <v>0</v>
      </c>
      <c r="E4">
        <f t="shared" si="2"/>
        <v>1</v>
      </c>
      <c r="F4">
        <f t="shared" si="3"/>
        <v>0.04</v>
      </c>
      <c r="H4" t="s">
        <v>30</v>
      </c>
      <c r="I4">
        <f>_xlfn.PERCENTILE.EXC($A$2:$A$26,0.9)</f>
        <v>21.800000000000004</v>
      </c>
      <c r="K4">
        <f>SUM(D24:V24)/COUNT(A2:A26)</f>
        <v>15.64</v>
      </c>
    </row>
    <row r="5" spans="1:11" x14ac:dyDescent="0.25">
      <c r="A5">
        <v>23</v>
      </c>
      <c r="B5">
        <v>12</v>
      </c>
      <c r="C5">
        <f t="shared" si="0"/>
        <v>2</v>
      </c>
      <c r="D5">
        <f t="shared" si="1"/>
        <v>0.08</v>
      </c>
      <c r="E5">
        <f t="shared" si="2"/>
        <v>3</v>
      </c>
      <c r="F5">
        <f t="shared" si="3"/>
        <v>0.12</v>
      </c>
      <c r="K5">
        <f>AVERAGE(A2:A26)</f>
        <v>15.64</v>
      </c>
    </row>
    <row r="6" spans="1:11" x14ac:dyDescent="0.25">
      <c r="A6">
        <v>9</v>
      </c>
      <c r="B6">
        <v>13</v>
      </c>
      <c r="C6">
        <f t="shared" si="0"/>
        <v>2</v>
      </c>
      <c r="D6">
        <f t="shared" si="1"/>
        <v>0.08</v>
      </c>
      <c r="E6">
        <f t="shared" si="2"/>
        <v>5</v>
      </c>
      <c r="F6">
        <f t="shared" si="3"/>
        <v>0.2</v>
      </c>
    </row>
    <row r="7" spans="1:11" x14ac:dyDescent="0.25">
      <c r="A7">
        <v>15</v>
      </c>
      <c r="B7">
        <v>14</v>
      </c>
      <c r="C7">
        <f t="shared" si="0"/>
        <v>6</v>
      </c>
      <c r="D7">
        <f t="shared" si="1"/>
        <v>0.24</v>
      </c>
      <c r="E7">
        <f t="shared" si="2"/>
        <v>11</v>
      </c>
      <c r="F7">
        <f t="shared" si="3"/>
        <v>0.44</v>
      </c>
    </row>
    <row r="8" spans="1:11" x14ac:dyDescent="0.25">
      <c r="A8">
        <v>13</v>
      </c>
      <c r="B8">
        <v>15</v>
      </c>
      <c r="C8">
        <f t="shared" si="0"/>
        <v>4</v>
      </c>
      <c r="D8">
        <f t="shared" si="1"/>
        <v>0.16</v>
      </c>
      <c r="E8">
        <f t="shared" si="2"/>
        <v>15</v>
      </c>
      <c r="F8">
        <f t="shared" si="3"/>
        <v>0.6</v>
      </c>
    </row>
    <row r="9" spans="1:11" x14ac:dyDescent="0.25">
      <c r="A9">
        <v>14</v>
      </c>
      <c r="B9">
        <v>16</v>
      </c>
      <c r="C9">
        <f t="shared" si="0"/>
        <v>4</v>
      </c>
      <c r="D9">
        <f t="shared" si="1"/>
        <v>0.16</v>
      </c>
      <c r="E9">
        <f t="shared" si="2"/>
        <v>19</v>
      </c>
      <c r="F9">
        <f t="shared" si="3"/>
        <v>0.76</v>
      </c>
    </row>
    <row r="10" spans="1:11" x14ac:dyDescent="0.25">
      <c r="A10">
        <v>14</v>
      </c>
      <c r="B10">
        <v>17</v>
      </c>
      <c r="C10">
        <f t="shared" si="0"/>
        <v>2</v>
      </c>
      <c r="D10">
        <f t="shared" si="1"/>
        <v>0.08</v>
      </c>
      <c r="E10">
        <f t="shared" si="2"/>
        <v>21</v>
      </c>
      <c r="F10">
        <f t="shared" si="3"/>
        <v>0.84</v>
      </c>
    </row>
    <row r="11" spans="1:11" x14ac:dyDescent="0.25">
      <c r="A11">
        <v>21</v>
      </c>
      <c r="B11">
        <v>18</v>
      </c>
      <c r="C11">
        <f t="shared" si="0"/>
        <v>0</v>
      </c>
      <c r="D11">
        <f t="shared" si="1"/>
        <v>0</v>
      </c>
      <c r="E11">
        <f t="shared" si="2"/>
        <v>21</v>
      </c>
      <c r="F11">
        <f t="shared" si="3"/>
        <v>0.84</v>
      </c>
    </row>
    <row r="12" spans="1:11" x14ac:dyDescent="0.25">
      <c r="A12">
        <v>15</v>
      </c>
      <c r="B12">
        <v>19</v>
      </c>
      <c r="C12">
        <f t="shared" si="0"/>
        <v>1</v>
      </c>
      <c r="D12">
        <f t="shared" si="1"/>
        <v>0.04</v>
      </c>
      <c r="E12">
        <f t="shared" si="2"/>
        <v>22</v>
      </c>
      <c r="F12">
        <f t="shared" si="3"/>
        <v>0.88</v>
      </c>
    </row>
    <row r="13" spans="1:11" x14ac:dyDescent="0.25">
      <c r="A13">
        <v>14</v>
      </c>
      <c r="B13">
        <v>20</v>
      </c>
      <c r="C13">
        <f t="shared" si="0"/>
        <v>0</v>
      </c>
      <c r="D13">
        <f t="shared" si="1"/>
        <v>0</v>
      </c>
      <c r="E13">
        <f t="shared" si="2"/>
        <v>22</v>
      </c>
      <c r="F13">
        <f t="shared" si="3"/>
        <v>0.88</v>
      </c>
    </row>
    <row r="14" spans="1:11" x14ac:dyDescent="0.25">
      <c r="A14">
        <v>17</v>
      </c>
      <c r="B14">
        <v>21</v>
      </c>
      <c r="C14">
        <f t="shared" si="0"/>
        <v>1</v>
      </c>
      <c r="D14">
        <f t="shared" si="1"/>
        <v>0.04</v>
      </c>
      <c r="E14">
        <f t="shared" si="2"/>
        <v>23</v>
      </c>
      <c r="F14">
        <f t="shared" si="3"/>
        <v>0.92</v>
      </c>
    </row>
    <row r="15" spans="1:11" x14ac:dyDescent="0.25">
      <c r="A15">
        <v>27</v>
      </c>
      <c r="B15">
        <v>22</v>
      </c>
      <c r="C15">
        <f t="shared" si="0"/>
        <v>0</v>
      </c>
      <c r="D15">
        <f t="shared" si="1"/>
        <v>0</v>
      </c>
      <c r="E15">
        <f t="shared" si="2"/>
        <v>23</v>
      </c>
      <c r="F15">
        <f t="shared" si="3"/>
        <v>0.92</v>
      </c>
    </row>
    <row r="16" spans="1:11" x14ac:dyDescent="0.25">
      <c r="A16">
        <v>15</v>
      </c>
      <c r="B16">
        <v>23</v>
      </c>
      <c r="C16">
        <f t="shared" si="0"/>
        <v>1</v>
      </c>
      <c r="D16">
        <f t="shared" si="1"/>
        <v>0.04</v>
      </c>
      <c r="E16">
        <f t="shared" si="2"/>
        <v>24</v>
      </c>
      <c r="F16">
        <f t="shared" si="3"/>
        <v>0.96000000000000008</v>
      </c>
    </row>
    <row r="17" spans="1:22" x14ac:dyDescent="0.25">
      <c r="A17">
        <v>16</v>
      </c>
      <c r="B17">
        <v>24</v>
      </c>
      <c r="C17">
        <f t="shared" si="0"/>
        <v>0</v>
      </c>
      <c r="D17">
        <f t="shared" si="1"/>
        <v>0</v>
      </c>
      <c r="E17">
        <f t="shared" si="2"/>
        <v>24</v>
      </c>
      <c r="F17">
        <f t="shared" si="3"/>
        <v>0.96000000000000008</v>
      </c>
    </row>
    <row r="18" spans="1:22" x14ac:dyDescent="0.25">
      <c r="A18">
        <v>12</v>
      </c>
      <c r="B18">
        <v>25</v>
      </c>
      <c r="C18">
        <f t="shared" si="0"/>
        <v>0</v>
      </c>
      <c r="D18">
        <f t="shared" si="1"/>
        <v>0</v>
      </c>
      <c r="E18">
        <f t="shared" si="2"/>
        <v>24</v>
      </c>
      <c r="F18">
        <f t="shared" si="3"/>
        <v>0.96000000000000008</v>
      </c>
    </row>
    <row r="19" spans="1:22" x14ac:dyDescent="0.25">
      <c r="A19">
        <v>16</v>
      </c>
      <c r="B19">
        <v>26</v>
      </c>
      <c r="C19">
        <f t="shared" si="0"/>
        <v>0</v>
      </c>
      <c r="D19">
        <f t="shared" si="1"/>
        <v>0</v>
      </c>
      <c r="E19">
        <f t="shared" si="2"/>
        <v>24</v>
      </c>
      <c r="F19">
        <f t="shared" si="3"/>
        <v>0.96000000000000008</v>
      </c>
    </row>
    <row r="20" spans="1:22" x14ac:dyDescent="0.25">
      <c r="A20">
        <v>19</v>
      </c>
      <c r="B20">
        <v>27</v>
      </c>
      <c r="C20">
        <f t="shared" si="0"/>
        <v>1</v>
      </c>
      <c r="D20">
        <f t="shared" si="1"/>
        <v>0.04</v>
      </c>
      <c r="E20">
        <f t="shared" si="2"/>
        <v>25</v>
      </c>
      <c r="F20">
        <f t="shared" si="3"/>
        <v>1</v>
      </c>
    </row>
    <row r="21" spans="1:22" x14ac:dyDescent="0.25">
      <c r="A21">
        <v>14</v>
      </c>
    </row>
    <row r="22" spans="1:22" x14ac:dyDescent="0.25">
      <c r="A22">
        <v>16</v>
      </c>
    </row>
    <row r="23" spans="1:22" x14ac:dyDescent="0.25">
      <c r="A23">
        <v>17</v>
      </c>
    </row>
    <row r="24" spans="1:22" x14ac:dyDescent="0.25">
      <c r="A24">
        <v>13</v>
      </c>
      <c r="C24" t="s">
        <v>33</v>
      </c>
      <c r="D24">
        <f t="shared" ref="D24:V24" si="4">D25*D26</f>
        <v>9</v>
      </c>
      <c r="E24">
        <f t="shared" si="4"/>
        <v>0</v>
      </c>
      <c r="F24">
        <f t="shared" si="4"/>
        <v>0</v>
      </c>
      <c r="G24">
        <f t="shared" si="4"/>
        <v>24</v>
      </c>
      <c r="H24">
        <f t="shared" si="4"/>
        <v>26</v>
      </c>
      <c r="I24">
        <f t="shared" si="4"/>
        <v>84</v>
      </c>
      <c r="J24">
        <f t="shared" si="4"/>
        <v>60</v>
      </c>
      <c r="K24">
        <f t="shared" si="4"/>
        <v>64</v>
      </c>
      <c r="L24">
        <f t="shared" si="4"/>
        <v>34</v>
      </c>
      <c r="M24">
        <f t="shared" si="4"/>
        <v>0</v>
      </c>
      <c r="N24">
        <f t="shared" si="4"/>
        <v>19</v>
      </c>
      <c r="O24">
        <f t="shared" si="4"/>
        <v>0</v>
      </c>
      <c r="P24">
        <f t="shared" si="4"/>
        <v>21</v>
      </c>
      <c r="Q24">
        <f t="shared" si="4"/>
        <v>0</v>
      </c>
      <c r="R24">
        <f t="shared" si="4"/>
        <v>23</v>
      </c>
      <c r="S24">
        <f t="shared" si="4"/>
        <v>0</v>
      </c>
      <c r="T24">
        <f t="shared" si="4"/>
        <v>0</v>
      </c>
      <c r="U24">
        <f t="shared" si="4"/>
        <v>0</v>
      </c>
      <c r="V24">
        <f t="shared" si="4"/>
        <v>27</v>
      </c>
    </row>
    <row r="25" spans="1:22" x14ac:dyDescent="0.25">
      <c r="A25">
        <v>14</v>
      </c>
      <c r="C25" t="s">
        <v>23</v>
      </c>
      <c r="D25">
        <v>9</v>
      </c>
      <c r="E25">
        <v>10</v>
      </c>
      <c r="F25">
        <v>11</v>
      </c>
      <c r="G25">
        <v>12</v>
      </c>
      <c r="H25">
        <v>13</v>
      </c>
      <c r="I25">
        <v>14</v>
      </c>
      <c r="J25">
        <v>15</v>
      </c>
      <c r="K25">
        <v>16</v>
      </c>
      <c r="L25">
        <v>17</v>
      </c>
      <c r="M25">
        <v>18</v>
      </c>
      <c r="N25">
        <v>19</v>
      </c>
      <c r="O25">
        <v>20</v>
      </c>
      <c r="P25">
        <v>21</v>
      </c>
      <c r="Q25">
        <v>22</v>
      </c>
      <c r="R25">
        <v>23</v>
      </c>
      <c r="S25">
        <v>24</v>
      </c>
      <c r="T25">
        <v>25</v>
      </c>
      <c r="U25">
        <v>26</v>
      </c>
      <c r="V25">
        <v>27</v>
      </c>
    </row>
    <row r="26" spans="1:22" x14ac:dyDescent="0.25">
      <c r="A26">
        <v>14</v>
      </c>
      <c r="C26" t="s">
        <v>24</v>
      </c>
      <c r="D26">
        <f t="shared" ref="D26:V26" si="5">COUNTIFS($A$2:$A$26,D25)</f>
        <v>1</v>
      </c>
      <c r="E26">
        <f t="shared" si="5"/>
        <v>0</v>
      </c>
      <c r="F26">
        <f t="shared" si="5"/>
        <v>0</v>
      </c>
      <c r="G26">
        <f t="shared" si="5"/>
        <v>2</v>
      </c>
      <c r="H26">
        <f t="shared" si="5"/>
        <v>2</v>
      </c>
      <c r="I26">
        <f t="shared" si="5"/>
        <v>6</v>
      </c>
      <c r="J26">
        <f t="shared" si="5"/>
        <v>4</v>
      </c>
      <c r="K26">
        <f t="shared" si="5"/>
        <v>4</v>
      </c>
      <c r="L26">
        <f t="shared" si="5"/>
        <v>2</v>
      </c>
      <c r="M26">
        <f t="shared" si="5"/>
        <v>0</v>
      </c>
      <c r="N26">
        <f t="shared" si="5"/>
        <v>1</v>
      </c>
      <c r="O26">
        <f t="shared" si="5"/>
        <v>0</v>
      </c>
      <c r="P26">
        <f t="shared" si="5"/>
        <v>1</v>
      </c>
      <c r="Q26">
        <f t="shared" si="5"/>
        <v>0</v>
      </c>
      <c r="R26">
        <f t="shared" si="5"/>
        <v>1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1</v>
      </c>
    </row>
    <row r="27" spans="1:22" x14ac:dyDescent="0.25">
      <c r="C27" t="s">
        <v>25</v>
      </c>
      <c r="D27">
        <f t="shared" ref="D27:V27" si="6">D26/SUM($C$2:$C$20)</f>
        <v>0.04</v>
      </c>
      <c r="E27">
        <f t="shared" si="6"/>
        <v>0</v>
      </c>
      <c r="F27">
        <f t="shared" si="6"/>
        <v>0</v>
      </c>
      <c r="G27">
        <f t="shared" si="6"/>
        <v>0.08</v>
      </c>
      <c r="H27">
        <f t="shared" si="6"/>
        <v>0.08</v>
      </c>
      <c r="I27">
        <f t="shared" si="6"/>
        <v>0.24</v>
      </c>
      <c r="J27">
        <f t="shared" si="6"/>
        <v>0.16</v>
      </c>
      <c r="K27">
        <f t="shared" si="6"/>
        <v>0.16</v>
      </c>
      <c r="L27">
        <f t="shared" si="6"/>
        <v>0.08</v>
      </c>
      <c r="M27">
        <f t="shared" si="6"/>
        <v>0</v>
      </c>
      <c r="N27">
        <f t="shared" si="6"/>
        <v>0.04</v>
      </c>
      <c r="O27">
        <f t="shared" si="6"/>
        <v>0</v>
      </c>
      <c r="P27">
        <f t="shared" si="6"/>
        <v>0.04</v>
      </c>
      <c r="Q27">
        <f t="shared" si="6"/>
        <v>0</v>
      </c>
      <c r="R27">
        <f t="shared" si="6"/>
        <v>0.04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0.04</v>
      </c>
    </row>
    <row r="28" spans="1:22" x14ac:dyDescent="0.25">
      <c r="C28" t="s">
        <v>26</v>
      </c>
      <c r="D28">
        <f>D27</f>
        <v>0.04</v>
      </c>
      <c r="E28">
        <f t="shared" ref="E28:V28" si="7">E27+D28</f>
        <v>0.04</v>
      </c>
      <c r="F28">
        <f t="shared" si="7"/>
        <v>0.04</v>
      </c>
      <c r="G28">
        <f t="shared" si="7"/>
        <v>0.12</v>
      </c>
      <c r="H28">
        <f t="shared" si="7"/>
        <v>0.2</v>
      </c>
      <c r="I28">
        <f t="shared" si="7"/>
        <v>0.44</v>
      </c>
      <c r="J28">
        <f t="shared" si="7"/>
        <v>0.6</v>
      </c>
      <c r="K28">
        <f t="shared" si="7"/>
        <v>0.76</v>
      </c>
      <c r="L28">
        <f t="shared" si="7"/>
        <v>0.84</v>
      </c>
      <c r="M28">
        <f t="shared" si="7"/>
        <v>0.84</v>
      </c>
      <c r="N28">
        <f t="shared" si="7"/>
        <v>0.88</v>
      </c>
      <c r="O28">
        <f t="shared" si="7"/>
        <v>0.88</v>
      </c>
      <c r="P28">
        <f t="shared" si="7"/>
        <v>0.92</v>
      </c>
      <c r="Q28">
        <f t="shared" si="7"/>
        <v>0.92</v>
      </c>
      <c r="R28">
        <f t="shared" si="7"/>
        <v>0.96000000000000008</v>
      </c>
      <c r="S28">
        <f t="shared" si="7"/>
        <v>0.96000000000000008</v>
      </c>
      <c r="T28">
        <f t="shared" si="7"/>
        <v>0.96000000000000008</v>
      </c>
      <c r="U28">
        <f t="shared" si="7"/>
        <v>0.96000000000000008</v>
      </c>
      <c r="V28">
        <f t="shared" si="7"/>
        <v>1</v>
      </c>
    </row>
    <row r="29" spans="1:22" x14ac:dyDescent="0.25">
      <c r="C29" t="s">
        <v>27</v>
      </c>
      <c r="D29">
        <f>D26</f>
        <v>1</v>
      </c>
      <c r="E29">
        <f t="shared" ref="E29:V29" si="8">E26+D29</f>
        <v>1</v>
      </c>
      <c r="F29">
        <f t="shared" si="8"/>
        <v>1</v>
      </c>
      <c r="G29">
        <f t="shared" si="8"/>
        <v>3</v>
      </c>
      <c r="H29">
        <f t="shared" si="8"/>
        <v>5</v>
      </c>
      <c r="I29">
        <f t="shared" si="8"/>
        <v>11</v>
      </c>
      <c r="J29">
        <f t="shared" si="8"/>
        <v>15</v>
      </c>
      <c r="K29">
        <f t="shared" si="8"/>
        <v>19</v>
      </c>
      <c r="L29">
        <f t="shared" si="8"/>
        <v>21</v>
      </c>
      <c r="M29">
        <f t="shared" si="8"/>
        <v>21</v>
      </c>
      <c r="N29">
        <f t="shared" si="8"/>
        <v>22</v>
      </c>
      <c r="O29">
        <f t="shared" si="8"/>
        <v>22</v>
      </c>
      <c r="P29">
        <f t="shared" si="8"/>
        <v>23</v>
      </c>
      <c r="Q29">
        <f t="shared" si="8"/>
        <v>23</v>
      </c>
      <c r="R29">
        <f t="shared" si="8"/>
        <v>24</v>
      </c>
      <c r="S29">
        <f t="shared" si="8"/>
        <v>24</v>
      </c>
      <c r="T29">
        <f t="shared" si="8"/>
        <v>24</v>
      </c>
      <c r="U29">
        <f t="shared" si="8"/>
        <v>24</v>
      </c>
      <c r="V29">
        <f t="shared" si="8"/>
        <v>25</v>
      </c>
    </row>
  </sheetData>
  <sortState ref="C24:C48">
    <sortCondition ref="C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2"/>
  <sheetViews>
    <sheetView tabSelected="1" topLeftCell="A16" workbookViewId="0">
      <selection activeCell="N42" sqref="N42"/>
    </sheetView>
  </sheetViews>
  <sheetFormatPr defaultRowHeight="15" x14ac:dyDescent="0.25"/>
  <sheetData>
    <row r="1" spans="1:14" x14ac:dyDescent="0.25">
      <c r="A1" t="s">
        <v>0</v>
      </c>
      <c r="D1" t="s">
        <v>1</v>
      </c>
      <c r="E1">
        <f>MAX(A2:A61)</f>
        <v>27</v>
      </c>
      <c r="H1" t="s">
        <v>2</v>
      </c>
      <c r="L1">
        <f>AVERAGE(A2:A26)</f>
        <v>15.64</v>
      </c>
    </row>
    <row r="2" spans="1:14" x14ac:dyDescent="0.25">
      <c r="A2">
        <v>9</v>
      </c>
      <c r="B2">
        <f>(A2-$L$1)/$L$3</f>
        <v>-1.9636721712169509</v>
      </c>
      <c r="C2">
        <f>(1/($L$3*SQRT(2*PI()))*EXP(-((A2-$L$1)^2)/(2*$L$3*$L$3)))</f>
        <v>1.7158897802109285E-2</v>
      </c>
      <c r="D2" t="s">
        <v>3</v>
      </c>
      <c r="E2">
        <f>MIN(A3:A62)</f>
        <v>9</v>
      </c>
      <c r="H2" t="s">
        <v>4</v>
      </c>
      <c r="L2">
        <f>SUM(J10:J16)/$G$17</f>
        <v>11.434000000000001</v>
      </c>
    </row>
    <row r="3" spans="1:14" x14ac:dyDescent="0.25">
      <c r="A3">
        <v>12</v>
      </c>
      <c r="B3">
        <f t="shared" ref="B3:B26" si="0">(A3-$L$1)/$L$3</f>
        <v>-1.0764708890406178</v>
      </c>
      <c r="C3">
        <f>(1/($L$3*SQRT(2*PI()))*EXP(-((A3-$L$1)^2)/(2*$L$3*$L$3)))</f>
        <v>6.6097192463644747E-2</v>
      </c>
      <c r="D3" t="s">
        <v>5</v>
      </c>
      <c r="E3">
        <f>1+1.4*LN(COUNT(A2:A61))</f>
        <v>6.4768322075994043</v>
      </c>
      <c r="F3">
        <f>2*LN(COUNT(A2:A61))</f>
        <v>7.8240460108562919</v>
      </c>
      <c r="H3" t="s">
        <v>6</v>
      </c>
      <c r="L3">
        <f>SQRT(L2)</f>
        <v>3.3814198201347319</v>
      </c>
    </row>
    <row r="4" spans="1:14" x14ac:dyDescent="0.25">
      <c r="A4">
        <v>12</v>
      </c>
      <c r="B4">
        <f t="shared" si="0"/>
        <v>-1.0764708890406178</v>
      </c>
      <c r="C4">
        <f>(1/($L$3*SQRT(2*PI()))*EXP(-((A4-$L$1)^2)/(2*$L$3*$L$3)))</f>
        <v>6.6097192463644747E-2</v>
      </c>
      <c r="D4" t="s">
        <v>7</v>
      </c>
      <c r="E4">
        <f>(E1-E2)/F3</f>
        <v>2.3005999677179831</v>
      </c>
      <c r="F4">
        <v>3</v>
      </c>
      <c r="H4" t="s">
        <v>8</v>
      </c>
      <c r="L4">
        <f>(L3/L1)*100</f>
        <v>21.62033133078473</v>
      </c>
      <c r="M4" t="s">
        <v>19</v>
      </c>
    </row>
    <row r="5" spans="1:14" x14ac:dyDescent="0.25">
      <c r="A5">
        <v>13</v>
      </c>
      <c r="B5">
        <f t="shared" si="0"/>
        <v>-0.78073712831517339</v>
      </c>
      <c r="C5">
        <f>(1/($L$3*SQRT(2*PI()))*EXP(-((A5-$L$1)^2)/(2*$L$3*$L$3)))</f>
        <v>8.6985881823183828E-2</v>
      </c>
      <c r="H5" t="s">
        <v>9</v>
      </c>
      <c r="L5" s="1">
        <f>SUM(K10:K15)/($G$17*$L$3^3)</f>
        <v>1.4839097624695612</v>
      </c>
    </row>
    <row r="6" spans="1:14" x14ac:dyDescent="0.25">
      <c r="A6">
        <v>13</v>
      </c>
      <c r="B6">
        <f t="shared" si="0"/>
        <v>-0.78073712831517339</v>
      </c>
      <c r="C6">
        <f>(1/($L$3*SQRT(2*PI()))*EXP(-((A6-$L$1)^2)/(2*$L$3*$L$3)))</f>
        <v>8.6985881823183828E-2</v>
      </c>
      <c r="D6">
        <f>COUNT(A2:A26)</f>
        <v>25</v>
      </c>
      <c r="H6" t="s">
        <v>10</v>
      </c>
      <c r="L6" s="1">
        <f>(SUM(L10:L16)/($G$17*$L$3^4))-3</f>
        <v>1.5943007057654226</v>
      </c>
    </row>
    <row r="7" spans="1:14" x14ac:dyDescent="0.25">
      <c r="A7">
        <v>14</v>
      </c>
      <c r="B7">
        <f t="shared" si="0"/>
        <v>-0.48500336758972895</v>
      </c>
      <c r="C7">
        <f>(1/($L$3*SQRT(2*PI()))*EXP(-((A7-$L$1)^2)/(2*$L$3*$L$3)))</f>
        <v>0.10488944870971734</v>
      </c>
      <c r="H7" t="s">
        <v>22</v>
      </c>
      <c r="L7">
        <f>E1-E2</f>
        <v>18</v>
      </c>
    </row>
    <row r="8" spans="1:14" x14ac:dyDescent="0.25">
      <c r="A8">
        <v>14</v>
      </c>
      <c r="B8">
        <f t="shared" si="0"/>
        <v>-0.48500336758972895</v>
      </c>
      <c r="C8">
        <f>(1/($L$3*SQRT(2*PI()))*EXP(-((A8-$L$1)^2)/(2*$L$3*$L$3)))</f>
        <v>0.10488944870971734</v>
      </c>
    </row>
    <row r="9" spans="1:14" ht="18" x14ac:dyDescent="0.35">
      <c r="A9">
        <v>14</v>
      </c>
      <c r="B9">
        <f t="shared" si="0"/>
        <v>-0.48500336758972895</v>
      </c>
      <c r="C9">
        <f>(1/($L$3*SQRT(2*PI()))*EXP(-((A9-$L$1)^2)/(2*$L$3*$L$3)))</f>
        <v>0.10488944870971734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20</v>
      </c>
      <c r="L9" t="s">
        <v>21</v>
      </c>
      <c r="M9" t="s">
        <v>27</v>
      </c>
      <c r="N9" t="s">
        <v>27</v>
      </c>
    </row>
    <row r="10" spans="1:14" x14ac:dyDescent="0.25">
      <c r="A10">
        <v>14</v>
      </c>
      <c r="B10">
        <f t="shared" si="0"/>
        <v>-0.48500336758972895</v>
      </c>
      <c r="C10">
        <f>(1/($L$3*SQRT(2*PI()))*EXP(-((A10-$L$1)^2)/(2*$L$3*$L$3)))</f>
        <v>0.10488944870971734</v>
      </c>
      <c r="D10">
        <f>E2</f>
        <v>9</v>
      </c>
      <c r="E10">
        <f t="shared" ref="E10:E15" si="1">D10+$F$4</f>
        <v>12</v>
      </c>
      <c r="F10">
        <f t="shared" ref="F10:F15" si="2">AVERAGE(D10:E10)</f>
        <v>10.5</v>
      </c>
      <c r="G10">
        <f>COUNTIF($A$2:$A$61,"&gt;="&amp;D10)-COUNTIF($A$2:$A$61,"&gt;="&amp;E10)</f>
        <v>2</v>
      </c>
      <c r="H10">
        <f t="shared" ref="H10:H15" si="3">G10/$G$17</f>
        <v>0.04</v>
      </c>
      <c r="I10">
        <f t="shared" ref="I10:I15" si="4">G10*F10</f>
        <v>21</v>
      </c>
      <c r="J10">
        <f>($F10-$L$1)^2*$G10</f>
        <v>52.839200000000012</v>
      </c>
      <c r="K10">
        <f>(F10-$L$1)^3*G10</f>
        <v>-271.59348800000009</v>
      </c>
      <c r="L10">
        <f>(F10-$L$1)^4*G10</f>
        <v>1395.9905283200007</v>
      </c>
      <c r="M10">
        <f>G10</f>
        <v>2</v>
      </c>
      <c r="N10">
        <f>H10</f>
        <v>0.04</v>
      </c>
    </row>
    <row r="11" spans="1:14" x14ac:dyDescent="0.25">
      <c r="A11">
        <v>14</v>
      </c>
      <c r="B11">
        <f t="shared" si="0"/>
        <v>-0.48500336758972895</v>
      </c>
      <c r="C11">
        <f>(1/($L$3*SQRT(2*PI()))*EXP(-((A11-$L$1)^2)/(2*$L$3*$L$3)))</f>
        <v>0.10488944870971734</v>
      </c>
      <c r="D11">
        <f>E10</f>
        <v>12</v>
      </c>
      <c r="E11">
        <f t="shared" si="1"/>
        <v>15</v>
      </c>
      <c r="F11">
        <f t="shared" si="2"/>
        <v>13.5</v>
      </c>
      <c r="G11">
        <f>COUNTIF($A$2:$A$61,"&gt;="&amp;D11)-COUNTIF($A$2:$A$61,"&gt;="&amp;E11)</f>
        <v>20</v>
      </c>
      <c r="H11">
        <f t="shared" si="3"/>
        <v>0.4</v>
      </c>
      <c r="I11">
        <f t="shared" si="4"/>
        <v>270</v>
      </c>
      <c r="J11">
        <f t="shared" ref="J11:J15" si="5">($F11-$L$1)^2*$G11</f>
        <v>91.592000000000056</v>
      </c>
      <c r="K11">
        <f t="shared" ref="K11:K15" si="6">(F11-$L$1)^3*G11</f>
        <v>-196.00688000000017</v>
      </c>
      <c r="L11">
        <f t="shared" ref="L11:L15" si="7">(F11-$L$1)^4*G11</f>
        <v>419.4547232000005</v>
      </c>
      <c r="M11">
        <f>G11+M10</f>
        <v>22</v>
      </c>
      <c r="N11">
        <f>H11+N10</f>
        <v>0.44</v>
      </c>
    </row>
    <row r="12" spans="1:14" x14ac:dyDescent="0.25">
      <c r="A12">
        <v>14</v>
      </c>
      <c r="B12">
        <f t="shared" si="0"/>
        <v>-0.48500336758972895</v>
      </c>
      <c r="C12">
        <f>(1/($L$3*SQRT(2*PI()))*EXP(-((A12-$L$1)^2)/(2*$L$3*$L$3)))</f>
        <v>0.10488944870971734</v>
      </c>
      <c r="D12">
        <f t="shared" ref="D12:D15" si="8">E11</f>
        <v>15</v>
      </c>
      <c r="E12">
        <f t="shared" si="1"/>
        <v>18</v>
      </c>
      <c r="F12">
        <f t="shared" si="2"/>
        <v>16.5</v>
      </c>
      <c r="G12">
        <f>COUNTIF($A$2:$A$61,"&gt;="&amp;D12)-COUNTIF($A$2:$A$61,"&gt;="&amp;E12)</f>
        <v>20</v>
      </c>
      <c r="H12">
        <f t="shared" si="3"/>
        <v>0.4</v>
      </c>
      <c r="I12">
        <f t="shared" si="4"/>
        <v>330</v>
      </c>
      <c r="J12">
        <f t="shared" si="5"/>
        <v>14.79199999999998</v>
      </c>
      <c r="K12">
        <f t="shared" si="6"/>
        <v>12.721119999999974</v>
      </c>
      <c r="L12">
        <f t="shared" si="7"/>
        <v>10.94016319999997</v>
      </c>
      <c r="M12">
        <f t="shared" ref="M12:N15" si="9">G12+M11</f>
        <v>42</v>
      </c>
      <c r="N12">
        <f t="shared" si="9"/>
        <v>0.84000000000000008</v>
      </c>
    </row>
    <row r="13" spans="1:14" x14ac:dyDescent="0.25">
      <c r="A13">
        <v>15</v>
      </c>
      <c r="B13">
        <f t="shared" si="0"/>
        <v>-0.18926960686428457</v>
      </c>
      <c r="C13">
        <f>(1/($L$3*SQRT(2*PI()))*EXP(-((A13-$L$1)^2)/(2*$L$3*$L$3)))</f>
        <v>0.11588630339614428</v>
      </c>
      <c r="D13">
        <f t="shared" si="8"/>
        <v>18</v>
      </c>
      <c r="E13">
        <f t="shared" si="1"/>
        <v>21</v>
      </c>
      <c r="F13">
        <f t="shared" si="2"/>
        <v>19.5</v>
      </c>
      <c r="G13">
        <f>COUNTIF($A$2:$A$61,"&gt;="&amp;D13)-COUNTIF($A$2:$A$61,"&gt;="&amp;E13)</f>
        <v>2</v>
      </c>
      <c r="H13">
        <f t="shared" si="3"/>
        <v>0.04</v>
      </c>
      <c r="I13">
        <f t="shared" si="4"/>
        <v>39</v>
      </c>
      <c r="J13">
        <f t="shared" si="5"/>
        <v>29.799199999999992</v>
      </c>
      <c r="K13">
        <f t="shared" si="6"/>
        <v>115.02491199999996</v>
      </c>
      <c r="L13">
        <f t="shared" si="7"/>
        <v>443.99616031999977</v>
      </c>
      <c r="M13">
        <f t="shared" si="9"/>
        <v>44</v>
      </c>
      <c r="N13">
        <f t="shared" si="9"/>
        <v>0.88000000000000012</v>
      </c>
    </row>
    <row r="14" spans="1:14" x14ac:dyDescent="0.25">
      <c r="A14">
        <v>15</v>
      </c>
      <c r="B14">
        <f t="shared" si="0"/>
        <v>-0.18926960686428457</v>
      </c>
      <c r="C14">
        <f>(1/($L$3*SQRT(2*PI()))*EXP(-((A14-$L$1)^2)/(2*$L$3*$L$3)))</f>
        <v>0.11588630339614428</v>
      </c>
      <c r="D14">
        <f t="shared" si="8"/>
        <v>21</v>
      </c>
      <c r="E14">
        <f t="shared" si="1"/>
        <v>24</v>
      </c>
      <c r="F14">
        <f t="shared" si="2"/>
        <v>22.5</v>
      </c>
      <c r="G14">
        <f>COUNTIF($A$2:$A$61,"&gt;="&amp;D14)-COUNTIF($A$2:$A$61,"&gt;="&amp;E14)</f>
        <v>4</v>
      </c>
      <c r="H14">
        <f t="shared" si="3"/>
        <v>0.08</v>
      </c>
      <c r="I14">
        <f t="shared" si="4"/>
        <v>90</v>
      </c>
      <c r="J14">
        <f t="shared" si="5"/>
        <v>188.23839999999996</v>
      </c>
      <c r="K14">
        <f t="shared" si="6"/>
        <v>1291.3154239999997</v>
      </c>
      <c r="L14">
        <f t="shared" si="7"/>
        <v>8858.4238086399964</v>
      </c>
      <c r="M14">
        <f t="shared" si="9"/>
        <v>48</v>
      </c>
      <c r="N14">
        <f t="shared" si="9"/>
        <v>0.96000000000000008</v>
      </c>
    </row>
    <row r="15" spans="1:14" x14ac:dyDescent="0.25">
      <c r="A15">
        <v>15</v>
      </c>
      <c r="B15">
        <f t="shared" si="0"/>
        <v>-0.18926960686428457</v>
      </c>
      <c r="C15">
        <f>(1/($L$3*SQRT(2*PI()))*EXP(-((A15-$L$1)^2)/(2*$L$3*$L$3)))</f>
        <v>0.11588630339614428</v>
      </c>
      <c r="D15">
        <f t="shared" si="8"/>
        <v>24</v>
      </c>
      <c r="E15">
        <f t="shared" si="1"/>
        <v>27</v>
      </c>
      <c r="F15">
        <f t="shared" si="2"/>
        <v>25.5</v>
      </c>
      <c r="G15">
        <f>COUNTIF($A$2:$A$61,"&gt;="&amp;D15)-COUNTIF($A$2:$A$61,"&gt;"&amp;E15)</f>
        <v>2</v>
      </c>
      <c r="H15">
        <f t="shared" si="3"/>
        <v>0.04</v>
      </c>
      <c r="I15">
        <f t="shared" si="4"/>
        <v>51</v>
      </c>
      <c r="J15">
        <f t="shared" si="5"/>
        <v>194.43919999999997</v>
      </c>
      <c r="K15">
        <f t="shared" si="6"/>
        <v>1917.1705119999997</v>
      </c>
      <c r="L15">
        <f t="shared" si="7"/>
        <v>18903.301248319993</v>
      </c>
      <c r="M15">
        <f t="shared" si="9"/>
        <v>50</v>
      </c>
      <c r="N15">
        <f t="shared" si="9"/>
        <v>1</v>
      </c>
    </row>
    <row r="16" spans="1:14" x14ac:dyDescent="0.25">
      <c r="A16">
        <v>15</v>
      </c>
      <c r="B16">
        <f t="shared" si="0"/>
        <v>-0.18926960686428457</v>
      </c>
      <c r="C16">
        <f>(1/($L$3*SQRT(2*PI()))*EXP(-((A16-$L$1)^2)/(2*$L$3*$L$3)))</f>
        <v>0.11588630339614428</v>
      </c>
    </row>
    <row r="17" spans="1:7" x14ac:dyDescent="0.25">
      <c r="A17">
        <v>16</v>
      </c>
      <c r="B17">
        <f t="shared" si="0"/>
        <v>0.10646415386115982</v>
      </c>
      <c r="C17">
        <f>(1/($L$3*SQRT(2*PI()))*EXP(-((A17-$L$1)^2)/(2*$L$3*$L$3)))</f>
        <v>0.11731395902242529</v>
      </c>
      <c r="F17">
        <f>AVERAGE(F10:F16)</f>
        <v>18</v>
      </c>
      <c r="G17">
        <f>SUM(G10:G16)</f>
        <v>50</v>
      </c>
    </row>
    <row r="18" spans="1:7" x14ac:dyDescent="0.25">
      <c r="A18">
        <v>16</v>
      </c>
      <c r="B18">
        <f t="shared" si="0"/>
        <v>0.10646415386115982</v>
      </c>
      <c r="C18">
        <f>(1/($L$3*SQRT(2*PI()))*EXP(-((A18-$L$1)^2)/(2*$L$3*$L$3)))</f>
        <v>0.11731395902242529</v>
      </c>
    </row>
    <row r="19" spans="1:7" ht="18" x14ac:dyDescent="0.35">
      <c r="A19">
        <v>16</v>
      </c>
      <c r="B19">
        <f t="shared" si="0"/>
        <v>0.10646415386115982</v>
      </c>
      <c r="C19">
        <f>(1/($L$3*SQRT(2*PI()))*EXP(-((A19-$L$1)^2)/(2*$L$3*$L$3)))</f>
        <v>0.11731395902242529</v>
      </c>
      <c r="D19" t="s">
        <v>18</v>
      </c>
      <c r="E19" t="s">
        <v>14</v>
      </c>
      <c r="F19" t="s">
        <v>14</v>
      </c>
    </row>
    <row r="20" spans="1:7" x14ac:dyDescent="0.25">
      <c r="A20">
        <v>16</v>
      </c>
      <c r="B20">
        <f t="shared" si="0"/>
        <v>0.10646415386115982</v>
      </c>
      <c r="C20">
        <f>(1/($L$3*SQRT(2*PI()))*EXP(-((A20-$L$1)^2)/(2*$L$3*$L$3)))</f>
        <v>0.11731395902242529</v>
      </c>
      <c r="D20" t="str">
        <f t="shared" ref="D20:D26" si="10">D10&amp;" - "&amp;E10</f>
        <v>9 - 12</v>
      </c>
      <c r="E20">
        <f>COUNTIF($A$2:$A$61,"&gt;="&amp;D10)-COUNTIF($A$2:$A$61,"&gt;="&amp;E10)</f>
        <v>2</v>
      </c>
      <c r="F20">
        <f t="shared" ref="F20:F26" si="11">COUNTIF($A$2:$A$61,"&gt;="&amp;D10)-COUNTIF($A$2:$A$61,"&gt;="&amp;E10)</f>
        <v>2</v>
      </c>
    </row>
    <row r="21" spans="1:7" x14ac:dyDescent="0.25">
      <c r="A21">
        <v>17</v>
      </c>
      <c r="B21">
        <f t="shared" si="0"/>
        <v>0.4021979145866042</v>
      </c>
      <c r="C21">
        <f>(1/($L$3*SQRT(2*PI()))*EXP(-((A21-$L$1)^2)/(2*$L$3*$L$3)))</f>
        <v>0.10881394292634773</v>
      </c>
      <c r="D21" t="str">
        <f t="shared" si="10"/>
        <v>12 - 15</v>
      </c>
      <c r="E21">
        <f>COUNTIF($A$2:$A$61,"&gt;="&amp;D11)-COUNTIF($A$2:$A$61,"&gt;="&amp;E11)</f>
        <v>20</v>
      </c>
      <c r="F21">
        <f t="shared" si="11"/>
        <v>20</v>
      </c>
    </row>
    <row r="22" spans="1:7" x14ac:dyDescent="0.25">
      <c r="A22">
        <v>17</v>
      </c>
      <c r="B22">
        <f t="shared" si="0"/>
        <v>0.4021979145866042</v>
      </c>
      <c r="C22">
        <f>(1/($L$3*SQRT(2*PI()))*EXP(-((A22-$L$1)^2)/(2*$L$3*$L$3)))</f>
        <v>0.10881394292634773</v>
      </c>
      <c r="D22" t="str">
        <f t="shared" si="10"/>
        <v>15 - 18</v>
      </c>
      <c r="E22">
        <f>COUNTIF($A$2:$A$61,"&gt;="&amp;D12)-COUNTIF($A$2:$A$61,"&gt;="&amp;E12)</f>
        <v>20</v>
      </c>
      <c r="F22">
        <f t="shared" si="11"/>
        <v>20</v>
      </c>
    </row>
    <row r="23" spans="1:7" x14ac:dyDescent="0.25">
      <c r="A23">
        <v>19</v>
      </c>
      <c r="B23">
        <f t="shared" si="0"/>
        <v>0.99366543603749302</v>
      </c>
      <c r="C23">
        <f>(1/($L$3*SQRT(2*PI()))*EXP(-((A23-$L$1)^2)/(2*$L$3*$L$3)))</f>
        <v>7.2012200782223354E-2</v>
      </c>
      <c r="D23" t="str">
        <f t="shared" si="10"/>
        <v>18 - 21</v>
      </c>
      <c r="E23">
        <f>COUNTIF($A$2:$A$61,"&gt;="&amp;D13)-COUNTIF($A$2:$A$61,"&gt;="&amp;E13)</f>
        <v>2</v>
      </c>
      <c r="F23">
        <f t="shared" si="11"/>
        <v>2</v>
      </c>
    </row>
    <row r="24" spans="1:7" x14ac:dyDescent="0.25">
      <c r="A24">
        <v>21</v>
      </c>
      <c r="B24">
        <f t="shared" si="0"/>
        <v>1.5851329574883817</v>
      </c>
      <c r="C24">
        <f>(1/($L$3*SQRT(2*PI()))*EXP(-((A24-$L$1)^2)/(2*$L$3*$L$3)))</f>
        <v>3.3588972473244952E-2</v>
      </c>
      <c r="D24" t="str">
        <f t="shared" si="10"/>
        <v>21 - 24</v>
      </c>
      <c r="E24">
        <f>COUNTIF($A$2:$A$61,"&gt;="&amp;D14)-COUNTIF($A$2:$A$61,"&gt;="&amp;E14)</f>
        <v>4</v>
      </c>
      <c r="F24">
        <f t="shared" si="11"/>
        <v>4</v>
      </c>
    </row>
    <row r="25" spans="1:7" x14ac:dyDescent="0.25">
      <c r="A25">
        <v>23</v>
      </c>
      <c r="B25">
        <f t="shared" si="0"/>
        <v>2.1766004789392706</v>
      </c>
      <c r="C25">
        <f>(1/($L$3*SQRT(2*PI()))*EXP(-((A25-$L$1)^2)/(2*$L$3*$L$3)))</f>
        <v>1.1042221427836929E-2</v>
      </c>
      <c r="D25" t="str">
        <f t="shared" si="10"/>
        <v>24 - 27</v>
      </c>
      <c r="E25">
        <f>COUNTIF($A$2:$A$61,"&gt;="&amp;D15)-COUNTIF($A$2:$A$61,"&gt;"&amp;E15)</f>
        <v>2</v>
      </c>
      <c r="F25">
        <f t="shared" si="11"/>
        <v>0</v>
      </c>
    </row>
    <row r="26" spans="1:7" x14ac:dyDescent="0.25">
      <c r="A26">
        <v>27</v>
      </c>
      <c r="B26">
        <f t="shared" si="0"/>
        <v>3.3595355218410483</v>
      </c>
      <c r="C26">
        <f>(1/($L$3*SQRT(2*PI()))*EXP(-((A26-$L$1)^2)/(2*$L$3*$L$3)))</f>
        <v>4.1781421712372018E-4</v>
      </c>
      <c r="D26" t="str">
        <f t="shared" si="10"/>
        <v xml:space="preserve"> - </v>
      </c>
      <c r="E26">
        <f>COUNTIF($A$2:$A$61,"&gt;="&amp;D16)-COUNTIF($A$2:$A$61,"&gt;="&amp;E16)</f>
        <v>0</v>
      </c>
      <c r="F26">
        <f t="shared" si="11"/>
        <v>0</v>
      </c>
    </row>
    <row r="28" spans="1:7" x14ac:dyDescent="0.25">
      <c r="A28">
        <v>9</v>
      </c>
    </row>
    <row r="29" spans="1:7" x14ac:dyDescent="0.25">
      <c r="A29">
        <v>12</v>
      </c>
    </row>
    <row r="30" spans="1:7" x14ac:dyDescent="0.25">
      <c r="A30">
        <v>12</v>
      </c>
    </row>
    <row r="31" spans="1:7" x14ac:dyDescent="0.25">
      <c r="A31">
        <v>13</v>
      </c>
    </row>
    <row r="32" spans="1:7" x14ac:dyDescent="0.25">
      <c r="A32">
        <v>13</v>
      </c>
    </row>
    <row r="33" spans="1:33" x14ac:dyDescent="0.25">
      <c r="A33">
        <v>14</v>
      </c>
    </row>
    <row r="34" spans="1:33" x14ac:dyDescent="0.25">
      <c r="A34">
        <v>14</v>
      </c>
    </row>
    <row r="35" spans="1:33" x14ac:dyDescent="0.25">
      <c r="A35">
        <v>14</v>
      </c>
    </row>
    <row r="36" spans="1:33" x14ac:dyDescent="0.25">
      <c r="A36">
        <v>14</v>
      </c>
    </row>
    <row r="37" spans="1:33" x14ac:dyDescent="0.25">
      <c r="A37">
        <v>14</v>
      </c>
    </row>
    <row r="38" spans="1:33" x14ac:dyDescent="0.25">
      <c r="A38">
        <v>14</v>
      </c>
    </row>
    <row r="39" spans="1:33" x14ac:dyDescent="0.25">
      <c r="A39">
        <v>15</v>
      </c>
    </row>
    <row r="40" spans="1:33" x14ac:dyDescent="0.25">
      <c r="A40">
        <v>15</v>
      </c>
    </row>
    <row r="41" spans="1:33" x14ac:dyDescent="0.25">
      <c r="A41">
        <v>15</v>
      </c>
    </row>
    <row r="42" spans="1:33" x14ac:dyDescent="0.25">
      <c r="A42">
        <v>15</v>
      </c>
    </row>
    <row r="43" spans="1:33" x14ac:dyDescent="0.25">
      <c r="A43">
        <v>16</v>
      </c>
    </row>
    <row r="44" spans="1:33" x14ac:dyDescent="0.25">
      <c r="A44">
        <v>16</v>
      </c>
    </row>
    <row r="45" spans="1:33" x14ac:dyDescent="0.25">
      <c r="A45">
        <v>16</v>
      </c>
    </row>
    <row r="46" spans="1:33" x14ac:dyDescent="0.25">
      <c r="A46">
        <v>16</v>
      </c>
      <c r="I46">
        <v>9</v>
      </c>
      <c r="J46">
        <v>12</v>
      </c>
      <c r="K46">
        <v>12</v>
      </c>
      <c r="L46">
        <v>13</v>
      </c>
      <c r="M46">
        <v>13</v>
      </c>
      <c r="N46">
        <v>14</v>
      </c>
      <c r="O46">
        <v>14</v>
      </c>
      <c r="P46">
        <v>14</v>
      </c>
      <c r="Q46">
        <v>14</v>
      </c>
      <c r="R46">
        <v>14</v>
      </c>
      <c r="S46">
        <v>14</v>
      </c>
      <c r="T46">
        <v>15</v>
      </c>
      <c r="U46">
        <v>15</v>
      </c>
      <c r="V46">
        <v>15</v>
      </c>
      <c r="W46">
        <v>15</v>
      </c>
      <c r="X46">
        <v>16</v>
      </c>
      <c r="Y46">
        <v>16</v>
      </c>
      <c r="Z46">
        <v>16</v>
      </c>
      <c r="AA46">
        <v>16</v>
      </c>
      <c r="AB46">
        <v>17</v>
      </c>
      <c r="AC46">
        <v>17</v>
      </c>
      <c r="AD46">
        <v>19</v>
      </c>
      <c r="AE46">
        <v>21</v>
      </c>
      <c r="AF46">
        <v>23</v>
      </c>
      <c r="AG46">
        <v>27</v>
      </c>
    </row>
    <row r="47" spans="1:33" x14ac:dyDescent="0.25">
      <c r="A47">
        <v>17</v>
      </c>
      <c r="I47">
        <v>-6.6400000000000006</v>
      </c>
      <c r="J47">
        <v>-3.6400000000000006</v>
      </c>
      <c r="K47">
        <v>-3.6400000000000006</v>
      </c>
      <c r="L47">
        <v>-2.6400000000000006</v>
      </c>
      <c r="M47">
        <v>-2.6400000000000006</v>
      </c>
      <c r="N47">
        <v>-1.6400000000000006</v>
      </c>
      <c r="O47">
        <v>-1.6400000000000006</v>
      </c>
      <c r="P47">
        <v>-1.6400000000000006</v>
      </c>
      <c r="Q47">
        <v>-1.6400000000000006</v>
      </c>
      <c r="R47">
        <v>-1.6400000000000006</v>
      </c>
      <c r="S47">
        <v>-1.6400000000000006</v>
      </c>
      <c r="T47">
        <v>-0.64000000000000057</v>
      </c>
      <c r="U47">
        <v>-0.64000000000000057</v>
      </c>
      <c r="V47">
        <v>-0.64000000000000057</v>
      </c>
      <c r="W47">
        <v>-0.64000000000000057</v>
      </c>
      <c r="X47">
        <v>0.35999999999999943</v>
      </c>
      <c r="Y47">
        <v>0.35999999999999943</v>
      </c>
      <c r="Z47">
        <v>0.35999999999999943</v>
      </c>
      <c r="AA47">
        <v>0.35999999999999943</v>
      </c>
      <c r="AB47">
        <v>1.3599999999999994</v>
      </c>
      <c r="AC47">
        <v>1.3599999999999994</v>
      </c>
      <c r="AD47">
        <v>3.3599999999999994</v>
      </c>
      <c r="AE47">
        <v>5.3599999999999994</v>
      </c>
      <c r="AF47">
        <v>7.3599999999999994</v>
      </c>
      <c r="AG47">
        <v>11.36</v>
      </c>
    </row>
    <row r="48" spans="1:33" x14ac:dyDescent="0.25">
      <c r="A48">
        <v>17</v>
      </c>
      <c r="E48">
        <v>9</v>
      </c>
      <c r="F48">
        <v>-6.6400000000000006</v>
      </c>
      <c r="G48">
        <v>1.7158897802109285E-2</v>
      </c>
      <c r="I48">
        <v>1.7158897802109285E-2</v>
      </c>
      <c r="J48">
        <v>6.6097192463644747E-2</v>
      </c>
      <c r="K48">
        <v>6.6097192463644747E-2</v>
      </c>
      <c r="L48">
        <v>8.6985881823183828E-2</v>
      </c>
      <c r="M48">
        <v>8.6985881823183828E-2</v>
      </c>
      <c r="N48">
        <v>0.10488944870971734</v>
      </c>
      <c r="O48">
        <v>0.10488944870971734</v>
      </c>
      <c r="P48">
        <v>0.10488944870971734</v>
      </c>
      <c r="Q48">
        <v>0.10488944870971734</v>
      </c>
      <c r="R48">
        <v>0.10488944870971734</v>
      </c>
      <c r="S48">
        <v>0.10488944870971734</v>
      </c>
      <c r="T48">
        <v>0.11588630339614428</v>
      </c>
      <c r="U48">
        <v>0.11588630339614428</v>
      </c>
      <c r="V48">
        <v>0.11588630339614428</v>
      </c>
      <c r="W48">
        <v>0.11588630339614428</v>
      </c>
      <c r="X48">
        <v>0.11731395902242529</v>
      </c>
      <c r="Y48">
        <v>0.11731395902242529</v>
      </c>
      <c r="Z48">
        <v>0.11731395902242529</v>
      </c>
      <c r="AA48">
        <v>0.11731395902242529</v>
      </c>
      <c r="AB48">
        <v>0.10881394292634773</v>
      </c>
      <c r="AC48">
        <v>0.10881394292634773</v>
      </c>
      <c r="AD48">
        <v>7.2012200782223354E-2</v>
      </c>
      <c r="AE48">
        <v>3.3588972473244952E-2</v>
      </c>
      <c r="AF48">
        <v>1.1042221427836929E-2</v>
      </c>
      <c r="AG48">
        <v>4.1781421712372018E-4</v>
      </c>
    </row>
    <row r="49" spans="1:7" x14ac:dyDescent="0.25">
      <c r="A49">
        <v>19</v>
      </c>
      <c r="E49">
        <v>12</v>
      </c>
      <c r="F49">
        <v>-3.6400000000000006</v>
      </c>
      <c r="G49">
        <v>6.6097192463644747E-2</v>
      </c>
    </row>
    <row r="50" spans="1:7" x14ac:dyDescent="0.25">
      <c r="A50">
        <v>21</v>
      </c>
      <c r="E50">
        <v>12</v>
      </c>
      <c r="F50">
        <v>-3.6400000000000006</v>
      </c>
      <c r="G50">
        <v>6.6097192463644747E-2</v>
      </c>
    </row>
    <row r="51" spans="1:7" x14ac:dyDescent="0.25">
      <c r="A51">
        <v>23</v>
      </c>
      <c r="E51">
        <v>13</v>
      </c>
      <c r="F51">
        <v>-2.6400000000000006</v>
      </c>
      <c r="G51">
        <v>8.6985881823183828E-2</v>
      </c>
    </row>
    <row r="52" spans="1:7" x14ac:dyDescent="0.25">
      <c r="A52">
        <v>27</v>
      </c>
      <c r="E52">
        <v>13</v>
      </c>
      <c r="F52">
        <v>-2.6400000000000006</v>
      </c>
      <c r="G52">
        <v>8.6985881823183828E-2</v>
      </c>
    </row>
    <row r="53" spans="1:7" x14ac:dyDescent="0.25">
      <c r="E53">
        <v>14</v>
      </c>
      <c r="F53">
        <v>-1.6400000000000006</v>
      </c>
      <c r="G53">
        <v>0.10488944870971734</v>
      </c>
    </row>
    <row r="54" spans="1:7" x14ac:dyDescent="0.25">
      <c r="E54">
        <v>14</v>
      </c>
      <c r="F54">
        <v>-1.6400000000000006</v>
      </c>
      <c r="G54">
        <v>0.10488944870971734</v>
      </c>
    </row>
    <row r="55" spans="1:7" x14ac:dyDescent="0.25">
      <c r="E55">
        <v>14</v>
      </c>
      <c r="F55">
        <v>-1.6400000000000006</v>
      </c>
      <c r="G55">
        <v>0.10488944870971734</v>
      </c>
    </row>
    <row r="56" spans="1:7" x14ac:dyDescent="0.25">
      <c r="E56">
        <v>14</v>
      </c>
      <c r="F56">
        <v>-1.6400000000000006</v>
      </c>
      <c r="G56">
        <v>0.10488944870971734</v>
      </c>
    </row>
    <row r="57" spans="1:7" x14ac:dyDescent="0.25">
      <c r="E57">
        <v>14</v>
      </c>
      <c r="F57">
        <v>-1.6400000000000006</v>
      </c>
      <c r="G57">
        <v>0.10488944870971734</v>
      </c>
    </row>
    <row r="58" spans="1:7" x14ac:dyDescent="0.25">
      <c r="E58">
        <v>14</v>
      </c>
      <c r="F58">
        <v>-1.6400000000000006</v>
      </c>
      <c r="G58">
        <v>0.10488944870971734</v>
      </c>
    </row>
    <row r="59" spans="1:7" x14ac:dyDescent="0.25">
      <c r="E59">
        <v>15</v>
      </c>
      <c r="F59">
        <v>-0.64000000000000057</v>
      </c>
      <c r="G59">
        <v>0.11588630339614428</v>
      </c>
    </row>
    <row r="60" spans="1:7" x14ac:dyDescent="0.25">
      <c r="E60">
        <v>15</v>
      </c>
      <c r="F60">
        <v>-0.64000000000000057</v>
      </c>
      <c r="G60">
        <v>0.11588630339614428</v>
      </c>
    </row>
    <row r="61" spans="1:7" x14ac:dyDescent="0.25">
      <c r="E61">
        <v>15</v>
      </c>
      <c r="F61">
        <v>-0.64000000000000057</v>
      </c>
      <c r="G61">
        <v>0.11588630339614428</v>
      </c>
    </row>
    <row r="62" spans="1:7" x14ac:dyDescent="0.25">
      <c r="E62">
        <v>15</v>
      </c>
      <c r="F62">
        <v>-0.64000000000000057</v>
      </c>
      <c r="G62">
        <v>0.11588630339614428</v>
      </c>
    </row>
    <row r="63" spans="1:7" x14ac:dyDescent="0.25">
      <c r="E63">
        <v>16</v>
      </c>
      <c r="F63">
        <v>0.35999999999999943</v>
      </c>
      <c r="G63">
        <v>0.11731395902242529</v>
      </c>
    </row>
    <row r="64" spans="1:7" x14ac:dyDescent="0.25">
      <c r="E64">
        <v>16</v>
      </c>
      <c r="F64">
        <v>0.35999999999999943</v>
      </c>
      <c r="G64">
        <v>0.11731395902242529</v>
      </c>
    </row>
    <row r="65" spans="5:7" x14ac:dyDescent="0.25">
      <c r="E65">
        <v>16</v>
      </c>
      <c r="F65">
        <v>0.35999999999999943</v>
      </c>
      <c r="G65">
        <v>0.11731395902242529</v>
      </c>
    </row>
    <row r="66" spans="5:7" x14ac:dyDescent="0.25">
      <c r="E66">
        <v>16</v>
      </c>
      <c r="F66">
        <v>0.35999999999999943</v>
      </c>
      <c r="G66">
        <v>0.11731395902242529</v>
      </c>
    </row>
    <row r="67" spans="5:7" x14ac:dyDescent="0.25">
      <c r="E67">
        <v>17</v>
      </c>
      <c r="F67">
        <v>1.3599999999999994</v>
      </c>
      <c r="G67">
        <v>0.10881394292634773</v>
      </c>
    </row>
    <row r="68" spans="5:7" x14ac:dyDescent="0.25">
      <c r="E68">
        <v>17</v>
      </c>
      <c r="F68">
        <v>1.3599999999999994</v>
      </c>
      <c r="G68">
        <v>0.10881394292634773</v>
      </c>
    </row>
    <row r="69" spans="5:7" x14ac:dyDescent="0.25">
      <c r="E69">
        <v>19</v>
      </c>
      <c r="F69">
        <v>3.3599999999999994</v>
      </c>
      <c r="G69">
        <v>7.2012200782223354E-2</v>
      </c>
    </row>
    <row r="70" spans="5:7" x14ac:dyDescent="0.25">
      <c r="E70">
        <v>21</v>
      </c>
      <c r="F70">
        <v>5.3599999999999994</v>
      </c>
      <c r="G70">
        <v>3.3588972473244952E-2</v>
      </c>
    </row>
    <row r="71" spans="5:7" x14ac:dyDescent="0.25">
      <c r="E71">
        <v>23</v>
      </c>
      <c r="F71">
        <v>7.3599999999999994</v>
      </c>
      <c r="G71">
        <v>1.1042221427836929E-2</v>
      </c>
    </row>
    <row r="72" spans="5:7" x14ac:dyDescent="0.25">
      <c r="E72">
        <v>27</v>
      </c>
      <c r="F72">
        <v>11.36</v>
      </c>
      <c r="G72">
        <v>4.1781421712372018E-4</v>
      </c>
    </row>
  </sheetData>
  <sortState ref="A2:A2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6997-9DC2-4AE4-8DDF-BB9B36D5995D}">
  <dimension ref="A1:M26"/>
  <sheetViews>
    <sheetView workbookViewId="0">
      <selection activeCell="B2" sqref="B2"/>
    </sheetView>
  </sheetViews>
  <sheetFormatPr defaultRowHeight="15" x14ac:dyDescent="0.25"/>
  <sheetData>
    <row r="1" spans="1:13" x14ac:dyDescent="0.25">
      <c r="A1" t="s">
        <v>23</v>
      </c>
      <c r="B1" t="s">
        <v>34</v>
      </c>
      <c r="H1" t="s">
        <v>2</v>
      </c>
      <c r="L1">
        <f>SUM(I10:I15)/G17</f>
        <v>617.39130434782612</v>
      </c>
    </row>
    <row r="2" spans="1:13" x14ac:dyDescent="0.25">
      <c r="A2">
        <v>200</v>
      </c>
      <c r="B2">
        <f>(1/($L$3*SQRT(2*PI()))*EXP(-((A2-$L$1)^2)/(2*$L$3*$L$3)))</f>
        <v>4.9211765059452685E-4</v>
      </c>
      <c r="H2" t="s">
        <v>4</v>
      </c>
      <c r="L2">
        <f>SUM(J10:J16)/$G$17</f>
        <v>85349.716446124759</v>
      </c>
    </row>
    <row r="3" spans="1:13" x14ac:dyDescent="0.25">
      <c r="A3">
        <v>400</v>
      </c>
      <c r="B3">
        <f t="shared" ref="B3:B7" si="0">(1/($L$3*SQRT(2*PI()))*EXP(-((A3-$L$1)^2)/(2*$L$3*$L$3)))</f>
        <v>1.0353148825292808E-3</v>
      </c>
      <c r="H3" t="s">
        <v>6</v>
      </c>
      <c r="L3">
        <f>SQRT(L2)</f>
        <v>292.1467378666494</v>
      </c>
    </row>
    <row r="4" spans="1:13" x14ac:dyDescent="0.25">
      <c r="A4">
        <v>600</v>
      </c>
      <c r="B4">
        <f t="shared" si="0"/>
        <v>1.3631370136551171E-3</v>
      </c>
      <c r="H4" t="s">
        <v>8</v>
      </c>
      <c r="L4">
        <f>(L3/L1)*100</f>
        <v>47.319542048823493</v>
      </c>
      <c r="M4" t="s">
        <v>19</v>
      </c>
    </row>
    <row r="5" spans="1:13" x14ac:dyDescent="0.25">
      <c r="A5">
        <v>800</v>
      </c>
      <c r="B5">
        <f t="shared" si="0"/>
        <v>1.123233641797527E-3</v>
      </c>
      <c r="H5" t="s">
        <v>9</v>
      </c>
      <c r="L5" s="1">
        <f>SUM(K10:K15)/($G$17*$L$3^3)</f>
        <v>0.30943393794834251</v>
      </c>
    </row>
    <row r="6" spans="1:13" x14ac:dyDescent="0.25">
      <c r="A6">
        <v>1000</v>
      </c>
      <c r="B6">
        <f t="shared" si="0"/>
        <v>5.7924758652222041E-4</v>
      </c>
      <c r="H6" t="s">
        <v>10</v>
      </c>
      <c r="L6" s="1">
        <f>(SUM(L10:L16)/($G$17*$L$3^4))-3</f>
        <v>-0.76245177573463119</v>
      </c>
    </row>
    <row r="7" spans="1:13" x14ac:dyDescent="0.25">
      <c r="A7">
        <v>1200</v>
      </c>
      <c r="B7">
        <f t="shared" si="0"/>
        <v>1.8694846427889822E-4</v>
      </c>
    </row>
    <row r="9" spans="1:13" ht="18" x14ac:dyDescent="0.35"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20</v>
      </c>
      <c r="L9" t="s">
        <v>21</v>
      </c>
    </row>
    <row r="10" spans="1:13" x14ac:dyDescent="0.25">
      <c r="D10">
        <v>100</v>
      </c>
      <c r="E10">
        <v>300</v>
      </c>
      <c r="F10">
        <f t="shared" ref="F10:F15" si="1">AVERAGE(D10:E10)</f>
        <v>200</v>
      </c>
      <c r="G10">
        <v>30</v>
      </c>
      <c r="H10">
        <f t="shared" ref="H10:H15" si="2">G10/$G$17</f>
        <v>0.16304347826086957</v>
      </c>
      <c r="I10">
        <f t="shared" ref="I10:I15" si="3">G10*F10</f>
        <v>6000</v>
      </c>
      <c r="J10">
        <f>($F10-$L$1)^2*$G10</f>
        <v>5226465.028355388</v>
      </c>
      <c r="K10">
        <f>(F10-$L$1)^3*G10</f>
        <v>-2181481055.3135533</v>
      </c>
      <c r="L10">
        <f>(F10-$L$1)^4*G10</f>
        <v>910531223087.39624</v>
      </c>
    </row>
    <row r="11" spans="1:13" x14ac:dyDescent="0.25">
      <c r="D11">
        <v>300</v>
      </c>
      <c r="E11">
        <v>500</v>
      </c>
      <c r="F11">
        <f t="shared" si="1"/>
        <v>400</v>
      </c>
      <c r="G11">
        <v>38</v>
      </c>
      <c r="H11">
        <f t="shared" si="2"/>
        <v>0.20652173913043478</v>
      </c>
      <c r="I11">
        <f t="shared" si="3"/>
        <v>15200</v>
      </c>
      <c r="J11">
        <f t="shared" ref="J11:J15" si="4">($F11-$L$1)^2*$G11</f>
        <v>1795841.2098298683</v>
      </c>
      <c r="K11">
        <f t="shared" ref="K11:K15" si="5">(F11-$L$1)^3*G11</f>
        <v>-390400263.00649315</v>
      </c>
      <c r="L11">
        <f t="shared" ref="L11:L15" si="6">(F11-$L$1)^4*G11</f>
        <v>84869622392.715927</v>
      </c>
    </row>
    <row r="12" spans="1:13" x14ac:dyDescent="0.25">
      <c r="D12">
        <v>500</v>
      </c>
      <c r="E12">
        <v>700</v>
      </c>
      <c r="F12">
        <f t="shared" si="1"/>
        <v>600</v>
      </c>
      <c r="G12">
        <v>50</v>
      </c>
      <c r="H12">
        <f t="shared" si="2"/>
        <v>0.27173913043478259</v>
      </c>
      <c r="I12">
        <f t="shared" si="3"/>
        <v>30000</v>
      </c>
      <c r="J12">
        <f t="shared" si="4"/>
        <v>15122.873345935786</v>
      </c>
      <c r="K12">
        <f t="shared" si="5"/>
        <v>-263006.49297279684</v>
      </c>
      <c r="L12">
        <f t="shared" si="6"/>
        <v>4574025.9647443006</v>
      </c>
    </row>
    <row r="13" spans="1:13" x14ac:dyDescent="0.25">
      <c r="D13">
        <f t="shared" ref="D13:D15" si="7">E12</f>
        <v>700</v>
      </c>
      <c r="E13">
        <v>900</v>
      </c>
      <c r="F13">
        <f t="shared" si="1"/>
        <v>800</v>
      </c>
      <c r="G13">
        <v>31</v>
      </c>
      <c r="H13">
        <f t="shared" si="2"/>
        <v>0.16847826086956522</v>
      </c>
      <c r="I13">
        <f t="shared" si="3"/>
        <v>24800</v>
      </c>
      <c r="J13">
        <f t="shared" si="4"/>
        <v>1033724.0075614363</v>
      </c>
      <c r="K13">
        <f t="shared" si="5"/>
        <v>188766992.68513182</v>
      </c>
      <c r="L13">
        <f t="shared" si="6"/>
        <v>34470494316.415367</v>
      </c>
    </row>
    <row r="14" spans="1:13" x14ac:dyDescent="0.25">
      <c r="D14">
        <f t="shared" si="7"/>
        <v>900</v>
      </c>
      <c r="E14">
        <v>1100</v>
      </c>
      <c r="F14">
        <f t="shared" si="1"/>
        <v>1000</v>
      </c>
      <c r="G14">
        <v>22</v>
      </c>
      <c r="H14">
        <f t="shared" si="2"/>
        <v>0.11956521739130435</v>
      </c>
      <c r="I14">
        <f t="shared" si="3"/>
        <v>22000</v>
      </c>
      <c r="J14">
        <f t="shared" si="4"/>
        <v>3220567.1077504721</v>
      </c>
      <c r="K14">
        <f t="shared" si="5"/>
        <v>1232216980.3567023</v>
      </c>
      <c r="L14">
        <f t="shared" si="6"/>
        <v>471456931614.73822</v>
      </c>
    </row>
    <row r="15" spans="1:13" x14ac:dyDescent="0.25">
      <c r="D15">
        <f t="shared" si="7"/>
        <v>1100</v>
      </c>
      <c r="E15">
        <v>1300</v>
      </c>
      <c r="F15">
        <f t="shared" si="1"/>
        <v>1200</v>
      </c>
      <c r="G15">
        <v>13</v>
      </c>
      <c r="H15">
        <f t="shared" si="2"/>
        <v>7.0652173913043473E-2</v>
      </c>
      <c r="I15">
        <f t="shared" si="3"/>
        <v>15600</v>
      </c>
      <c r="J15">
        <f t="shared" si="4"/>
        <v>4412627.599243856</v>
      </c>
      <c r="K15">
        <f t="shared" si="5"/>
        <v>2570835209.9942465</v>
      </c>
      <c r="L15">
        <f t="shared" si="6"/>
        <v>1497790948431.4307</v>
      </c>
    </row>
    <row r="17" spans="4:7" x14ac:dyDescent="0.25">
      <c r="F17">
        <f>AVERAGE(F10:F16)</f>
        <v>700</v>
      </c>
      <c r="G17">
        <f>SUM(G10:G16)</f>
        <v>184</v>
      </c>
    </row>
    <row r="19" spans="4:7" ht="18" x14ac:dyDescent="0.35">
      <c r="D19" t="s">
        <v>18</v>
      </c>
      <c r="E19" t="s">
        <v>14</v>
      </c>
      <c r="F19" t="s">
        <v>14</v>
      </c>
    </row>
    <row r="20" spans="4:7" x14ac:dyDescent="0.25">
      <c r="D20" t="str">
        <f t="shared" ref="D20:D26" si="8">D10&amp;" - "&amp;E10</f>
        <v>100 - 300</v>
      </c>
      <c r="E20">
        <v>30</v>
      </c>
      <c r="F20">
        <v>30</v>
      </c>
    </row>
    <row r="21" spans="4:7" x14ac:dyDescent="0.25">
      <c r="D21" t="str">
        <f t="shared" si="8"/>
        <v>300 - 500</v>
      </c>
      <c r="E21">
        <v>38</v>
      </c>
      <c r="F21">
        <v>38</v>
      </c>
    </row>
    <row r="22" spans="4:7" x14ac:dyDescent="0.25">
      <c r="D22" t="str">
        <f t="shared" si="8"/>
        <v>500 - 700</v>
      </c>
      <c r="E22">
        <v>50</v>
      </c>
      <c r="F22">
        <v>50</v>
      </c>
    </row>
    <row r="23" spans="4:7" x14ac:dyDescent="0.25">
      <c r="D23" t="str">
        <f t="shared" si="8"/>
        <v>700 - 900</v>
      </c>
      <c r="E23">
        <v>31</v>
      </c>
      <c r="F23">
        <v>31</v>
      </c>
    </row>
    <row r="24" spans="4:7" x14ac:dyDescent="0.25">
      <c r="D24" t="str">
        <f t="shared" si="8"/>
        <v>900 - 1100</v>
      </c>
      <c r="E24">
        <v>22</v>
      </c>
      <c r="F24">
        <v>22</v>
      </c>
    </row>
    <row r="25" spans="4:7" x14ac:dyDescent="0.25">
      <c r="D25" t="str">
        <f t="shared" si="8"/>
        <v>1100 - 1300</v>
      </c>
      <c r="E25">
        <v>13</v>
      </c>
      <c r="F25">
        <v>13</v>
      </c>
    </row>
    <row r="26" spans="4:7" x14ac:dyDescent="0.25">
      <c r="D26" t="str">
        <f t="shared" si="8"/>
        <v xml:space="preserve"> - </v>
      </c>
      <c r="E26">
        <f>COUNTIF($A$2:$A$61,"&gt;="&amp;D16)-COUNTIF($A$2:$A$61,"&gt;="&amp;E16)</f>
        <v>0</v>
      </c>
      <c r="F26">
        <f>COUNTIF($A$2:$A$61,"&gt;="&amp;D16)-COUNTIF($A$2:$A$61,"&gt;="&amp;E16)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E43A-A96F-4BC0-BB70-E9BB136A025D}">
  <dimension ref="D1:N26"/>
  <sheetViews>
    <sheetView topLeftCell="B1" workbookViewId="0">
      <selection activeCell="O17" sqref="O17"/>
    </sheetView>
  </sheetViews>
  <sheetFormatPr defaultRowHeight="15" x14ac:dyDescent="0.25"/>
  <sheetData>
    <row r="1" spans="4:14" x14ac:dyDescent="0.25">
      <c r="D1" t="s">
        <v>31</v>
      </c>
      <c r="E1">
        <f>D11+10*((G11-G10)/((G11-G10)+(G11-G12)))</f>
        <v>64.130434782608688</v>
      </c>
      <c r="H1" t="s">
        <v>2</v>
      </c>
      <c r="L1">
        <f>SUM(I10:I15)/G17</f>
        <v>67.333333333333329</v>
      </c>
    </row>
    <row r="2" spans="4:14" x14ac:dyDescent="0.25">
      <c r="D2" t="s">
        <v>32</v>
      </c>
      <c r="E2">
        <f>D11+10*(((G17/2)-M10)/G11)</f>
        <v>66.896551724137936</v>
      </c>
      <c r="H2" t="s">
        <v>4</v>
      </c>
      <c r="L2">
        <f>SUM(J10:J16)/$G$17</f>
        <v>411.22222222222223</v>
      </c>
    </row>
    <row r="3" spans="4:14" x14ac:dyDescent="0.25">
      <c r="H3" t="s">
        <v>6</v>
      </c>
      <c r="L3">
        <f>SQRT(L2)</f>
        <v>20.27861489900684</v>
      </c>
    </row>
    <row r="4" spans="4:14" x14ac:dyDescent="0.25">
      <c r="H4" t="s">
        <v>8</v>
      </c>
      <c r="L4">
        <f>(L3/L1)*100</f>
        <v>30.116754800505209</v>
      </c>
      <c r="M4" t="s">
        <v>19</v>
      </c>
    </row>
    <row r="5" spans="4:14" x14ac:dyDescent="0.25">
      <c r="H5" t="s">
        <v>9</v>
      </c>
      <c r="L5" s="1">
        <f>SUM(K10:K15)/($G$17*$L$3^3)</f>
        <v>-0.47762534679921254</v>
      </c>
    </row>
    <row r="6" spans="4:14" x14ac:dyDescent="0.25">
      <c r="H6" t="s">
        <v>10</v>
      </c>
      <c r="L6" s="1">
        <f>(SUM(L10:L16)/($G$17*$L$3^4))-3</f>
        <v>-0.28641243692872864</v>
      </c>
    </row>
    <row r="7" spans="4:14" x14ac:dyDescent="0.25">
      <c r="H7" t="s">
        <v>22</v>
      </c>
      <c r="L7">
        <f>E1-E2</f>
        <v>-2.7661169415292477</v>
      </c>
    </row>
    <row r="9" spans="4:14" ht="18" x14ac:dyDescent="0.35"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20</v>
      </c>
      <c r="L9" t="s">
        <v>21</v>
      </c>
      <c r="M9" t="s">
        <v>27</v>
      </c>
      <c r="N9" t="s">
        <v>27</v>
      </c>
    </row>
    <row r="10" spans="4:14" x14ac:dyDescent="0.25">
      <c r="D10">
        <v>0</v>
      </c>
      <c r="E10">
        <v>60</v>
      </c>
      <c r="F10">
        <f t="shared" ref="F10:F14" si="0">AVERAGE(D10:E10)</f>
        <v>30</v>
      </c>
      <c r="G10">
        <v>10</v>
      </c>
      <c r="H10">
        <f t="shared" ref="H10:H15" si="1">G10/$G$17</f>
        <v>0.16666666666666666</v>
      </c>
      <c r="I10">
        <f t="shared" ref="I10:I15" si="2">G10*F10</f>
        <v>300</v>
      </c>
      <c r="J10">
        <f>($F10-$L$1)^2*$G10</f>
        <v>13937.777777777774</v>
      </c>
      <c r="K10">
        <f>(F10-$L$1)^3*G10</f>
        <v>-520343.70370370348</v>
      </c>
      <c r="L10">
        <f>(F10-$L$1)^4*G10</f>
        <v>19426164.938271593</v>
      </c>
      <c r="M10">
        <f>G10</f>
        <v>10</v>
      </c>
      <c r="N10">
        <f>H10</f>
        <v>0.16666666666666666</v>
      </c>
    </row>
    <row r="11" spans="4:14" x14ac:dyDescent="0.25">
      <c r="D11">
        <f>E10</f>
        <v>60</v>
      </c>
      <c r="E11">
        <v>70</v>
      </c>
      <c r="F11">
        <f t="shared" si="0"/>
        <v>65</v>
      </c>
      <c r="G11">
        <v>29</v>
      </c>
      <c r="H11">
        <f t="shared" si="1"/>
        <v>0.48333333333333334</v>
      </c>
      <c r="I11">
        <f t="shared" si="2"/>
        <v>1885</v>
      </c>
      <c r="J11">
        <f t="shared" ref="J11:J15" si="3">($F11-$L$1)^2*$G11</f>
        <v>157.88888888888826</v>
      </c>
      <c r="K11">
        <f t="shared" ref="K11:K15" si="4">(F11-$L$1)^3*G11</f>
        <v>-368.40740740740517</v>
      </c>
      <c r="L11">
        <f t="shared" ref="L11:L15" si="5">(F11-$L$1)^4*G11</f>
        <v>859.61728395061039</v>
      </c>
      <c r="M11">
        <f>G11+M10</f>
        <v>39</v>
      </c>
      <c r="N11">
        <f>H11+N10</f>
        <v>0.65</v>
      </c>
    </row>
    <row r="12" spans="4:14" x14ac:dyDescent="0.25">
      <c r="D12">
        <f t="shared" ref="D12:D15" si="6">E11</f>
        <v>70</v>
      </c>
      <c r="E12">
        <v>80</v>
      </c>
      <c r="F12">
        <f t="shared" si="0"/>
        <v>75</v>
      </c>
      <c r="G12">
        <v>2</v>
      </c>
      <c r="H12">
        <f t="shared" si="1"/>
        <v>3.3333333333333333E-2</v>
      </c>
      <c r="I12">
        <f t="shared" si="2"/>
        <v>150</v>
      </c>
      <c r="J12">
        <f t="shared" si="3"/>
        <v>117.5555555555557</v>
      </c>
      <c r="K12">
        <f t="shared" si="4"/>
        <v>901.25925925926094</v>
      </c>
      <c r="L12">
        <f t="shared" si="5"/>
        <v>6909.6543209876709</v>
      </c>
      <c r="M12">
        <f t="shared" ref="M12:N15" si="7">G12+M11</f>
        <v>41</v>
      </c>
      <c r="N12">
        <f t="shared" si="7"/>
        <v>0.68333333333333335</v>
      </c>
    </row>
    <row r="13" spans="4:14" x14ac:dyDescent="0.25">
      <c r="D13">
        <f t="shared" si="6"/>
        <v>80</v>
      </c>
      <c r="E13">
        <v>90</v>
      </c>
      <c r="F13">
        <f t="shared" si="0"/>
        <v>85</v>
      </c>
      <c r="G13">
        <v>13</v>
      </c>
      <c r="H13">
        <f t="shared" si="1"/>
        <v>0.21666666666666667</v>
      </c>
      <c r="I13">
        <f t="shared" si="2"/>
        <v>1105</v>
      </c>
      <c r="J13">
        <f t="shared" si="3"/>
        <v>4057.4444444444462</v>
      </c>
      <c r="K13">
        <f t="shared" si="4"/>
        <v>71681.518518518569</v>
      </c>
      <c r="L13">
        <f t="shared" si="5"/>
        <v>1266373.4938271616</v>
      </c>
      <c r="M13">
        <f t="shared" si="7"/>
        <v>54</v>
      </c>
      <c r="N13">
        <f t="shared" si="7"/>
        <v>0.9</v>
      </c>
    </row>
    <row r="14" spans="4:14" x14ac:dyDescent="0.25">
      <c r="D14">
        <f t="shared" si="6"/>
        <v>90</v>
      </c>
      <c r="E14">
        <v>100</v>
      </c>
      <c r="F14">
        <f t="shared" si="0"/>
        <v>95</v>
      </c>
      <c r="G14">
        <f>COUNTIF($A$2:$A$61,"&gt;="&amp;D14)-COUNTIF($A$2:$A$61,"&gt;="&amp;E14)</f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7"/>
        <v>54</v>
      </c>
      <c r="N14">
        <f t="shared" si="7"/>
        <v>0.9</v>
      </c>
    </row>
    <row r="15" spans="4:14" x14ac:dyDescent="0.25">
      <c r="D15">
        <f t="shared" si="6"/>
        <v>100</v>
      </c>
      <c r="E15">
        <v>100</v>
      </c>
      <c r="F15">
        <v>100</v>
      </c>
      <c r="G15">
        <v>6</v>
      </c>
      <c r="H15">
        <f t="shared" si="1"/>
        <v>0.1</v>
      </c>
      <c r="I15">
        <f t="shared" si="2"/>
        <v>600</v>
      </c>
      <c r="J15">
        <f t="shared" si="3"/>
        <v>6402.6666666666679</v>
      </c>
      <c r="K15">
        <f t="shared" si="4"/>
        <v>209153.77777777787</v>
      </c>
      <c r="L15">
        <f t="shared" si="5"/>
        <v>6832356.7407407435</v>
      </c>
      <c r="M15">
        <f t="shared" si="7"/>
        <v>60</v>
      </c>
      <c r="N15">
        <f t="shared" si="7"/>
        <v>1</v>
      </c>
    </row>
    <row r="17" spans="4:7" x14ac:dyDescent="0.25">
      <c r="F17">
        <f>AVERAGE(F10:F16)</f>
        <v>75</v>
      </c>
      <c r="G17">
        <f>SUM(G10:G16)</f>
        <v>60</v>
      </c>
    </row>
    <row r="19" spans="4:7" ht="18" x14ac:dyDescent="0.35">
      <c r="D19" t="s">
        <v>18</v>
      </c>
      <c r="E19" t="s">
        <v>14</v>
      </c>
      <c r="F19" t="s">
        <v>14</v>
      </c>
    </row>
    <row r="20" spans="4:7" x14ac:dyDescent="0.25">
      <c r="D20" t="str">
        <f>"&lt;60 - "&amp;E10</f>
        <v>&lt;60 - 60</v>
      </c>
      <c r="E20">
        <f>G10</f>
        <v>10</v>
      </c>
      <c r="F20">
        <f>G10</f>
        <v>10</v>
      </c>
    </row>
    <row r="21" spans="4:7" x14ac:dyDescent="0.25">
      <c r="D21" t="str">
        <f t="shared" ref="D21:D26" si="8">D11&amp;" - "&amp;E11</f>
        <v>60 - 70</v>
      </c>
      <c r="E21">
        <f t="shared" ref="E21:E25" si="9">G11</f>
        <v>29</v>
      </c>
      <c r="F21">
        <f t="shared" ref="F21:F25" si="10">G11</f>
        <v>29</v>
      </c>
    </row>
    <row r="22" spans="4:7" x14ac:dyDescent="0.25">
      <c r="D22" t="str">
        <f t="shared" si="8"/>
        <v>70 - 80</v>
      </c>
      <c r="E22">
        <f t="shared" si="9"/>
        <v>2</v>
      </c>
      <c r="F22">
        <f t="shared" si="10"/>
        <v>2</v>
      </c>
    </row>
    <row r="23" spans="4:7" x14ac:dyDescent="0.25">
      <c r="D23" t="str">
        <f t="shared" si="8"/>
        <v>80 - 90</v>
      </c>
      <c r="E23">
        <f t="shared" si="9"/>
        <v>13</v>
      </c>
      <c r="F23">
        <f t="shared" si="10"/>
        <v>13</v>
      </c>
    </row>
    <row r="24" spans="4:7" x14ac:dyDescent="0.25">
      <c r="D24" t="str">
        <f t="shared" si="8"/>
        <v>90 - 100</v>
      </c>
      <c r="E24">
        <f t="shared" si="9"/>
        <v>0</v>
      </c>
      <c r="F24">
        <f t="shared" si="10"/>
        <v>0</v>
      </c>
    </row>
    <row r="25" spans="4:7" x14ac:dyDescent="0.25">
      <c r="D25" t="str">
        <f>D15&amp;" - &gt;100"</f>
        <v>100 - &gt;100</v>
      </c>
      <c r="E25">
        <f t="shared" si="9"/>
        <v>6</v>
      </c>
      <c r="F25">
        <f t="shared" si="10"/>
        <v>6</v>
      </c>
    </row>
    <row r="26" spans="4:7" x14ac:dyDescent="0.25">
      <c r="D26" t="str">
        <f t="shared" si="8"/>
        <v xml:space="preserve"> - </v>
      </c>
      <c r="E26">
        <f>COUNTIF($A$2:$A$61,"&gt;="&amp;D16)-COUNTIF($A$2:$A$61,"&gt;="&amp;E16)</f>
        <v>0</v>
      </c>
      <c r="F26">
        <f>COUNTIF($A$2:$A$61,"&gt;="&amp;D16)-COUNTIF($A$2:$A$61,"&gt;="&amp;E16)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1,5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2015-06-05T18:17:20Z</dcterms:created>
  <dcterms:modified xsi:type="dcterms:W3CDTF">2021-12-20T19:54:17Z</dcterms:modified>
</cp:coreProperties>
</file>