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Job Hunting/Projects for CV/Financial Analyst/Project 2 Corporate Budgeting &amp; Financial Planning/"/>
    </mc:Choice>
  </mc:AlternateContent>
  <xr:revisionPtr revIDLastSave="0" documentId="13_ncr:1_{41FDB7E7-A6F9-4346-807C-9F2E78706D69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Revenue Forecast" sheetId="2" r:id="rId1"/>
    <sheet name="Expense Forecast" sheetId="3" r:id="rId2"/>
    <sheet name="Revenues vs Expenses Chart" sheetId="10" r:id="rId3"/>
    <sheet name="Cash Flow Forecast" sheetId="5" r:id="rId4"/>
    <sheet name="Break-even" sheetId="9" r:id="rId5"/>
    <sheet name="CapEx" sheetId="7" r:id="rId6"/>
    <sheet name="KPIs" sheetId="8" r:id="rId7"/>
  </sheets>
  <definedNames>
    <definedName name="_xlchart.v1.0" hidden="1">'Break-even'!$B$15</definedName>
    <definedName name="_xlchart.v1.1" hidden="1">'Break-even'!$B$8</definedName>
    <definedName name="_xlchart.v1.10" hidden="1">'Break-even'!$B$8</definedName>
    <definedName name="_xlchart.v1.11" hidden="1">'Break-even'!$C$3:$N$3</definedName>
    <definedName name="_xlchart.v1.12" hidden="1">'Break-even'!$C$8:$N$8</definedName>
    <definedName name="_xlchart.v1.13" hidden="1">'Break-even'!$B$15</definedName>
    <definedName name="_xlchart.v1.14" hidden="1">'Break-even'!$B$8</definedName>
    <definedName name="_xlchart.v1.15" hidden="1">'Break-even'!$C$15:$N$15</definedName>
    <definedName name="_xlchart.v1.16" hidden="1">'Break-even'!$C$3:$N$3</definedName>
    <definedName name="_xlchart.v1.17" hidden="1">'Break-even'!$C$8:$N$8</definedName>
    <definedName name="_xlchart.v1.18" hidden="1">'Break-even'!$B$15</definedName>
    <definedName name="_xlchart.v1.19" hidden="1">'Break-even'!$B$8</definedName>
    <definedName name="_xlchart.v1.2" hidden="1">'Break-even'!$C$15:$N$15</definedName>
    <definedName name="_xlchart.v1.20" hidden="1">'Break-even'!$C$15:$N$15</definedName>
    <definedName name="_xlchart.v1.21" hidden="1">'Break-even'!$C$3:$N$3</definedName>
    <definedName name="_xlchart.v1.22" hidden="1">'Break-even'!$C$8:$N$8</definedName>
    <definedName name="_xlchart.v1.23" hidden="1">'Break-even'!$B$15</definedName>
    <definedName name="_xlchart.v1.24" hidden="1">'Break-even'!$B$8</definedName>
    <definedName name="_xlchart.v1.25" hidden="1">'Break-even'!$C$15:$N$15</definedName>
    <definedName name="_xlchart.v1.26" hidden="1">'Break-even'!$C$3:$N$3</definedName>
    <definedName name="_xlchart.v1.27" hidden="1">'Break-even'!$C$8:$N$8</definedName>
    <definedName name="_xlchart.v1.3" hidden="1">'Break-even'!$C$3:$N$3</definedName>
    <definedName name="_xlchart.v1.4" hidden="1">'Break-even'!$C$8:$N$8</definedName>
    <definedName name="_xlchart.v1.5" hidden="1">'Break-even'!$B$15</definedName>
    <definedName name="_xlchart.v1.6" hidden="1">'Break-even'!$B$8</definedName>
    <definedName name="_xlchart.v1.7" hidden="1">'Break-even'!$C$15:$N$15</definedName>
    <definedName name="_xlchart.v1.8" hidden="1">'Break-even'!$C$3:$N$3</definedName>
    <definedName name="_xlchart.v1.9" hidden="1">'Break-even'!$C$8:$N$8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I8" i="9"/>
  <c r="J8" i="9"/>
  <c r="K8" i="9"/>
  <c r="L8" i="9"/>
  <c r="M8" i="9"/>
  <c r="N8" i="9"/>
  <c r="K6" i="10"/>
  <c r="K8" i="10" s="1"/>
  <c r="J6" i="10"/>
  <c r="J8" i="10" s="1"/>
  <c r="I6" i="10"/>
  <c r="I8" i="10" s="1"/>
  <c r="E6" i="10"/>
  <c r="D6" i="10"/>
  <c r="C6" i="10"/>
  <c r="L22" i="8" l="1"/>
  <c r="C31" i="8"/>
  <c r="C32" i="8"/>
  <c r="C15" i="8"/>
  <c r="L6" i="8"/>
  <c r="F8" i="8"/>
  <c r="L21" i="8"/>
  <c r="I23" i="8"/>
  <c r="I22" i="8"/>
  <c r="I21" i="8"/>
  <c r="I20" i="8"/>
  <c r="C26" i="8"/>
  <c r="I6" i="8"/>
  <c r="C10" i="8"/>
  <c r="F7" i="8"/>
  <c r="C30" i="8"/>
  <c r="C27" i="8"/>
  <c r="C25" i="8"/>
  <c r="C24" i="8"/>
  <c r="C22" i="8"/>
  <c r="C23" i="8" s="1"/>
  <c r="C21" i="8"/>
  <c r="C20" i="8"/>
  <c r="D21" i="7"/>
  <c r="E21" i="7"/>
  <c r="F21" i="7"/>
  <c r="G21" i="7"/>
  <c r="H21" i="7"/>
  <c r="I21" i="7"/>
  <c r="J21" i="7"/>
  <c r="K21" i="7"/>
  <c r="L21" i="7"/>
  <c r="M21" i="7"/>
  <c r="N21" i="7"/>
  <c r="C21" i="7"/>
  <c r="D21" i="5"/>
  <c r="E21" i="5"/>
  <c r="F21" i="5"/>
  <c r="G21" i="5"/>
  <c r="H21" i="5"/>
  <c r="I21" i="5"/>
  <c r="J21" i="5"/>
  <c r="K21" i="5"/>
  <c r="L21" i="5"/>
  <c r="M21" i="5"/>
  <c r="N21" i="5"/>
  <c r="C21" i="5"/>
  <c r="D20" i="5"/>
  <c r="E20" i="5"/>
  <c r="F20" i="5"/>
  <c r="G20" i="5"/>
  <c r="H20" i="5"/>
  <c r="I20" i="5"/>
  <c r="J20" i="5"/>
  <c r="K20" i="5"/>
  <c r="L20" i="5"/>
  <c r="M20" i="5"/>
  <c r="N20" i="5"/>
  <c r="C20" i="5"/>
  <c r="D19" i="5"/>
  <c r="E19" i="5"/>
  <c r="F19" i="5"/>
  <c r="G19" i="5"/>
  <c r="H19" i="5"/>
  <c r="I19" i="5"/>
  <c r="J19" i="5"/>
  <c r="K19" i="5"/>
  <c r="L19" i="5"/>
  <c r="M19" i="5"/>
  <c r="N19" i="5"/>
  <c r="C19" i="5"/>
  <c r="D18" i="5"/>
  <c r="E18" i="5"/>
  <c r="F18" i="5"/>
  <c r="G18" i="5"/>
  <c r="H18" i="5"/>
  <c r="I18" i="5"/>
  <c r="J18" i="5"/>
  <c r="K18" i="5"/>
  <c r="L18" i="5"/>
  <c r="M18" i="5"/>
  <c r="N18" i="5"/>
  <c r="C18" i="5"/>
  <c r="D17" i="5"/>
  <c r="E17" i="5"/>
  <c r="F17" i="5"/>
  <c r="G17" i="5"/>
  <c r="H17" i="5"/>
  <c r="I17" i="5"/>
  <c r="J17" i="5"/>
  <c r="K17" i="5"/>
  <c r="L17" i="5"/>
  <c r="M17" i="5"/>
  <c r="N17" i="5"/>
  <c r="C17" i="5"/>
  <c r="D16" i="5"/>
  <c r="E16" i="5"/>
  <c r="F16" i="5"/>
  <c r="G16" i="5"/>
  <c r="H16" i="5"/>
  <c r="I16" i="5"/>
  <c r="J16" i="5"/>
  <c r="K16" i="5"/>
  <c r="L16" i="5"/>
  <c r="M16" i="5"/>
  <c r="N16" i="5"/>
  <c r="C16" i="5"/>
  <c r="D6" i="2"/>
  <c r="E6" i="2"/>
  <c r="C6" i="2"/>
  <c r="C7" i="8"/>
  <c r="D11" i="7"/>
  <c r="E11" i="7"/>
  <c r="F11" i="7"/>
  <c r="G11" i="7"/>
  <c r="H11" i="7"/>
  <c r="I11" i="7"/>
  <c r="J11" i="7"/>
  <c r="K11" i="7"/>
  <c r="L11" i="7"/>
  <c r="M11" i="7"/>
  <c r="N11" i="7"/>
  <c r="C11" i="7"/>
  <c r="D7" i="9"/>
  <c r="E7" i="9"/>
  <c r="F7" i="9"/>
  <c r="G7" i="9"/>
  <c r="H7" i="9"/>
  <c r="I7" i="9"/>
  <c r="J7" i="9"/>
  <c r="K7" i="9"/>
  <c r="L7" i="9"/>
  <c r="M7" i="9"/>
  <c r="N7" i="9"/>
  <c r="C7" i="9"/>
  <c r="D6" i="3" l="1"/>
  <c r="D8" i="3" s="1"/>
  <c r="E6" i="3"/>
  <c r="E8" i="3" s="1"/>
  <c r="C6" i="3"/>
  <c r="C8" i="3" s="1"/>
</calcChain>
</file>

<file path=xl/sharedStrings.xml><?xml version="1.0" encoding="utf-8"?>
<sst xmlns="http://schemas.openxmlformats.org/spreadsheetml/2006/main" count="260" uniqueCount="97">
  <si>
    <t>Units Flipped</t>
  </si>
  <si>
    <t>Revenue (AED)</t>
  </si>
  <si>
    <t>Total Variable Cost (AED)</t>
  </si>
  <si>
    <t>Fixed Cost (AED)</t>
  </si>
  <si>
    <t>Total Cost (AED)</t>
  </si>
  <si>
    <t>Net Profit (AED)</t>
  </si>
  <si>
    <t>*US $1.00 = AED 3.673</t>
  </si>
  <si>
    <t>Revenue Forecast</t>
  </si>
  <si>
    <t>2026</t>
  </si>
  <si>
    <t>2027</t>
  </si>
  <si>
    <t>Average Sale Price (AED)</t>
  </si>
  <si>
    <t>Average Sale Price (USD)</t>
  </si>
  <si>
    <t>Total Revenue (AED)</t>
  </si>
  <si>
    <t>Total Revenue (USD)</t>
  </si>
  <si>
    <t>Expense Forecast</t>
  </si>
  <si>
    <t>Variable Cost per Unit (AED)</t>
  </si>
  <si>
    <t>Variable Cost per Unit (USD)</t>
  </si>
  <si>
    <t>Total Variable Cost (USD)</t>
  </si>
  <si>
    <t>Fixed Costs (AED)</t>
  </si>
  <si>
    <t>Fixed Costs (USD)</t>
  </si>
  <si>
    <t>Total Expenses (AED)</t>
  </si>
  <si>
    <t>Total Expenses (USD)</t>
  </si>
  <si>
    <t>Units Bought</t>
  </si>
  <si>
    <t>Units Sold</t>
  </si>
  <si>
    <t>Acquisition Outflow (AED)</t>
  </si>
  <si>
    <t>Acquisition Outflow (USD)</t>
  </si>
  <si>
    <t>Renovation Outflow (AED)</t>
  </si>
  <si>
    <t>Renovation Outflow (USD)</t>
  </si>
  <si>
    <t>Sale Inflow (AED)</t>
  </si>
  <si>
    <t>Sale Inflow (USD)</t>
  </si>
  <si>
    <t>Net Cash Flow (AED)</t>
  </si>
  <si>
    <t>Net Cash Flow (USD)</t>
  </si>
  <si>
    <t>Cumulative Cash Balance (AED)</t>
  </si>
  <si>
    <t>Cumulative Cash Balance (USD)</t>
  </si>
  <si>
    <t>March</t>
  </si>
  <si>
    <t>January</t>
  </si>
  <si>
    <t>February</t>
  </si>
  <si>
    <t>Monthly Cash Flow Forecast for 2025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</si>
  <si>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</si>
  <si>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</si>
  <si>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</si>
  <si>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</si>
  <si>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</si>
  <si>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</si>
  <si>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</si>
  <si>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</si>
  <si>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</si>
  <si>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Break-even Analysis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</si>
  <si>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</si>
  <si>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</si>
  <si>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</si>
  <si>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</si>
  <si>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</si>
  <si>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</si>
  <si>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</si>
  <si>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</si>
  <si>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</si>
  <si>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</si>
  <si>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</si>
  <si>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</si>
  <si>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Revenue (USD)</t>
  </si>
  <si>
    <t>Variable Cost (AED)</t>
  </si>
  <si>
    <t>Variable Cost (USD)</t>
  </si>
  <si>
    <t>Fixed Cost (USD)</t>
  </si>
  <si>
    <t>Total Cost (USD)</t>
  </si>
  <si>
    <t>Net Profit (USD)</t>
  </si>
  <si>
    <t>Working Capital &amp; CapEx Planning</t>
  </si>
  <si>
    <t>CapEx (AED)</t>
  </si>
  <si>
    <t>CapEx (USD)</t>
  </si>
  <si>
    <t>FIxed Costs (USD)</t>
  </si>
  <si>
    <t>Cash Balance (AED)</t>
  </si>
  <si>
    <t>Cash Balance (USD)</t>
  </si>
  <si>
    <t>Below 1.5M AED Buffer?</t>
  </si>
  <si>
    <t>KPI Dashboard for 2025</t>
  </si>
  <si>
    <t>Cost of Goods Sold (COGS) (AED)</t>
  </si>
  <si>
    <t>Cost of Goods Sold (COGS) (USD)</t>
  </si>
  <si>
    <t>Gross Profit (AED)</t>
  </si>
  <si>
    <t>Gross Profit (USD)</t>
  </si>
  <si>
    <t>Gross Margin (%)</t>
  </si>
  <si>
    <t>Monthly Burn Rate (AED)</t>
  </si>
  <si>
    <t>Monthly Burn Rate (USD)</t>
  </si>
  <si>
    <t>Runway (Months)</t>
  </si>
  <si>
    <t>Properties Sold</t>
  </si>
  <si>
    <t>Average Profit per Flip (AED)</t>
  </si>
  <si>
    <t>Average Profit per Flip (USD)</t>
  </si>
  <si>
    <t>Cash-on-Cash ROI (%)</t>
  </si>
  <si>
    <t>Value for 2025</t>
  </si>
  <si>
    <t>AED</t>
  </si>
  <si>
    <t>USD</t>
  </si>
  <si>
    <t>*USD $1.00 = AED 3.673</t>
  </si>
  <si>
    <t>Year</t>
  </si>
  <si>
    <t>Month</t>
  </si>
  <si>
    <t>Below 408K USD Buffer?</t>
  </si>
  <si>
    <t>Profitability KPIs</t>
  </si>
  <si>
    <t>Operating Efficiency KPIs</t>
  </si>
  <si>
    <t>Per Unit Economics KPIs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</si>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</sst>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_);_(* \(#,##0.0\);_(* &quot;-&quot;?_);@_)"/>
    <numFmt numFmtId="165" formatCode="_(* #,##0_);_(* \(#,##0\);_(* &quot;-&quot;?_);@_)"/>
    <numFmt numFmtId="166" formatCode="#,##0.00\ [$USD]"/>
    <numFmt numFmtId="167" formatCode="#,##0\ [$AED]"/>
    <numFmt numFmtId="168" formatCode="[$$-409]#,##0"/>
    <numFmt numFmtId="169" formatCode="[$$-409]#,##0.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5" fillId="2" borderId="0" xfId="0" applyFont="1" applyFill="1"/>
    <xf numFmtId="0" fontId="3" fillId="2" borderId="0" xfId="0" applyFont="1" applyFill="1"/>
    <xf numFmtId="10" fontId="1" fillId="2" borderId="0" xfId="0" applyNumberFormat="1" applyFont="1" applyFill="1"/>
    <xf numFmtId="165" fontId="5" fillId="2" borderId="0" xfId="0" applyNumberFormat="1" applyFont="1" applyFill="1"/>
    <xf numFmtId="166" fontId="5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2" fillId="2" borderId="0" xfId="0" applyFont="1" applyFill="1"/>
    <xf numFmtId="164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right" wrapText="1"/>
    </xf>
    <xf numFmtId="167" fontId="1" fillId="2" borderId="0" xfId="0" applyNumberFormat="1" applyFont="1" applyFill="1"/>
    <xf numFmtId="168" fontId="1" fillId="2" borderId="0" xfId="0" applyNumberFormat="1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169" fontId="1" fillId="2" borderId="0" xfId="0" applyNumberFormat="1" applyFont="1" applyFill="1"/>
    <xf numFmtId="164" fontId="1" fillId="2" borderId="0" xfId="0" applyNumberFormat="1" applyFont="1" applyFill="1"/>
    <xf numFmtId="49" fontId="4" fillId="2" borderId="1" xfId="0" applyNumberFormat="1" applyFont="1" applyFill="1" applyBorder="1" applyAlignment="1">
      <alignment horizontal="right"/>
    </xf>
    <xf numFmtId="167" fontId="5" fillId="2" borderId="0" xfId="0" applyNumberFormat="1" applyFont="1" applyFill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Forecast'!$B$6</c:f>
              <c:strCache>
                <c:ptCount val="1"/>
                <c:pt idx="0">
                  <c:v>Total Revenue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Forecast'!$C$3:$E$3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'Revenue Forecast'!$C$6:$E$6</c:f>
              <c:numCache>
                <c:formatCode>#,##0\ [$AED]</c:formatCode>
                <c:ptCount val="3"/>
                <c:pt idx="0">
                  <c:v>14400000</c:v>
                </c:pt>
                <c:pt idx="1">
                  <c:v>18500000</c:v>
                </c:pt>
                <c:pt idx="2">
                  <c:v>22800000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C-F24F-88AB-ABEA3AD013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1615472"/>
        <c:axId val="2036512112"/>
      </c:barChart>
      <c:catAx>
        <c:axId val="14416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6512112"/>
        <c:crosses val="autoZero"/>
        <c:auto val="1"/>
        <c:lblAlgn val="ctr"/>
        <c:lblOffset val="100"/>
        <c:noMultiLvlLbl val="0"/>
      </c:catAx>
      <c:valAx>
        <c:axId val="2036512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14416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Forecast'!$B$11</c:f>
              <c:strCache>
                <c:ptCount val="1"/>
                <c:pt idx="0">
                  <c:v>Total Revenue (USD)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Forecast'!$C$8:$E$8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'Revenue Forecast'!$C$11:$E$11</c:f>
              <c:numCache>
                <c:formatCode>#,##0.00\ [$USD]</c:formatCode>
                <c:ptCount val="3"/>
                <c:pt idx="0">
                  <c:v>3920500.952899537</c:v>
                </c:pt>
                <c:pt idx="1">
                  <c:v>5036754.6964334333</c:v>
                </c:pt>
                <c:pt idx="2">
                  <c:v>6207459.8420909336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1-BE4A-A5AD-408FE6C615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1615472"/>
        <c:axId val="2036512112"/>
      </c:barChart>
      <c:catAx>
        <c:axId val="14416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36512112"/>
        <c:crosses val="autoZero"/>
        <c:auto val="1"/>
        <c:lblAlgn val="ctr"/>
        <c:lblOffset val="100"/>
        <c:noMultiLvlLbl val="0"/>
      </c:catAx>
      <c:valAx>
        <c:axId val="2036512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USD]" sourceLinked="1"/>
        <c:majorTickMark val="none"/>
        <c:minorTickMark val="none"/>
        <c:tickLblPos val="nextTo"/>
        <c:crossAx val="14416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</a:t>
            </a:r>
            <a:r>
              <a:rPr lang="en-GB" baseline="0"/>
              <a:t> &amp; Variable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'Expense Forecast'!$B$5</c:f>
              <c:strCache>
                <c:ptCount val="1"/>
                <c:pt idx="0">
                  <c:v>Variable Cost per Unit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Forecast'!$C$3:$E$3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'Expense Forecast'!$C$5:$E$5</c:f>
              <c:numCache>
                <c:formatCode>#,##0\ [$AED]</c:formatCode>
                <c:ptCount val="3"/>
                <c:pt idx="0">
                  <c:v>1595000</c:v>
                </c:pt>
                <c:pt idx="1">
                  <c:v>1595000</c:v>
                </c:pt>
                <c:pt idx="2">
                  <c:v>1595000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6-614E-B44E-E6B829E8FDCF}"/>
            </c:ext>
          </c:extLst>
        </c:ser>
        <c:ser>
          <c:idx val="1"/>
          <c:order val="1"/>
          <c:tx>
            <c:strRef>
              <c:f>'Expense Forecast'!$B$7</c:f>
              <c:strCache>
                <c:ptCount val="1"/>
                <c:pt idx="0">
                  <c:v>Fixed Costs (AED)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Forecast'!$C$3:$E$3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'Expense Forecast'!$C$7:$E$7</c:f>
              <c:numCache>
                <c:formatCode>#,##0\ [$AED]</c:formatCode>
                <c:ptCount val="3"/>
                <c:pt idx="0">
                  <c:v>504000</c:v>
                </c:pt>
                <c:pt idx="1">
                  <c:v>525000</c:v>
                </c:pt>
                <c:pt idx="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6-614E-B44E-E6B829E8FD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758735"/>
        <c:axId val="39760447"/>
      </c:barChart>
      <c:catAx>
        <c:axId val="397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760447"/>
        <c:crosses val="autoZero"/>
        <c:auto val="1"/>
        <c:lblAlgn val="ctr"/>
        <c:lblOffset val="100"/>
        <c:noMultiLvlLbl val="0"/>
      </c:catAx>
      <c:valAx>
        <c:axId val="39760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397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Forecast'!$B$8</c:f>
              <c:strCache>
                <c:ptCount val="1"/>
                <c:pt idx="0">
                  <c:v>Total Expenses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'Expense Forecast'!$C$3:$E$3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'Expense Forecast'!$C$8:$E$8</c:f>
              <c:numCache>
                <c:formatCode>#,##0\ [$AED]</c:formatCode>
                <c:ptCount val="3"/>
                <c:pt idx="0">
                  <c:v>13264000</c:v>
                </c:pt>
                <c:pt idx="1">
                  <c:v>16475000</c:v>
                </c:pt>
                <c:pt idx="2">
                  <c:v>19690000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7-F24C-AA29-7AAEDF5688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2668000"/>
        <c:axId val="1072101984"/>
      </c:barChart>
      <c:catAx>
        <c:axId val="10726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2101984"/>
        <c:crosses val="autoZero"/>
        <c:auto val="1"/>
        <c:lblAlgn val="ctr"/>
        <c:lblOffset val="100"/>
        <c:noMultiLvlLbl val="0"/>
      </c:catAx>
      <c:valAx>
        <c:axId val="1072101984"/>
        <c:scaling>
          <c:orientation val="minMax"/>
          <c:max val="22000000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10726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Revenue vs Total Expenses (AED)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'Revenues vs Expenses Chart'!$B$6</c:f>
              <c:strCache>
                <c:ptCount val="1"/>
                <c:pt idx="0">
                  <c:v>Total Revenue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'Revenues vs Expenses Chart'!$C$3:$E$3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'Revenues vs Expenses Chart'!$C$6:$E$6</c:f>
              <c:numCache>
                <c:formatCode>#,##0\ [$AED]</c:formatCode>
                <c:ptCount val="3"/>
                <c:pt idx="0">
                  <c:v>14400000</c:v>
                </c:pt>
                <c:pt idx="1">
                  <c:v>18500000</c:v>
                </c:pt>
                <c:pt idx="2">
                  <c:v>22800000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F-384F-BB09-BC5365E7DB9E}"/>
            </c:ext>
          </c:extLst>
        </c:ser>
        <c:ser>
          <c:idx val="1"/>
          <c:order val="1"/>
          <c:tx>
            <c:strRef>
              <c:f>'Revenues vs Expenses Chart'!$H$8</c:f>
              <c:strCache>
                <c:ptCount val="1"/>
                <c:pt idx="0">
                  <c:v>Total Expenses (AED)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'Revenues vs Expenses Chart'!$C$3:$E$3</c:f>
              <c:strCache>
                <c:ptCount val="3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</c:strCache>
            </c:strRef>
          </c:cat>
          <c:val>
            <c:numRef>
              <c:f>'Revenues vs Expenses Chart'!$I$8:$K$8</c:f>
              <c:numCache>
                <c:formatCode>#,##0\ [$AED]</c:formatCode>
                <c:ptCount val="3"/>
                <c:pt idx="0">
                  <c:v>13264000</c:v>
                </c:pt>
                <c:pt idx="1">
                  <c:v>16475000</c:v>
                </c:pt>
                <c:pt idx="2">
                  <c:v>19690000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F-384F-BB09-BC5365E7DB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74319"/>
        <c:axId val="75011647"/>
      </c:barChart>
      <c:catAx>
        <c:axId val="750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011647"/>
        <c:crosses val="autoZero"/>
        <c:auto val="1"/>
        <c:lblAlgn val="ctr"/>
        <c:lblOffset val="100"/>
        <c:noMultiLvlLbl val="0"/>
      </c:catAx>
      <c:valAx>
        <c:axId val="750116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750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Cash Balance </a:t>
            </a:r>
            <a:r>
              <a:rPr lang="en-US" baseline="0"/>
              <a:t> over 12 months of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 Forecast'!$B$11</c:f>
              <c:strCache>
                <c:ptCount val="1"/>
                <c:pt idx="0">
                  <c:v>Cumulative Cash Balance (AED)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'Cash Flow Forecast'!$C$3:$N$3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'Cash Flow Forecast'!$C$11:$N$11</c:f>
              <c:numCache>
                <c:formatCode>#,##0\ [$AED]</c:formatCode>
                <c:ptCount val="12"/>
                <c:pt idx="0">
                  <c:v>3558000</c:v>
                </c:pt>
                <c:pt idx="1">
                  <c:v>3516000</c:v>
                </c:pt>
                <c:pt idx="2">
                  <c:v>3679000</c:v>
                </c:pt>
                <c:pt idx="3">
                  <c:v>3637000</c:v>
                </c:pt>
                <c:pt idx="4">
                  <c:v>3800000</c:v>
                </c:pt>
                <c:pt idx="5">
                  <c:v>3758000</c:v>
                </c:pt>
                <c:pt idx="6">
                  <c:v>3921000</c:v>
                </c:pt>
                <c:pt idx="7">
                  <c:v>3879000</c:v>
                </c:pt>
                <c:pt idx="8">
                  <c:v>4042000</c:v>
                </c:pt>
                <c:pt idx="9">
                  <c:v>4000000</c:v>
                </c:pt>
                <c:pt idx="10">
                  <c:v>4163000</c:v>
                </c:pt>
                <c:pt idx="11">
                  <c:v>5726000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2-114C-BEDF-D5FF3B6472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444879"/>
        <c:axId val="75100207"/>
      </c:lineChart>
      <c:catAx>
        <c:axId val="75444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00207"/>
        <c:crosses val="autoZero"/>
        <c:auto val="1"/>
        <c:lblAlgn val="ctr"/>
        <c:lblOffset val="100"/>
        <c:noMultiLvlLbl val="0"/>
      </c:catAx>
      <c:valAx>
        <c:axId val="75100207"/>
        <c:scaling>
          <c:orientation val="minMax"/>
          <c:min val="3000000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754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Projected Net Profit by Volume of Units Flipped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'Break-even'!$B$8</c:f>
              <c:strCache>
                <c:ptCount val="1"/>
                <c:pt idx="0">
                  <c:v>Net Profit (AED)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84-D645-B6B0-B76A9789E2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84-D645-B6B0-B76A9789E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'Break-even'!$C$3:$N$3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'Break-even'!$C$8:$N$8</c:f>
              <c:numCache>
                <c:formatCode>#,##0\ [$AED]</c:formatCode>
                <c:ptCount val="12"/>
                <c:pt idx="0">
                  <c:v>-299000</c:v>
                </c:pt>
                <c:pt idx="1">
                  <c:v>-94000</c:v>
                </c:pt>
                <c:pt idx="2">
                  <c:v>111000</c:v>
                </c:pt>
                <c:pt idx="3">
                  <c:v>316000</c:v>
                </c:pt>
                <c:pt idx="4">
                  <c:v>521000</c:v>
                </c:pt>
                <c:pt idx="5">
                  <c:v>726000</c:v>
                </c:pt>
                <c:pt idx="6">
                  <c:v>931000</c:v>
                </c:pt>
                <c:pt idx="7">
                  <c:v>1136000</c:v>
                </c:pt>
                <c:pt idx="8">
                  <c:v>1341000</c:v>
                </c:pt>
                <c:pt idx="9">
                  <c:v>1546000</c:v>
                </c:pt>
                <c:pt idx="10">
                  <c:v>1751000</c:v>
                </c:pt>
                <c:pt idx="11">
                  <c:v>1956000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4-D645-B6B0-B76A9789E2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01489295"/>
        <c:axId val="401491007"/>
      </c:barChart>
      <c:catAx>
        <c:axId val="4014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401491007"/>
        <c:crosses val="autoZero"/>
        <c:auto val="1"/>
        <c:lblAlgn val="ctr"/>
        <c:lblOffset val="100"/>
        <c:noMultiLvlLbl val="0"/>
      </c:catAx>
      <c:valAx>
        <c:axId val="401491007"/>
        <c:scaling>
          <c:orientation val="minMax"/>
          <c:max val="2200000"/>
          <c:min val="-50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40148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Acquisition</a:t>
            </a:r>
            <a:r>
              <a:rPr lang="en-GB" baseline="0"/>
              <a:t> and Renovation Outflow over the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CapEx!$B$5</c:f>
              <c:strCache>
                <c:ptCount val="1"/>
                <c:pt idx="0">
                  <c:v>Acquisition Outflow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8.7693958616572368E-4"/>
                  <c:y val="-2.732941716240656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F-A743-9E85-A5AEEB8E8F80}"/>
                </c:ext>
              </c:extLst>
            </c:dLbl>
            <c:dLbl>
              <c:idx val="2"/>
              <c:layout>
                <c:manualLayout>
                  <c:x val="8.7844743062772681E-4"/>
                  <c:y val="-6.30036728164700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FF-A743-9E85-A5AEEB8E8F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FF-A743-9E85-A5AEEB8E8F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CapEx!$C$3:$N$3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CapEx!$C$5:$N$5</c:f>
              <c:numCache>
                <c:formatCode>#,##0\ [$AED]</c:formatCode>
                <c:ptCount val="12"/>
                <c:pt idx="0">
                  <c:v>1400000</c:v>
                </c:pt>
                <c:pt idx="1">
                  <c:v>0</c:v>
                </c:pt>
                <c:pt idx="2">
                  <c:v>1400000</c:v>
                </c:pt>
                <c:pt idx="3">
                  <c:v>0</c:v>
                </c:pt>
                <c:pt idx="4">
                  <c:v>1400000</c:v>
                </c:pt>
                <c:pt idx="5">
                  <c:v>0</c:v>
                </c:pt>
                <c:pt idx="6">
                  <c:v>1400000</c:v>
                </c:pt>
                <c:pt idx="7">
                  <c:v>0</c:v>
                </c:pt>
                <c:pt idx="8">
                  <c:v>1400000</c:v>
                </c:pt>
                <c:pt idx="9">
                  <c:v>0</c:v>
                </c:pt>
                <c:pt idx="10">
                  <c:v>1400000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A743-9E85-A5AEEB8E8F80}"/>
            </c:ext>
          </c:extLst>
        </c:ser>
        <c:ser>
          <c:idx val="1"/>
          <c:order val="1"/>
          <c:tx>
            <c:strRef>
              <c:f>CapEx!$B$6</c:f>
              <c:strCache>
                <c:ptCount val="1"/>
                <c:pt idx="0">
                  <c:v>Renovation Outflow (AED)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FF-A743-9E85-A5AEEB8E8F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FF-A743-9E85-A5AEEB8E8F80}"/>
                </c:ext>
              </c:extLst>
            </c:dLbl>
            <c:dLbl>
              <c:idx val="2"/>
              <c:layout>
                <c:manualLayout>
                  <c:x val="0"/>
                  <c:y val="-5.94945666773574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FF-A743-9E85-A5AEEB8E8F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FF-A743-9E85-A5AEEB8E8F80}"/>
                </c:ext>
              </c:extLst>
            </c:dLbl>
            <c:dLbl>
              <c:idx val="4"/>
              <c:layout>
                <c:manualLayout>
                  <c:x val="0"/>
                  <c:y val="-6.26447503181809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FF-A743-9E85-A5AEEB8E8F8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FF-A743-9E85-A5AEEB8E8F80}"/>
                </c:ext>
              </c:extLst>
            </c:dLbl>
            <c:dLbl>
              <c:idx val="6"/>
              <c:layout>
                <c:manualLayout>
                  <c:x val="-6.4418734075320198E-17"/>
                  <c:y val="-6.26447503181809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FF-A743-9E85-A5AEEB8E8F8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FF-A743-9E85-A5AEEB8E8F80}"/>
                </c:ext>
              </c:extLst>
            </c:dLbl>
            <c:dLbl>
              <c:idx val="8"/>
              <c:layout>
                <c:manualLayout>
                  <c:x val="8.7844743062772681E-4"/>
                  <c:y val="-5.6344383036533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FF-A743-9E85-A5AEEB8E8F8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FF-A743-9E85-A5AEEB8E8F80}"/>
                </c:ext>
              </c:extLst>
            </c:dLbl>
            <c:dLbl>
              <c:idx val="10"/>
              <c:layout>
                <c:manualLayout>
                  <c:x val="8.7844743062772681E-4"/>
                  <c:y val="-5.6344383036533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FF-A743-9E85-A5AEEB8E8F80}"/>
                </c:ext>
              </c:extLst>
            </c:dLbl>
            <c:dLbl>
              <c:idx val="11"/>
              <c:layout>
                <c:manualLayout>
                  <c:x val="0"/>
                  <c:y val="-6.37773186543209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FF-A743-9E85-A5AEEB8E8F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CapEx!$C$3:$N$3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CapEx!$C$6:$N$6</c:f>
              <c:numCache>
                <c:formatCode>#,##0\ [$AED]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195000</c:v>
                </c:pt>
                <c:pt idx="3">
                  <c:v>0</c:v>
                </c:pt>
                <c:pt idx="4">
                  <c:v>195000</c:v>
                </c:pt>
                <c:pt idx="5">
                  <c:v>0</c:v>
                </c:pt>
                <c:pt idx="6">
                  <c:v>195000</c:v>
                </c:pt>
                <c:pt idx="7">
                  <c:v>0</c:v>
                </c:pt>
                <c:pt idx="8">
                  <c:v>195000</c:v>
                </c:pt>
                <c:pt idx="9">
                  <c:v>0</c:v>
                </c:pt>
                <c:pt idx="10">
                  <c:v>195000</c:v>
                </c:pt>
                <c:pt idx="11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F-A743-9E85-A5AEEB8E8F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5405680"/>
        <c:axId val="1315322496"/>
      </c:barChart>
      <c:catAx>
        <c:axId val="13154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5322496"/>
        <c:crosses val="autoZero"/>
        <c:auto val="1"/>
        <c:lblAlgn val="ctr"/>
        <c:lblOffset val="100"/>
        <c:noMultiLvlLbl val="0"/>
      </c:catAx>
      <c:valAx>
        <c:axId val="1315322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13154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Gross Profit, Net Profit,</a:t>
            </a:r>
            <a:r>
              <a:rPr lang="en-GB" baseline="0"/>
              <a:t> and Monthly Burn Rate side-by-side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KPIs!$E$6</c:f>
              <c:strCache>
                <c:ptCount val="1"/>
                <c:pt idx="0">
                  <c:v>Gross Profit (AED)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KPIs!$F$6</c:f>
              <c:numCache>
                <c:formatCode>#,##0\ [$AED]</c:formatCode>
                <c:ptCount val="1"/>
                <c:pt idx="0">
                  <c:v>1230000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0-8548-BC08-53D3E39BED2A}"/>
            </c:ext>
          </c:extLst>
        </c:ser>
        <c:ser>
          <c:idx val="1"/>
          <c:order val="1"/>
          <c:tx>
            <c:strRef>
              <c:f>KPIs!$E$8</c:f>
              <c:strCache>
                <c:ptCount val="1"/>
                <c:pt idx="0">
                  <c:v>Net Profit (AED)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KPIs!$F$8</c:f>
              <c:numCache>
                <c:formatCode>#,##0\ [$AED]</c:formatCode>
                <c:ptCount val="1"/>
                <c:pt idx="0">
                  <c:v>666000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0-8548-BC08-53D3E39BED2A}"/>
            </c:ext>
          </c:extLst>
        </c:ser>
        <c:ser>
          <c:idx val="2"/>
          <c:order val="2"/>
          <c:tx>
            <c:strRef>
              <c:f>KPIs!$H$7</c:f>
              <c:strCache>
                <c:ptCount val="1"/>
                <c:pt idx="0">
                  <c:v>Monthly Burn Rate (AED)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KPIs!$I$7</c:f>
              <c:numCache>
                <c:formatCode>#,##0\ [$AED]</c:formatCode>
                <c:ptCount val="1"/>
                <c:pt idx="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0-8548-BC08-53D3E39BED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564559"/>
        <c:axId val="400574527"/>
      </c:barChart>
      <c:catAx>
        <c:axId val="401564559"/>
        <c:scaling>
          <c:orientation val="minMax"/>
        </c:scaling>
        <c:delete val="1"/>
        <c:axPos val="b"/>
        <c:majorTickMark val="none"/>
        <c:minorTickMark val="none"/>
        <c:tickLblPos val="nextTo"/>
        <c:crossAx val="400574527"/>
        <c:crosses val="autoZero"/>
        <c:auto val="1"/>
        <c:lblAlgn val="ctr"/>
        <c:lblOffset val="100"/>
        <c:noMultiLvlLbl val="0"/>
      </c:catAx>
      <c:valAx>
        <c:axId val="40057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AED]" sourceLinked="1"/>
        <c:majorTickMark val="none"/>
        <c:minorTickMark val="none"/>
        <c:tickLblPos val="nextTo"/>
        <c:crossAx val="4015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50800</xdr:rowOff>
    </xdr:from>
    <xdr:to>
      <xdr:col>7</xdr:col>
      <xdr:colOff>114300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A919B-A8E6-D15A-90E0-9C3FF9C9A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11</xdr:row>
      <xdr:rowOff>63500</xdr:rowOff>
    </xdr:from>
    <xdr:to>
      <xdr:col>17</xdr:col>
      <xdr:colOff>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D95EE-8A4C-F84A-81FB-4DFEA6AAD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15</xdr:row>
      <xdr:rowOff>120650</xdr:rowOff>
    </xdr:from>
    <xdr:to>
      <xdr:col>6</xdr:col>
      <xdr:colOff>711200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82030-7C38-EC6F-A06B-145456F82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15</xdr:row>
      <xdr:rowOff>99484</xdr:rowOff>
    </xdr:from>
    <xdr:to>
      <xdr:col>17</xdr:col>
      <xdr:colOff>67733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6A5D0-615E-7696-B53D-BBF6FF62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908809</xdr:colOff>
      <xdr:row>16</xdr:row>
      <xdr:rowOff>2038</xdr:rowOff>
    </xdr:from>
    <xdr:to>
      <xdr:col>10</xdr:col>
      <xdr:colOff>1025322</xdr:colOff>
      <xdr:row>53</xdr:row>
      <xdr:rowOff>23301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01076-AA9F-A495-C061-0A7CB1871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328707</xdr:colOff>
      <xdr:row>22</xdr:row>
      <xdr:rowOff>104587</xdr:rowOff>
    </xdr:from>
    <xdr:to>
      <xdr:col>13</xdr:col>
      <xdr:colOff>1045883</xdr:colOff>
      <xdr:row>64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F5AF0-3183-E1C7-BE26-AE7306F8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914399</xdr:colOff>
      <xdr:row>16</xdr:row>
      <xdr:rowOff>76200</xdr:rowOff>
    </xdr:from>
    <xdr:to>
      <xdr:col>13</xdr:col>
      <xdr:colOff>927528</xdr:colOff>
      <xdr:row>58</xdr:row>
      <xdr:rowOff>28540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60994-A345-27A9-8817-8EA389555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295349</xdr:colOff>
      <xdr:row>21</xdr:row>
      <xdr:rowOff>132907</xdr:rowOff>
    </xdr:from>
    <xdr:to>
      <xdr:col>13</xdr:col>
      <xdr:colOff>575930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F6E18-968E-F7E0-B8DC-53658942A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383954</xdr:colOff>
      <xdr:row>25</xdr:row>
      <xdr:rowOff>1</xdr:rowOff>
    </xdr:from>
    <xdr:to>
      <xdr:col>12</xdr:col>
      <xdr:colOff>280581</xdr:colOff>
      <xdr:row>57</xdr:row>
      <xdr:rowOff>118139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1512C-4E3D-5D30-D70E-CCC1E9FB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D531-604E-A140-BE58-446C40E55E24}">
  <sheetPr codeName="Sheet2"/>
  <dimension ref="B1:E11"/>
  <sheetViews>
    <sheetView workbookViewId="0">
      <selection activeCell="E46" sqref="E46"/>
    </sheetView>
  </sheetViews>
  <sheetFormatPr baseColWidth="10" defaultRowHeight="13" x14ac:dyDescent="0.15"/>
  <cols>
    <col min="1" max="1" width="2.1640625" style="2" customWidth="1"/>
    <col min="2" max="2" width="28.1640625" style="2" bestFit="1" customWidth="1"/>
    <col min="3" max="3" width="18.5" style="2" customWidth="1"/>
    <col min="4" max="5" width="16.83203125" style="2" bestFit="1" customWidth="1"/>
    <col min="6" max="16384" width="10.83203125" style="2"/>
  </cols>
  <sheetData>
    <row r="1" spans="2:5" ht="16" x14ac:dyDescent="0.2">
      <c r="B1" s="9" t="s">
        <v>7</v>
      </c>
    </row>
    <row r="2" spans="2:5" x14ac:dyDescent="0.15">
      <c r="B2" s="2" t="s">
        <v>89</v>
      </c>
    </row>
    <row r="3" spans="2:5" ht="15" thickBot="1" x14ac:dyDescent="0.2">
      <c r="B3" s="10" t="s">
        <v>90</v>
      </c>
      <c r="C3" s="11">
        <v>2025</v>
      </c>
      <c r="D3" s="11" t="s">
        <v>8</v>
      </c>
      <c r="E3" s="11" t="s">
        <v>9</v>
      </c>
    </row>
    <row r="4" spans="2:5" x14ac:dyDescent="0.15">
      <c r="B4" s="14" t="s">
        <v>0</v>
      </c>
      <c r="C4" s="5">
        <v>8</v>
      </c>
      <c r="D4" s="5">
        <v>10</v>
      </c>
      <c r="E4" s="5">
        <v>12</v>
      </c>
    </row>
    <row r="5" spans="2:5" x14ac:dyDescent="0.15">
      <c r="B5" s="14" t="s">
        <v>10</v>
      </c>
      <c r="C5" s="21">
        <v>1800000</v>
      </c>
      <c r="D5" s="21">
        <v>1850000</v>
      </c>
      <c r="E5" s="21">
        <v>1900000</v>
      </c>
    </row>
    <row r="6" spans="2:5" x14ac:dyDescent="0.15">
      <c r="B6" s="14" t="s">
        <v>12</v>
      </c>
      <c r="C6" s="21">
        <f>C5*C4</f>
        <v>14400000</v>
      </c>
      <c r="D6" s="21">
        <f t="shared" ref="D6:E6" si="0">D5*D4</f>
        <v>18500000</v>
      </c>
      <c r="E6" s="21">
        <f t="shared" si="0"/>
        <v>22800000</v>
      </c>
    </row>
    <row r="8" spans="2:5" ht="15" thickBot="1" x14ac:dyDescent="0.2">
      <c r="B8" s="10" t="s">
        <v>90</v>
      </c>
      <c r="C8" s="11">
        <v>2025</v>
      </c>
      <c r="D8" s="11" t="s">
        <v>8</v>
      </c>
      <c r="E8" s="11" t="s">
        <v>9</v>
      </c>
    </row>
    <row r="9" spans="2:5" x14ac:dyDescent="0.15">
      <c r="B9" s="14" t="s">
        <v>0</v>
      </c>
      <c r="C9" s="5">
        <v>8</v>
      </c>
      <c r="D9" s="5">
        <v>10</v>
      </c>
      <c r="E9" s="5">
        <v>12</v>
      </c>
    </row>
    <row r="10" spans="2:5" x14ac:dyDescent="0.15">
      <c r="B10" s="14" t="s">
        <v>11</v>
      </c>
      <c r="C10" s="6">
        <v>490062.61911244213</v>
      </c>
      <c r="D10" s="6">
        <v>503675.4696433433</v>
      </c>
      <c r="E10" s="6">
        <v>517288.32017424447</v>
      </c>
    </row>
    <row r="11" spans="2:5" x14ac:dyDescent="0.15">
      <c r="B11" s="14" t="s">
        <v>13</v>
      </c>
      <c r="C11" s="6">
        <v>3920500.952899537</v>
      </c>
      <c r="D11" s="6">
        <v>5036754.6964334333</v>
      </c>
      <c r="E11" s="6">
        <v>6207459.8420909336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27FB-6C3F-FD49-A291-BBFB2E1502C8}">
  <dimension ref="B1:E15"/>
  <sheetViews>
    <sheetView workbookViewId="0">
      <selection activeCell="S26" sqref="S26"/>
    </sheetView>
  </sheetViews>
  <sheetFormatPr baseColWidth="10" defaultRowHeight="12" x14ac:dyDescent="0.15"/>
  <cols>
    <col min="1" max="1" width="2.1640625" style="1" customWidth="1"/>
    <col min="2" max="2" width="21.83203125" style="1" bestFit="1" customWidth="1"/>
    <col min="3" max="5" width="14.5" style="1" bestFit="1" customWidth="1"/>
    <col min="6" max="16384" width="10.83203125" style="1"/>
  </cols>
  <sheetData>
    <row r="1" spans="2:5" ht="16" x14ac:dyDescent="0.2">
      <c r="B1" s="9" t="s">
        <v>14</v>
      </c>
      <c r="C1" s="2"/>
      <c r="D1" s="2"/>
      <c r="E1" s="2"/>
    </row>
    <row r="2" spans="2:5" ht="13" x14ac:dyDescent="0.15">
      <c r="B2" s="2" t="s">
        <v>89</v>
      </c>
      <c r="C2" s="2"/>
      <c r="D2" s="2"/>
      <c r="E2" s="2"/>
    </row>
    <row r="3" spans="2:5" ht="15" thickBot="1" x14ac:dyDescent="0.2">
      <c r="B3" s="10" t="s">
        <v>90</v>
      </c>
      <c r="C3" s="11">
        <v>2025</v>
      </c>
      <c r="D3" s="11" t="s">
        <v>8</v>
      </c>
      <c r="E3" s="11" t="s">
        <v>9</v>
      </c>
    </row>
    <row r="4" spans="2:5" x14ac:dyDescent="0.15">
      <c r="B4" s="3" t="s">
        <v>0</v>
      </c>
      <c r="C4" s="7">
        <v>8</v>
      </c>
      <c r="D4" s="7">
        <v>10</v>
      </c>
      <c r="E4" s="7">
        <v>12</v>
      </c>
    </row>
    <row r="5" spans="2:5" x14ac:dyDescent="0.15">
      <c r="B5" s="3" t="s">
        <v>15</v>
      </c>
      <c r="C5" s="12">
        <v>1595000</v>
      </c>
      <c r="D5" s="12">
        <v>1595000</v>
      </c>
      <c r="E5" s="12">
        <v>1595000</v>
      </c>
    </row>
    <row r="6" spans="2:5" x14ac:dyDescent="0.15">
      <c r="B6" s="3" t="s">
        <v>2</v>
      </c>
      <c r="C6" s="12">
        <f>C5*C4</f>
        <v>12760000</v>
      </c>
      <c r="D6" s="12">
        <f t="shared" ref="D6:E6" si="0">D5*D4</f>
        <v>15950000</v>
      </c>
      <c r="E6" s="12">
        <f t="shared" si="0"/>
        <v>19140000</v>
      </c>
    </row>
    <row r="7" spans="2:5" x14ac:dyDescent="0.15">
      <c r="B7" s="3" t="s">
        <v>18</v>
      </c>
      <c r="C7" s="12">
        <v>504000</v>
      </c>
      <c r="D7" s="12">
        <v>525000</v>
      </c>
      <c r="E7" s="12">
        <v>550000</v>
      </c>
    </row>
    <row r="8" spans="2:5" x14ac:dyDescent="0.15">
      <c r="B8" s="3" t="s">
        <v>20</v>
      </c>
      <c r="C8" s="12">
        <f>C6+C7</f>
        <v>13264000</v>
      </c>
      <c r="D8" s="12">
        <f>D6+D7</f>
        <v>16475000</v>
      </c>
      <c r="E8" s="12">
        <f>E6+E7</f>
        <v>19690000</v>
      </c>
    </row>
    <row r="10" spans="2:5" ht="15" thickBot="1" x14ac:dyDescent="0.2">
      <c r="B10" s="10" t="s">
        <v>90</v>
      </c>
      <c r="C10" s="11">
        <v>2025</v>
      </c>
      <c r="D10" s="11" t="s">
        <v>8</v>
      </c>
      <c r="E10" s="11" t="s">
        <v>9</v>
      </c>
    </row>
    <row r="11" spans="2:5" x14ac:dyDescent="0.15">
      <c r="B11" s="3" t="s">
        <v>0</v>
      </c>
      <c r="C11" s="7">
        <v>8</v>
      </c>
      <c r="D11" s="7">
        <v>10</v>
      </c>
      <c r="E11" s="7">
        <v>12</v>
      </c>
    </row>
    <row r="12" spans="2:5" x14ac:dyDescent="0.15">
      <c r="B12" s="3" t="s">
        <v>16</v>
      </c>
      <c r="C12" s="8">
        <v>434249.93193574733</v>
      </c>
      <c r="D12" s="8">
        <v>434249.93193574733</v>
      </c>
      <c r="E12" s="8">
        <v>434249.93193574733</v>
      </c>
    </row>
    <row r="13" spans="2:5" x14ac:dyDescent="0.15">
      <c r="B13" s="3" t="s">
        <v>17</v>
      </c>
      <c r="C13" s="8">
        <v>3473999.4554859786</v>
      </c>
      <c r="D13" s="8">
        <v>4342499.3193574734</v>
      </c>
      <c r="E13" s="8">
        <v>5210999.1832289677</v>
      </c>
    </row>
    <row r="14" spans="2:5" x14ac:dyDescent="0.15">
      <c r="B14" s="3" t="s">
        <v>19</v>
      </c>
      <c r="C14" s="8">
        <v>137217.53335148381</v>
      </c>
      <c r="D14" s="8">
        <v>142934.93057446228</v>
      </c>
      <c r="E14" s="8">
        <v>149741.35583991287</v>
      </c>
    </row>
    <row r="15" spans="2:5" x14ac:dyDescent="0.15">
      <c r="B15" s="3" t="s">
        <v>21</v>
      </c>
      <c r="C15" s="8">
        <v>3611216.9888374624</v>
      </c>
      <c r="D15" s="8">
        <v>4485434.2499319352</v>
      </c>
      <c r="E15" s="8">
        <v>5360740.5390688805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5908-8506-6947-9609-7F89A95A51A0}">
  <dimension ref="B1:K15"/>
  <sheetViews>
    <sheetView topLeftCell="A11" zoomScale="109" workbookViewId="0">
      <selection activeCell="N29" sqref="N29"/>
    </sheetView>
  </sheetViews>
  <sheetFormatPr baseColWidth="10" defaultRowHeight="12" x14ac:dyDescent="0.15"/>
  <cols>
    <col min="1" max="1" width="2.1640625" style="1" customWidth="1"/>
    <col min="2" max="2" width="22.33203125" style="1" bestFit="1" customWidth="1"/>
    <col min="3" max="5" width="15.6640625" style="1" bestFit="1" customWidth="1"/>
    <col min="6" max="7" width="10.83203125" style="1"/>
    <col min="8" max="8" width="21.83203125" style="1" bestFit="1" customWidth="1"/>
    <col min="9" max="11" width="13.6640625" style="1" bestFit="1" customWidth="1"/>
    <col min="12" max="16384" width="10.83203125" style="1"/>
  </cols>
  <sheetData>
    <row r="1" spans="2:11" ht="16" x14ac:dyDescent="0.2">
      <c r="B1" s="9" t="s">
        <v>7</v>
      </c>
      <c r="C1" s="2"/>
      <c r="D1" s="2"/>
      <c r="E1" s="2"/>
      <c r="H1" s="9" t="s">
        <v>14</v>
      </c>
      <c r="I1" s="2"/>
      <c r="J1" s="2"/>
      <c r="K1" s="2"/>
    </row>
    <row r="2" spans="2:11" ht="13" x14ac:dyDescent="0.15">
      <c r="B2" s="2" t="s">
        <v>89</v>
      </c>
      <c r="C2" s="2"/>
      <c r="D2" s="2"/>
      <c r="E2" s="2"/>
      <c r="H2" s="2" t="s">
        <v>89</v>
      </c>
      <c r="I2" s="2"/>
      <c r="J2" s="2"/>
      <c r="K2" s="2"/>
    </row>
    <row r="3" spans="2:11" ht="15" thickBot="1" x14ac:dyDescent="0.2">
      <c r="B3" s="10" t="s">
        <v>90</v>
      </c>
      <c r="C3" s="11">
        <v>2025</v>
      </c>
      <c r="D3" s="11" t="s">
        <v>8</v>
      </c>
      <c r="E3" s="11" t="s">
        <v>9</v>
      </c>
      <c r="H3" s="10" t="s">
        <v>90</v>
      </c>
      <c r="I3" s="11">
        <v>2025</v>
      </c>
      <c r="J3" s="11" t="s">
        <v>8</v>
      </c>
      <c r="K3" s="11" t="s">
        <v>9</v>
      </c>
    </row>
    <row r="4" spans="2:11" ht="13" x14ac:dyDescent="0.15">
      <c r="B4" s="14" t="s">
        <v>0</v>
      </c>
      <c r="C4" s="5">
        <v>8</v>
      </c>
      <c r="D4" s="5">
        <v>10</v>
      </c>
      <c r="E4" s="5">
        <v>12</v>
      </c>
      <c r="H4" s="3" t="s">
        <v>0</v>
      </c>
      <c r="I4" s="7">
        <v>8</v>
      </c>
      <c r="J4" s="7">
        <v>10</v>
      </c>
      <c r="K4" s="7">
        <v>12</v>
      </c>
    </row>
    <row r="5" spans="2:11" ht="13" x14ac:dyDescent="0.15">
      <c r="B5" s="14" t="s">
        <v>10</v>
      </c>
      <c r="C5" s="21">
        <v>1800000</v>
      </c>
      <c r="D5" s="21">
        <v>1850000</v>
      </c>
      <c r="E5" s="21">
        <v>1900000</v>
      </c>
      <c r="H5" s="3" t="s">
        <v>15</v>
      </c>
      <c r="I5" s="12">
        <v>1595000</v>
      </c>
      <c r="J5" s="12">
        <v>1595000</v>
      </c>
      <c r="K5" s="12">
        <v>1595000</v>
      </c>
    </row>
    <row r="6" spans="2:11" ht="13" x14ac:dyDescent="0.15">
      <c r="B6" s="14" t="s">
        <v>12</v>
      </c>
      <c r="C6" s="21">
        <f>C5*C4</f>
        <v>14400000</v>
      </c>
      <c r="D6" s="21">
        <f t="shared" ref="D6:E6" si="0">D5*D4</f>
        <v>18500000</v>
      </c>
      <c r="E6" s="21">
        <f t="shared" si="0"/>
        <v>22800000</v>
      </c>
      <c r="H6" s="3" t="s">
        <v>2</v>
      </c>
      <c r="I6" s="12">
        <f>I5*I4</f>
        <v>12760000</v>
      </c>
      <c r="J6" s="12">
        <f t="shared" ref="J6:K6" si="1">J5*J4</f>
        <v>15950000</v>
      </c>
      <c r="K6" s="12">
        <f t="shared" si="1"/>
        <v>19140000</v>
      </c>
    </row>
    <row r="7" spans="2:11" ht="13" x14ac:dyDescent="0.15">
      <c r="B7" s="2"/>
      <c r="C7" s="2"/>
      <c r="D7" s="2"/>
      <c r="E7" s="2"/>
      <c r="H7" s="3" t="s">
        <v>18</v>
      </c>
      <c r="I7" s="12">
        <v>504000</v>
      </c>
      <c r="J7" s="12">
        <v>525000</v>
      </c>
      <c r="K7" s="12">
        <v>550000</v>
      </c>
    </row>
    <row r="8" spans="2:11" ht="15" thickBot="1" x14ac:dyDescent="0.2">
      <c r="B8" s="10" t="s">
        <v>90</v>
      </c>
      <c r="C8" s="11">
        <v>2025</v>
      </c>
      <c r="D8" s="11" t="s">
        <v>8</v>
      </c>
      <c r="E8" s="11" t="s">
        <v>9</v>
      </c>
      <c r="H8" s="3" t="s">
        <v>20</v>
      </c>
      <c r="I8" s="12">
        <f>I6+I7</f>
        <v>13264000</v>
      </c>
      <c r="J8" s="12">
        <f>J6+J7</f>
        <v>16475000</v>
      </c>
      <c r="K8" s="12">
        <f>K6+K7</f>
        <v>19690000</v>
      </c>
    </row>
    <row r="9" spans="2:11" ht="13" x14ac:dyDescent="0.15">
      <c r="B9" s="14" t="s">
        <v>0</v>
      </c>
      <c r="C9" s="5">
        <v>8</v>
      </c>
      <c r="D9" s="5">
        <v>10</v>
      </c>
      <c r="E9" s="5">
        <v>12</v>
      </c>
    </row>
    <row r="10" spans="2:11" ht="15" thickBot="1" x14ac:dyDescent="0.2">
      <c r="B10" s="14" t="s">
        <v>11</v>
      </c>
      <c r="C10" s="6">
        <v>490062.61911244213</v>
      </c>
      <c r="D10" s="6">
        <v>503675.4696433433</v>
      </c>
      <c r="E10" s="6">
        <v>517288.32017424447</v>
      </c>
      <c r="H10" s="10" t="s">
        <v>90</v>
      </c>
      <c r="I10" s="11">
        <v>2025</v>
      </c>
      <c r="J10" s="11" t="s">
        <v>8</v>
      </c>
      <c r="K10" s="11" t="s">
        <v>9</v>
      </c>
    </row>
    <row r="11" spans="2:11" ht="13" x14ac:dyDescent="0.15">
      <c r="B11" s="14" t="s">
        <v>13</v>
      </c>
      <c r="C11" s="6">
        <v>3920500.952899537</v>
      </c>
      <c r="D11" s="6">
        <v>5036754.6964334333</v>
      </c>
      <c r="E11" s="6">
        <v>6207459.8420909336</v>
      </c>
      <c r="H11" s="3" t="s">
        <v>0</v>
      </c>
      <c r="I11" s="7">
        <v>8</v>
      </c>
      <c r="J11" s="7">
        <v>10</v>
      </c>
      <c r="K11" s="7">
        <v>12</v>
      </c>
    </row>
    <row r="12" spans="2:11" x14ac:dyDescent="0.15">
      <c r="H12" s="3" t="s">
        <v>16</v>
      </c>
      <c r="I12" s="8">
        <v>434249.93193574733</v>
      </c>
      <c r="J12" s="8">
        <v>434249.93193574733</v>
      </c>
      <c r="K12" s="8">
        <v>434249.93193574733</v>
      </c>
    </row>
    <row r="13" spans="2:11" x14ac:dyDescent="0.15">
      <c r="H13" s="3" t="s">
        <v>17</v>
      </c>
      <c r="I13" s="8">
        <v>3473999.4554859786</v>
      </c>
      <c r="J13" s="8">
        <v>4342499.3193574734</v>
      </c>
      <c r="K13" s="8">
        <v>5210999.1832289677</v>
      </c>
    </row>
    <row r="14" spans="2:11" x14ac:dyDescent="0.15">
      <c r="H14" s="3" t="s">
        <v>19</v>
      </c>
      <c r="I14" s="8">
        <v>137217.53335148381</v>
      </c>
      <c r="J14" s="8">
        <v>142934.93057446228</v>
      </c>
      <c r="K14" s="8">
        <v>149741.35583991287</v>
      </c>
    </row>
    <row r="15" spans="2:11" x14ac:dyDescent="0.15">
      <c r="H15" s="3" t="s">
        <v>21</v>
      </c>
      <c r="I15" s="8">
        <v>3611216.9888374624</v>
      </c>
      <c r="J15" s="8">
        <v>4485434.2499319352</v>
      </c>
      <c r="K15" s="8">
        <v>5360740.5390688805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12BE-E192-8946-BC9D-B084E473202E}">
  <dimension ref="B1:N21"/>
  <sheetViews>
    <sheetView topLeftCell="A9" zoomScale="85" workbookViewId="0">
      <selection activeCell="T54" sqref="T54"/>
    </sheetView>
  </sheetViews>
  <sheetFormatPr baseColWidth="10" defaultRowHeight="12" x14ac:dyDescent="0.15"/>
  <cols>
    <col min="1" max="1" width="2.1640625" style="1" customWidth="1"/>
    <col min="2" max="2" width="28.5" style="1" bestFit="1" customWidth="1"/>
    <col min="3" max="3" width="14.33203125" style="1" bestFit="1" customWidth="1"/>
    <col min="4" max="4" width="13.6640625" style="1" bestFit="1" customWidth="1"/>
    <col min="5" max="5" width="14.33203125" style="1" bestFit="1" customWidth="1"/>
    <col min="6" max="6" width="13.6640625" style="1" bestFit="1" customWidth="1"/>
    <col min="7" max="7" width="14.33203125" style="1" bestFit="1" customWidth="1"/>
    <col min="8" max="8" width="13.6640625" style="1" bestFit="1" customWidth="1"/>
    <col min="9" max="9" width="14.33203125" style="1" bestFit="1" customWidth="1"/>
    <col min="10" max="10" width="13.6640625" style="1" bestFit="1" customWidth="1"/>
    <col min="11" max="11" width="14.33203125" style="1" bestFit="1" customWidth="1"/>
    <col min="12" max="12" width="13.6640625" style="1" bestFit="1" customWidth="1"/>
    <col min="13" max="13" width="14.33203125" style="1" bestFit="1" customWidth="1"/>
    <col min="14" max="14" width="14" style="1" bestFit="1" customWidth="1"/>
    <col min="15" max="16384" width="10.83203125" style="1"/>
  </cols>
  <sheetData>
    <row r="1" spans="2:14" ht="16" x14ac:dyDescent="0.2">
      <c r="B1" s="9" t="s">
        <v>37</v>
      </c>
      <c r="C1" s="2"/>
      <c r="D1" s="2"/>
      <c r="E1" s="2"/>
    </row>
    <row r="2" spans="2:14" ht="13" x14ac:dyDescent="0.15">
      <c r="B2" s="2" t="s">
        <v>89</v>
      </c>
      <c r="C2" s="2"/>
      <c r="D2" s="2"/>
      <c r="E2" s="2"/>
    </row>
    <row r="3" spans="2:14" ht="15" thickBot="1" x14ac:dyDescent="0.2">
      <c r="B3" s="10" t="s">
        <v>91</v>
      </c>
      <c r="C3" s="11" t="s">
        <v>35</v>
      </c>
      <c r="D3" s="11" t="s">
        <v>36</v>
      </c>
      <c r="E3" s="11" t="s">
        <v>34</v>
      </c>
      <c r="F3" s="11" t="s">
        <v>38</v>
      </c>
      <c r="G3" s="11" t="s">
        <v>39</v>
      </c>
      <c r="H3" s="11" t="s">
        <v>40</v>
      </c>
      <c r="I3" s="11" t="s">
        <v>41</v>
      </c>
      <c r="J3" s="11" t="s">
        <v>42</v>
      </c>
      <c r="K3" s="11" t="s">
        <v>43</v>
      </c>
      <c r="L3" s="11" t="s">
        <v>44</v>
      </c>
      <c r="M3" s="11" t="s">
        <v>45</v>
      </c>
      <c r="N3" s="11" t="s">
        <v>46</v>
      </c>
    </row>
    <row r="4" spans="2:14" x14ac:dyDescent="0.15">
      <c r="B4" s="3" t="s">
        <v>22</v>
      </c>
      <c r="C4" s="7">
        <v>1</v>
      </c>
      <c r="D4" s="7">
        <v>0</v>
      </c>
      <c r="E4" s="7">
        <v>1</v>
      </c>
      <c r="F4" s="7">
        <v>0</v>
      </c>
      <c r="G4" s="7">
        <v>1</v>
      </c>
      <c r="H4" s="7">
        <v>0</v>
      </c>
      <c r="I4" s="7">
        <v>1</v>
      </c>
      <c r="J4" s="7">
        <v>0</v>
      </c>
      <c r="K4" s="7">
        <v>1</v>
      </c>
      <c r="L4" s="7">
        <v>0</v>
      </c>
      <c r="M4" s="7">
        <v>1</v>
      </c>
      <c r="N4" s="7">
        <v>0</v>
      </c>
    </row>
    <row r="5" spans="2:14" x14ac:dyDescent="0.15">
      <c r="B5" s="3" t="s">
        <v>23</v>
      </c>
      <c r="C5" s="7">
        <v>0</v>
      </c>
      <c r="D5" s="7">
        <v>0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1</v>
      </c>
      <c r="L5" s="7">
        <v>0</v>
      </c>
      <c r="M5" s="7">
        <v>1</v>
      </c>
      <c r="N5" s="7">
        <v>1</v>
      </c>
    </row>
    <row r="6" spans="2:14" x14ac:dyDescent="0.15">
      <c r="B6" s="3" t="s">
        <v>24</v>
      </c>
      <c r="C6" s="12">
        <v>1400000</v>
      </c>
      <c r="D6" s="12">
        <v>0</v>
      </c>
      <c r="E6" s="12">
        <v>1400000</v>
      </c>
      <c r="F6" s="12">
        <v>0</v>
      </c>
      <c r="G6" s="12">
        <v>1400000</v>
      </c>
      <c r="H6" s="12">
        <v>0</v>
      </c>
      <c r="I6" s="12">
        <v>1400000</v>
      </c>
      <c r="J6" s="12">
        <v>0</v>
      </c>
      <c r="K6" s="12">
        <v>1400000</v>
      </c>
      <c r="L6" s="12">
        <v>0</v>
      </c>
      <c r="M6" s="12">
        <v>1400000</v>
      </c>
      <c r="N6" s="12">
        <v>0</v>
      </c>
    </row>
    <row r="7" spans="2:14" x14ac:dyDescent="0.15">
      <c r="B7" s="3" t="s">
        <v>26</v>
      </c>
      <c r="C7" s="12">
        <v>0</v>
      </c>
      <c r="D7" s="12">
        <v>0</v>
      </c>
      <c r="E7" s="12">
        <v>195000</v>
      </c>
      <c r="F7" s="12">
        <v>0</v>
      </c>
      <c r="G7" s="12">
        <v>195000</v>
      </c>
      <c r="H7" s="12">
        <v>0</v>
      </c>
      <c r="I7" s="12">
        <v>195000</v>
      </c>
      <c r="J7" s="12">
        <v>0</v>
      </c>
      <c r="K7" s="12">
        <v>195000</v>
      </c>
      <c r="L7" s="12">
        <v>0</v>
      </c>
      <c r="M7" s="12">
        <v>195000</v>
      </c>
      <c r="N7" s="12">
        <v>195000</v>
      </c>
    </row>
    <row r="8" spans="2:14" x14ac:dyDescent="0.15">
      <c r="B8" s="3" t="s">
        <v>28</v>
      </c>
      <c r="C8" s="12">
        <v>0</v>
      </c>
      <c r="D8" s="12">
        <v>0</v>
      </c>
      <c r="E8" s="12">
        <v>1800000</v>
      </c>
      <c r="F8" s="12">
        <v>0</v>
      </c>
      <c r="G8" s="12">
        <v>1800000</v>
      </c>
      <c r="H8" s="12">
        <v>0</v>
      </c>
      <c r="I8" s="12">
        <v>1800000</v>
      </c>
      <c r="J8" s="12">
        <v>0</v>
      </c>
      <c r="K8" s="12">
        <v>1800000</v>
      </c>
      <c r="L8" s="12">
        <v>0</v>
      </c>
      <c r="M8" s="12">
        <v>1800000</v>
      </c>
      <c r="N8" s="12">
        <v>1800000</v>
      </c>
    </row>
    <row r="9" spans="2:14" x14ac:dyDescent="0.15">
      <c r="B9" s="3" t="s">
        <v>18</v>
      </c>
      <c r="C9" s="12">
        <v>42000</v>
      </c>
      <c r="D9" s="12">
        <v>42000</v>
      </c>
      <c r="E9" s="12">
        <v>42000</v>
      </c>
      <c r="F9" s="12">
        <v>42000</v>
      </c>
      <c r="G9" s="12">
        <v>42000</v>
      </c>
      <c r="H9" s="12">
        <v>42000</v>
      </c>
      <c r="I9" s="12">
        <v>42000</v>
      </c>
      <c r="J9" s="12">
        <v>42000</v>
      </c>
      <c r="K9" s="12">
        <v>42000</v>
      </c>
      <c r="L9" s="12">
        <v>42000</v>
      </c>
      <c r="M9" s="12">
        <v>42000</v>
      </c>
      <c r="N9" s="12">
        <v>42000</v>
      </c>
    </row>
    <row r="10" spans="2:14" x14ac:dyDescent="0.15">
      <c r="B10" s="3" t="s">
        <v>30</v>
      </c>
      <c r="C10" s="12">
        <v>-1442000</v>
      </c>
      <c r="D10" s="12">
        <v>-42000</v>
      </c>
      <c r="E10" s="12">
        <v>163000</v>
      </c>
      <c r="F10" s="12">
        <v>-42000</v>
      </c>
      <c r="G10" s="12">
        <v>163000</v>
      </c>
      <c r="H10" s="12">
        <v>-42000</v>
      </c>
      <c r="I10" s="12">
        <v>163000</v>
      </c>
      <c r="J10" s="12">
        <v>-42000</v>
      </c>
      <c r="K10" s="12">
        <v>163000</v>
      </c>
      <c r="L10" s="12">
        <v>-42000</v>
      </c>
      <c r="M10" s="12">
        <v>163000</v>
      </c>
      <c r="N10" s="12">
        <v>1563000</v>
      </c>
    </row>
    <row r="11" spans="2:14" x14ac:dyDescent="0.15">
      <c r="B11" s="3" t="s">
        <v>32</v>
      </c>
      <c r="C11" s="12">
        <v>3558000</v>
      </c>
      <c r="D11" s="12">
        <v>3516000</v>
      </c>
      <c r="E11" s="12">
        <v>3679000</v>
      </c>
      <c r="F11" s="12">
        <v>3637000</v>
      </c>
      <c r="G11" s="12">
        <v>3800000</v>
      </c>
      <c r="H11" s="12">
        <v>3758000</v>
      </c>
      <c r="I11" s="12">
        <v>3921000</v>
      </c>
      <c r="J11" s="12">
        <v>3879000</v>
      </c>
      <c r="K11" s="12">
        <v>4042000</v>
      </c>
      <c r="L11" s="12">
        <v>4000000</v>
      </c>
      <c r="M11" s="12">
        <v>4163000</v>
      </c>
      <c r="N11" s="12">
        <v>5726000</v>
      </c>
    </row>
    <row r="13" spans="2:14" ht="15" thickBot="1" x14ac:dyDescent="0.2">
      <c r="B13" s="10" t="s">
        <v>91</v>
      </c>
      <c r="C13" s="11" t="s">
        <v>35</v>
      </c>
      <c r="D13" s="11" t="s">
        <v>36</v>
      </c>
      <c r="E13" s="11" t="s">
        <v>34</v>
      </c>
      <c r="F13" s="11" t="s">
        <v>38</v>
      </c>
      <c r="G13" s="11" t="s">
        <v>39</v>
      </c>
      <c r="H13" s="11" t="s">
        <v>40</v>
      </c>
      <c r="I13" s="11" t="s">
        <v>41</v>
      </c>
      <c r="J13" s="11" t="s">
        <v>42</v>
      </c>
      <c r="K13" s="11" t="s">
        <v>43</v>
      </c>
      <c r="L13" s="11" t="s">
        <v>44</v>
      </c>
      <c r="M13" s="11" t="s">
        <v>45</v>
      </c>
      <c r="N13" s="11" t="s">
        <v>46</v>
      </c>
    </row>
    <row r="14" spans="2:14" x14ac:dyDescent="0.15">
      <c r="B14" s="3" t="s">
        <v>22</v>
      </c>
      <c r="C14" s="7">
        <v>1</v>
      </c>
      <c r="D14" s="7">
        <v>0</v>
      </c>
      <c r="E14" s="7">
        <v>1</v>
      </c>
      <c r="F14" s="7">
        <v>0</v>
      </c>
      <c r="G14" s="7">
        <v>1</v>
      </c>
      <c r="H14" s="7">
        <v>0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</row>
    <row r="15" spans="2:14" x14ac:dyDescent="0.15">
      <c r="B15" s="3" t="s">
        <v>23</v>
      </c>
      <c r="C15" s="7">
        <v>0</v>
      </c>
      <c r="D15" s="7">
        <v>0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1</v>
      </c>
      <c r="L15" s="7">
        <v>0</v>
      </c>
      <c r="M15" s="7">
        <v>1</v>
      </c>
      <c r="N15" s="7">
        <v>1</v>
      </c>
    </row>
    <row r="16" spans="2:14" x14ac:dyDescent="0.15">
      <c r="B16" s="3" t="s">
        <v>25</v>
      </c>
      <c r="C16" s="13">
        <f t="shared" ref="C16:N16" si="0">C6/3.673</f>
        <v>381159.81486523279</v>
      </c>
      <c r="D16" s="13">
        <f t="shared" si="0"/>
        <v>0</v>
      </c>
      <c r="E16" s="13">
        <f t="shared" si="0"/>
        <v>381159.81486523279</v>
      </c>
      <c r="F16" s="13">
        <f t="shared" si="0"/>
        <v>0</v>
      </c>
      <c r="G16" s="13">
        <f t="shared" si="0"/>
        <v>381159.81486523279</v>
      </c>
      <c r="H16" s="13">
        <f t="shared" si="0"/>
        <v>0</v>
      </c>
      <c r="I16" s="13">
        <f t="shared" si="0"/>
        <v>381159.81486523279</v>
      </c>
      <c r="J16" s="13">
        <f t="shared" si="0"/>
        <v>0</v>
      </c>
      <c r="K16" s="13">
        <f t="shared" si="0"/>
        <v>381159.81486523279</v>
      </c>
      <c r="L16" s="13">
        <f t="shared" si="0"/>
        <v>0</v>
      </c>
      <c r="M16" s="13">
        <f t="shared" si="0"/>
        <v>381159.81486523279</v>
      </c>
      <c r="N16" s="13">
        <f t="shared" si="0"/>
        <v>0</v>
      </c>
    </row>
    <row r="17" spans="2:14" x14ac:dyDescent="0.15">
      <c r="B17" s="3" t="s">
        <v>27</v>
      </c>
      <c r="C17" s="13">
        <f>C7/3.673</f>
        <v>0</v>
      </c>
      <c r="D17" s="13">
        <f t="shared" ref="D17:N17" si="1">D7/3.673</f>
        <v>0</v>
      </c>
      <c r="E17" s="13">
        <f t="shared" si="1"/>
        <v>53090.117070514563</v>
      </c>
      <c r="F17" s="13">
        <f t="shared" si="1"/>
        <v>0</v>
      </c>
      <c r="G17" s="13">
        <f t="shared" si="1"/>
        <v>53090.117070514563</v>
      </c>
      <c r="H17" s="13">
        <f t="shared" si="1"/>
        <v>0</v>
      </c>
      <c r="I17" s="13">
        <f t="shared" si="1"/>
        <v>53090.117070514563</v>
      </c>
      <c r="J17" s="13">
        <f t="shared" si="1"/>
        <v>0</v>
      </c>
      <c r="K17" s="13">
        <f t="shared" si="1"/>
        <v>53090.117070514563</v>
      </c>
      <c r="L17" s="13">
        <f t="shared" si="1"/>
        <v>0</v>
      </c>
      <c r="M17" s="13">
        <f t="shared" si="1"/>
        <v>53090.117070514563</v>
      </c>
      <c r="N17" s="13">
        <f t="shared" si="1"/>
        <v>53090.117070514563</v>
      </c>
    </row>
    <row r="18" spans="2:14" x14ac:dyDescent="0.15">
      <c r="B18" s="3" t="s">
        <v>29</v>
      </c>
      <c r="C18" s="13">
        <f>C8/3.673</f>
        <v>0</v>
      </c>
      <c r="D18" s="13">
        <f t="shared" ref="D18:N18" si="2">D8/3.673</f>
        <v>0</v>
      </c>
      <c r="E18" s="13">
        <f t="shared" si="2"/>
        <v>490062.61911244213</v>
      </c>
      <c r="F18" s="13">
        <f t="shared" si="2"/>
        <v>0</v>
      </c>
      <c r="G18" s="13">
        <f t="shared" si="2"/>
        <v>490062.61911244213</v>
      </c>
      <c r="H18" s="13">
        <f t="shared" si="2"/>
        <v>0</v>
      </c>
      <c r="I18" s="13">
        <f t="shared" si="2"/>
        <v>490062.61911244213</v>
      </c>
      <c r="J18" s="13">
        <f t="shared" si="2"/>
        <v>0</v>
      </c>
      <c r="K18" s="13">
        <f t="shared" si="2"/>
        <v>490062.61911244213</v>
      </c>
      <c r="L18" s="13">
        <f t="shared" si="2"/>
        <v>0</v>
      </c>
      <c r="M18" s="13">
        <f t="shared" si="2"/>
        <v>490062.61911244213</v>
      </c>
      <c r="N18" s="13">
        <f t="shared" si="2"/>
        <v>490062.61911244213</v>
      </c>
    </row>
    <row r="19" spans="2:14" x14ac:dyDescent="0.15">
      <c r="B19" s="3" t="s">
        <v>19</v>
      </c>
      <c r="C19" s="13">
        <f>C9/3.673</f>
        <v>11434.794445956983</v>
      </c>
      <c r="D19" s="13">
        <f t="shared" ref="D19:N19" si="3">D9/3.673</f>
        <v>11434.794445956983</v>
      </c>
      <c r="E19" s="13">
        <f t="shared" si="3"/>
        <v>11434.794445956983</v>
      </c>
      <c r="F19" s="13">
        <f t="shared" si="3"/>
        <v>11434.794445956983</v>
      </c>
      <c r="G19" s="13">
        <f t="shared" si="3"/>
        <v>11434.794445956983</v>
      </c>
      <c r="H19" s="13">
        <f t="shared" si="3"/>
        <v>11434.794445956983</v>
      </c>
      <c r="I19" s="13">
        <f t="shared" si="3"/>
        <v>11434.794445956983</v>
      </c>
      <c r="J19" s="13">
        <f t="shared" si="3"/>
        <v>11434.794445956983</v>
      </c>
      <c r="K19" s="13">
        <f t="shared" si="3"/>
        <v>11434.794445956983</v>
      </c>
      <c r="L19" s="13">
        <f t="shared" si="3"/>
        <v>11434.794445956983</v>
      </c>
      <c r="M19" s="13">
        <f t="shared" si="3"/>
        <v>11434.794445956983</v>
      </c>
      <c r="N19" s="13">
        <f t="shared" si="3"/>
        <v>11434.794445956983</v>
      </c>
    </row>
    <row r="20" spans="2:14" x14ac:dyDescent="0.15">
      <c r="B20" s="3" t="s">
        <v>31</v>
      </c>
      <c r="C20" s="13">
        <f>C10/3.673</f>
        <v>-392594.60931118974</v>
      </c>
      <c r="D20" s="13">
        <f t="shared" ref="D20:N20" si="4">D10/3.673</f>
        <v>-11434.794445956983</v>
      </c>
      <c r="E20" s="13">
        <f t="shared" si="4"/>
        <v>44377.892730737818</v>
      </c>
      <c r="F20" s="13">
        <f t="shared" si="4"/>
        <v>-11434.794445956983</v>
      </c>
      <c r="G20" s="13">
        <f t="shared" si="4"/>
        <v>44377.892730737818</v>
      </c>
      <c r="H20" s="13">
        <f t="shared" si="4"/>
        <v>-11434.794445956983</v>
      </c>
      <c r="I20" s="13">
        <f t="shared" si="4"/>
        <v>44377.892730737818</v>
      </c>
      <c r="J20" s="13">
        <f t="shared" si="4"/>
        <v>-11434.794445956983</v>
      </c>
      <c r="K20" s="13">
        <f t="shared" si="4"/>
        <v>44377.892730737818</v>
      </c>
      <c r="L20" s="13">
        <f t="shared" si="4"/>
        <v>-11434.794445956983</v>
      </c>
      <c r="M20" s="13">
        <f t="shared" si="4"/>
        <v>44377.892730737818</v>
      </c>
      <c r="N20" s="13">
        <f t="shared" si="4"/>
        <v>425537.7075959706</v>
      </c>
    </row>
    <row r="21" spans="2:14" x14ac:dyDescent="0.15">
      <c r="B21" s="3" t="s">
        <v>33</v>
      </c>
      <c r="C21" s="13">
        <f>C11/3.673</f>
        <v>968690.44377892732</v>
      </c>
      <c r="D21" s="13">
        <f t="shared" ref="D21:N21" si="5">D11/3.673</f>
        <v>957255.64933297026</v>
      </c>
      <c r="E21" s="13">
        <f t="shared" si="5"/>
        <v>1001633.5420637082</v>
      </c>
      <c r="F21" s="13">
        <f t="shared" si="5"/>
        <v>990198.74761775113</v>
      </c>
      <c r="G21" s="13">
        <f t="shared" si="5"/>
        <v>1034576.6403484889</v>
      </c>
      <c r="H21" s="13">
        <f t="shared" si="5"/>
        <v>1023141.845902532</v>
      </c>
      <c r="I21" s="13">
        <f t="shared" si="5"/>
        <v>1067519.7386332699</v>
      </c>
      <c r="J21" s="13">
        <f t="shared" si="5"/>
        <v>1056084.9441873129</v>
      </c>
      <c r="K21" s="13">
        <f t="shared" si="5"/>
        <v>1100462.8369180507</v>
      </c>
      <c r="L21" s="13">
        <f t="shared" si="5"/>
        <v>1089028.0424720936</v>
      </c>
      <c r="M21" s="13">
        <f t="shared" si="5"/>
        <v>1133405.9352028314</v>
      </c>
      <c r="N21" s="13">
        <f t="shared" si="5"/>
        <v>1558943.6427988021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7233-AFB1-F345-8304-30D772535647}">
  <dimension ref="B1:N15"/>
  <sheetViews>
    <sheetView topLeftCell="A3" zoomScale="89" workbookViewId="0">
      <selection activeCell="O41" sqref="O41"/>
    </sheetView>
  </sheetViews>
  <sheetFormatPr baseColWidth="10" defaultRowHeight="12" x14ac:dyDescent="0.15"/>
  <cols>
    <col min="1" max="1" width="2.1640625" style="1" customWidth="1"/>
    <col min="2" max="2" width="21.5" style="1" bestFit="1" customWidth="1"/>
    <col min="3" max="7" width="13.6640625" style="1" bestFit="1" customWidth="1"/>
    <col min="8" max="14" width="14.5" style="1" bestFit="1" customWidth="1"/>
    <col min="15" max="16384" width="10.83203125" style="1"/>
  </cols>
  <sheetData>
    <row r="1" spans="2:14" ht="16" x14ac:dyDescent="0.2">
      <c r="B1" s="9" t="s">
        <v>47</v>
      </c>
    </row>
    <row r="2" spans="2:14" ht="13" x14ac:dyDescent="0.15">
      <c r="B2" s="2" t="s">
        <v>6</v>
      </c>
    </row>
    <row r="3" spans="2:14" ht="15" thickBot="1" x14ac:dyDescent="0.2">
      <c r="B3" s="16" t="s">
        <v>0</v>
      </c>
      <c r="C3" s="11" t="s">
        <v>48</v>
      </c>
      <c r="D3" s="11" t="s">
        <v>49</v>
      </c>
      <c r="E3" s="11" t="s">
        <v>50</v>
      </c>
      <c r="F3" s="11" t="s">
        <v>51</v>
      </c>
      <c r="G3" s="11" t="s">
        <v>52</v>
      </c>
      <c r="H3" s="11" t="s">
        <v>53</v>
      </c>
      <c r="I3" s="11" t="s">
        <v>54</v>
      </c>
      <c r="J3" s="11" t="s">
        <v>55</v>
      </c>
      <c r="K3" s="11" t="s">
        <v>56</v>
      </c>
      <c r="L3" s="11" t="s">
        <v>57</v>
      </c>
      <c r="M3" s="11" t="s">
        <v>58</v>
      </c>
      <c r="N3" s="11" t="s">
        <v>59</v>
      </c>
    </row>
    <row r="4" spans="2:14" x14ac:dyDescent="0.15">
      <c r="B4" s="15" t="s">
        <v>1</v>
      </c>
      <c r="C4" s="12">
        <v>1800000</v>
      </c>
      <c r="D4" s="12">
        <v>3600000</v>
      </c>
      <c r="E4" s="12">
        <v>5400000</v>
      </c>
      <c r="F4" s="12">
        <v>7200000</v>
      </c>
      <c r="G4" s="12">
        <v>9000000</v>
      </c>
      <c r="H4" s="12">
        <v>10800000</v>
      </c>
      <c r="I4" s="12">
        <v>12600000</v>
      </c>
      <c r="J4" s="12">
        <v>14400000</v>
      </c>
      <c r="K4" s="12">
        <v>16200000</v>
      </c>
      <c r="L4" s="12">
        <v>18000000</v>
      </c>
      <c r="M4" s="12">
        <v>19800000</v>
      </c>
      <c r="N4" s="12">
        <v>21600000</v>
      </c>
    </row>
    <row r="5" spans="2:14" x14ac:dyDescent="0.15">
      <c r="B5" s="15" t="s">
        <v>61</v>
      </c>
      <c r="C5" s="12">
        <v>1595000</v>
      </c>
      <c r="D5" s="12">
        <v>3190000</v>
      </c>
      <c r="E5" s="12">
        <v>4785000</v>
      </c>
      <c r="F5" s="12">
        <v>6380000</v>
      </c>
      <c r="G5" s="12">
        <v>7975000</v>
      </c>
      <c r="H5" s="12">
        <v>9570000</v>
      </c>
      <c r="I5" s="12">
        <v>11165000</v>
      </c>
      <c r="J5" s="12">
        <v>12760000</v>
      </c>
      <c r="K5" s="12">
        <v>14355000</v>
      </c>
      <c r="L5" s="12">
        <v>15950000</v>
      </c>
      <c r="M5" s="12">
        <v>17545000</v>
      </c>
      <c r="N5" s="12">
        <v>19140000</v>
      </c>
    </row>
    <row r="6" spans="2:14" x14ac:dyDescent="0.15">
      <c r="B6" s="15" t="s">
        <v>3</v>
      </c>
      <c r="C6" s="12">
        <v>504000</v>
      </c>
      <c r="D6" s="12">
        <v>504000</v>
      </c>
      <c r="E6" s="12">
        <v>504000</v>
      </c>
      <c r="F6" s="12">
        <v>504000</v>
      </c>
      <c r="G6" s="12">
        <v>504000</v>
      </c>
      <c r="H6" s="12">
        <v>504000</v>
      </c>
      <c r="I6" s="12">
        <v>504000</v>
      </c>
      <c r="J6" s="12">
        <v>504000</v>
      </c>
      <c r="K6" s="12">
        <v>504000</v>
      </c>
      <c r="L6" s="12">
        <v>504000</v>
      </c>
      <c r="M6" s="12">
        <v>504000</v>
      </c>
      <c r="N6" s="12">
        <v>504000</v>
      </c>
    </row>
    <row r="7" spans="2:14" x14ac:dyDescent="0.15">
      <c r="B7" s="15" t="s">
        <v>4</v>
      </c>
      <c r="C7" s="12">
        <f t="shared" ref="C7:N7" si="0">C5+C6</f>
        <v>2099000</v>
      </c>
      <c r="D7" s="12">
        <f t="shared" si="0"/>
        <v>3694000</v>
      </c>
      <c r="E7" s="12">
        <f t="shared" si="0"/>
        <v>5289000</v>
      </c>
      <c r="F7" s="12">
        <f t="shared" si="0"/>
        <v>6884000</v>
      </c>
      <c r="G7" s="12">
        <f t="shared" si="0"/>
        <v>8479000</v>
      </c>
      <c r="H7" s="12">
        <f t="shared" si="0"/>
        <v>10074000</v>
      </c>
      <c r="I7" s="12">
        <f t="shared" si="0"/>
        <v>11669000</v>
      </c>
      <c r="J7" s="12">
        <f t="shared" si="0"/>
        <v>13264000</v>
      </c>
      <c r="K7" s="12">
        <f t="shared" si="0"/>
        <v>14859000</v>
      </c>
      <c r="L7" s="12">
        <f t="shared" si="0"/>
        <v>16454000</v>
      </c>
      <c r="M7" s="12">
        <f t="shared" si="0"/>
        <v>18049000</v>
      </c>
      <c r="N7" s="12">
        <f t="shared" si="0"/>
        <v>19644000</v>
      </c>
    </row>
    <row r="8" spans="2:14" x14ac:dyDescent="0.15">
      <c r="B8" s="15" t="s">
        <v>5</v>
      </c>
      <c r="C8" s="12">
        <f>(C4-C7)</f>
        <v>-299000</v>
      </c>
      <c r="D8" s="12">
        <f t="shared" ref="D8:N8" si="1">(D4-D7)</f>
        <v>-94000</v>
      </c>
      <c r="E8" s="12">
        <f t="shared" si="1"/>
        <v>111000</v>
      </c>
      <c r="F8" s="12">
        <f t="shared" si="1"/>
        <v>316000</v>
      </c>
      <c r="G8" s="12">
        <f t="shared" si="1"/>
        <v>521000</v>
      </c>
      <c r="H8" s="12">
        <f t="shared" si="1"/>
        <v>726000</v>
      </c>
      <c r="I8" s="12">
        <f t="shared" si="1"/>
        <v>931000</v>
      </c>
      <c r="J8" s="12">
        <f t="shared" si="1"/>
        <v>1136000</v>
      </c>
      <c r="K8" s="12">
        <f t="shared" si="1"/>
        <v>1341000</v>
      </c>
      <c r="L8" s="12">
        <f t="shared" si="1"/>
        <v>1546000</v>
      </c>
      <c r="M8" s="12">
        <f t="shared" si="1"/>
        <v>1751000</v>
      </c>
      <c r="N8" s="12">
        <f t="shared" si="1"/>
        <v>1956000</v>
      </c>
    </row>
    <row r="10" spans="2:14" ht="15" thickBot="1" x14ac:dyDescent="0.2">
      <c r="B10" s="16" t="s">
        <v>0</v>
      </c>
      <c r="C10" s="11" t="s">
        <v>48</v>
      </c>
      <c r="D10" s="11" t="s">
        <v>49</v>
      </c>
      <c r="E10" s="11" t="s">
        <v>50</v>
      </c>
      <c r="F10" s="11" t="s">
        <v>51</v>
      </c>
      <c r="G10" s="11" t="s">
        <v>52</v>
      </c>
      <c r="H10" s="11" t="s">
        <v>53</v>
      </c>
      <c r="I10" s="11" t="s">
        <v>54</v>
      </c>
      <c r="J10" s="11" t="s">
        <v>55</v>
      </c>
      <c r="K10" s="11" t="s">
        <v>56</v>
      </c>
      <c r="L10" s="11" t="s">
        <v>57</v>
      </c>
      <c r="M10" s="11" t="s">
        <v>58</v>
      </c>
      <c r="N10" s="11" t="s">
        <v>59</v>
      </c>
    </row>
    <row r="11" spans="2:14" x14ac:dyDescent="0.15">
      <c r="B11" s="15" t="s">
        <v>60</v>
      </c>
      <c r="C11" s="18">
        <v>490062.61911244213</v>
      </c>
      <c r="D11" s="18">
        <v>980125.23822488426</v>
      </c>
      <c r="E11" s="18">
        <v>1470187.8573373265</v>
      </c>
      <c r="F11" s="18">
        <v>1960250.4764497685</v>
      </c>
      <c r="G11" s="18">
        <v>2450313.0955622108</v>
      </c>
      <c r="H11" s="18">
        <v>2940375.714674653</v>
      </c>
      <c r="I11" s="18">
        <v>3430438.3337870948</v>
      </c>
      <c r="J11" s="18">
        <v>3920500.952899537</v>
      </c>
      <c r="K11" s="18">
        <v>4410563.5720119793</v>
      </c>
      <c r="L11" s="18">
        <v>4900626.1911244215</v>
      </c>
      <c r="M11" s="18">
        <v>5390688.8102368638</v>
      </c>
      <c r="N11" s="18">
        <v>5880751.429349306</v>
      </c>
    </row>
    <row r="12" spans="2:14" x14ac:dyDescent="0.15">
      <c r="B12" s="15" t="s">
        <v>62</v>
      </c>
      <c r="C12" s="18">
        <v>434249.93193574733</v>
      </c>
      <c r="D12" s="18">
        <v>868499.86387149466</v>
      </c>
      <c r="E12" s="18">
        <v>1302749.7958072419</v>
      </c>
      <c r="F12" s="18">
        <v>1736999.7277429893</v>
      </c>
      <c r="G12" s="18">
        <v>2171249.6596787367</v>
      </c>
      <c r="H12" s="18">
        <v>2605499.5916144839</v>
      </c>
      <c r="I12" s="18">
        <v>3039749.5235502315</v>
      </c>
      <c r="J12" s="18">
        <v>3473999.4554859786</v>
      </c>
      <c r="K12" s="18">
        <v>3908249.3874217262</v>
      </c>
      <c r="L12" s="18">
        <v>4342499.3193574734</v>
      </c>
      <c r="M12" s="18">
        <v>4776749.2512932206</v>
      </c>
      <c r="N12" s="18">
        <v>5210999.1832289677</v>
      </c>
    </row>
    <row r="13" spans="2:14" x14ac:dyDescent="0.15">
      <c r="B13" s="15" t="s">
        <v>63</v>
      </c>
      <c r="C13" s="18">
        <v>137217.53335148381</v>
      </c>
      <c r="D13" s="18">
        <v>137217.53335148381</v>
      </c>
      <c r="E13" s="18">
        <v>137217.53335148381</v>
      </c>
      <c r="F13" s="18">
        <v>137217.53335148381</v>
      </c>
      <c r="G13" s="18">
        <v>137217.53335148381</v>
      </c>
      <c r="H13" s="18">
        <v>137217.53335148381</v>
      </c>
      <c r="I13" s="18">
        <v>137217.53335148381</v>
      </c>
      <c r="J13" s="18">
        <v>137217.53335148381</v>
      </c>
      <c r="K13" s="18">
        <v>137217.53335148381</v>
      </c>
      <c r="L13" s="18">
        <v>137217.53335148381</v>
      </c>
      <c r="M13" s="18">
        <v>137217.53335148381</v>
      </c>
      <c r="N13" s="18">
        <v>137217.53335148381</v>
      </c>
    </row>
    <row r="14" spans="2:14" x14ac:dyDescent="0.15">
      <c r="B14" s="15" t="s">
        <v>64</v>
      </c>
      <c r="C14" s="18">
        <v>571467.46528723114</v>
      </c>
      <c r="D14" s="18">
        <v>1005717.3972229785</v>
      </c>
      <c r="E14" s="18">
        <v>1439967.3291587257</v>
      </c>
      <c r="F14" s="18">
        <v>1874217.2610944731</v>
      </c>
      <c r="G14" s="18">
        <v>2308467.1930302205</v>
      </c>
      <c r="H14" s="18">
        <v>2742717.1249659676</v>
      </c>
      <c r="I14" s="18">
        <v>3176967.0569017152</v>
      </c>
      <c r="J14" s="18">
        <v>3611216.9888374624</v>
      </c>
      <c r="K14" s="18">
        <v>4045466.92077321</v>
      </c>
      <c r="L14" s="18">
        <v>4479716.8527089572</v>
      </c>
      <c r="M14" s="18">
        <v>4913966.7846447043</v>
      </c>
      <c r="N14" s="18">
        <v>5348216.7165804515</v>
      </c>
    </row>
    <row r="15" spans="2:14" x14ac:dyDescent="0.15">
      <c r="B15" s="15" t="s">
        <v>65</v>
      </c>
      <c r="C15" s="18">
        <v>-81404.846174789011</v>
      </c>
      <c r="D15" s="18">
        <v>-25592.158998094266</v>
      </c>
      <c r="E15" s="18">
        <v>30220.528178600827</v>
      </c>
      <c r="F15" s="18">
        <v>86033.215355295455</v>
      </c>
      <c r="G15" s="18">
        <v>141845.90253199032</v>
      </c>
      <c r="H15" s="18">
        <v>197658.58970868541</v>
      </c>
      <c r="I15" s="18">
        <v>253471.27688537957</v>
      </c>
      <c r="J15" s="18">
        <v>309283.96406207466</v>
      </c>
      <c r="K15" s="18">
        <v>365096.65123876929</v>
      </c>
      <c r="L15" s="18">
        <v>420909.33841546439</v>
      </c>
      <c r="M15" s="18">
        <v>476722.02559215948</v>
      </c>
      <c r="N15" s="18">
        <v>532534.71276885457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73E3-D56E-8C4C-B613-62DC697F9DD8}">
  <dimension ref="B1:N21"/>
  <sheetViews>
    <sheetView zoomScale="68" zoomScaleNormal="168" workbookViewId="0">
      <selection activeCell="P43" sqref="P43"/>
    </sheetView>
  </sheetViews>
  <sheetFormatPr baseColWidth="10" defaultRowHeight="12" x14ac:dyDescent="0.15"/>
  <cols>
    <col min="1" max="1" width="2.1640625" style="1" customWidth="1"/>
    <col min="2" max="2" width="34.33203125" style="1" bestFit="1" customWidth="1"/>
    <col min="3" max="3" width="14.1640625" style="1" bestFit="1" customWidth="1"/>
    <col min="4" max="14" width="13.6640625" style="1" bestFit="1" customWidth="1"/>
    <col min="15" max="16384" width="10.83203125" style="1"/>
  </cols>
  <sheetData>
    <row r="1" spans="2:14" ht="16" x14ac:dyDescent="0.2">
      <c r="B1" s="9" t="s">
        <v>66</v>
      </c>
      <c r="C1" s="2"/>
      <c r="D1" s="2"/>
      <c r="E1" s="2"/>
    </row>
    <row r="2" spans="2:14" ht="13" x14ac:dyDescent="0.15">
      <c r="B2" s="2" t="s">
        <v>6</v>
      </c>
      <c r="C2" s="2"/>
      <c r="D2" s="2"/>
      <c r="E2" s="2"/>
    </row>
    <row r="3" spans="2:14" ht="15" thickBot="1" x14ac:dyDescent="0.2">
      <c r="B3" s="10" t="s">
        <v>91</v>
      </c>
      <c r="C3" s="11" t="s">
        <v>35</v>
      </c>
      <c r="D3" s="11" t="s">
        <v>36</v>
      </c>
      <c r="E3" s="11" t="s">
        <v>34</v>
      </c>
      <c r="F3" s="11" t="s">
        <v>38</v>
      </c>
      <c r="G3" s="11" t="s">
        <v>39</v>
      </c>
      <c r="H3" s="11" t="s">
        <v>40</v>
      </c>
      <c r="I3" s="11" t="s">
        <v>41</v>
      </c>
      <c r="J3" s="11" t="s">
        <v>42</v>
      </c>
      <c r="K3" s="11" t="s">
        <v>43</v>
      </c>
      <c r="L3" s="11" t="s">
        <v>44</v>
      </c>
      <c r="M3" s="11" t="s">
        <v>45</v>
      </c>
      <c r="N3" s="11" t="s">
        <v>46</v>
      </c>
    </row>
    <row r="4" spans="2:14" x14ac:dyDescent="0.15">
      <c r="B4" s="3" t="s">
        <v>67</v>
      </c>
      <c r="C4" s="12">
        <v>60000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</row>
    <row r="5" spans="2:14" x14ac:dyDescent="0.15">
      <c r="B5" s="3" t="s">
        <v>24</v>
      </c>
      <c r="C5" s="12">
        <v>1400000</v>
      </c>
      <c r="D5" s="12">
        <v>0</v>
      </c>
      <c r="E5" s="12">
        <v>1400000</v>
      </c>
      <c r="F5" s="12">
        <v>0</v>
      </c>
      <c r="G5" s="12">
        <v>1400000</v>
      </c>
      <c r="H5" s="12">
        <v>0</v>
      </c>
      <c r="I5" s="12">
        <v>1400000</v>
      </c>
      <c r="J5" s="12">
        <v>0</v>
      </c>
      <c r="K5" s="12">
        <v>1400000</v>
      </c>
      <c r="L5" s="12">
        <v>0</v>
      </c>
      <c r="M5" s="12">
        <v>1400000</v>
      </c>
      <c r="N5" s="12">
        <v>0</v>
      </c>
    </row>
    <row r="6" spans="2:14" x14ac:dyDescent="0.15">
      <c r="B6" s="3" t="s">
        <v>26</v>
      </c>
      <c r="C6" s="12">
        <v>0</v>
      </c>
      <c r="D6" s="12">
        <v>0</v>
      </c>
      <c r="E6" s="12">
        <v>195000</v>
      </c>
      <c r="F6" s="12">
        <v>0</v>
      </c>
      <c r="G6" s="12">
        <v>195000</v>
      </c>
      <c r="H6" s="12">
        <v>0</v>
      </c>
      <c r="I6" s="12">
        <v>195000</v>
      </c>
      <c r="J6" s="12">
        <v>0</v>
      </c>
      <c r="K6" s="12">
        <v>195000</v>
      </c>
      <c r="L6" s="12">
        <v>0</v>
      </c>
      <c r="M6" s="12">
        <v>195000</v>
      </c>
      <c r="N6" s="12">
        <v>195000</v>
      </c>
    </row>
    <row r="7" spans="2:14" x14ac:dyDescent="0.15">
      <c r="B7" s="3" t="s">
        <v>28</v>
      </c>
      <c r="C7" s="12">
        <v>0</v>
      </c>
      <c r="D7" s="12">
        <v>0</v>
      </c>
      <c r="E7" s="12">
        <v>1800000</v>
      </c>
      <c r="F7" s="12">
        <v>0</v>
      </c>
      <c r="G7" s="12">
        <v>1800000</v>
      </c>
      <c r="H7" s="12">
        <v>0</v>
      </c>
      <c r="I7" s="12">
        <v>1800000</v>
      </c>
      <c r="J7" s="12">
        <v>0</v>
      </c>
      <c r="K7" s="12">
        <v>1800000</v>
      </c>
      <c r="L7" s="12">
        <v>0</v>
      </c>
      <c r="M7" s="12">
        <v>1800000</v>
      </c>
      <c r="N7" s="12">
        <v>1800000</v>
      </c>
    </row>
    <row r="8" spans="2:14" x14ac:dyDescent="0.15">
      <c r="B8" s="3" t="s">
        <v>18</v>
      </c>
      <c r="C8" s="12">
        <v>42000</v>
      </c>
      <c r="D8" s="12">
        <v>42000</v>
      </c>
      <c r="E8" s="12">
        <v>42000</v>
      </c>
      <c r="F8" s="12">
        <v>42000</v>
      </c>
      <c r="G8" s="12">
        <v>42000</v>
      </c>
      <c r="H8" s="12">
        <v>42000</v>
      </c>
      <c r="I8" s="12">
        <v>42000</v>
      </c>
      <c r="J8" s="12">
        <v>42000</v>
      </c>
      <c r="K8" s="12">
        <v>42000</v>
      </c>
      <c r="L8" s="12">
        <v>42000</v>
      </c>
      <c r="M8" s="12">
        <v>42000</v>
      </c>
      <c r="N8" s="12">
        <v>42000</v>
      </c>
    </row>
    <row r="9" spans="2:14" x14ac:dyDescent="0.15">
      <c r="B9" s="3" t="s">
        <v>30</v>
      </c>
      <c r="C9" s="12">
        <v>-1502000</v>
      </c>
      <c r="D9" s="12">
        <v>-42000</v>
      </c>
      <c r="E9" s="12">
        <v>163000</v>
      </c>
      <c r="F9" s="12">
        <v>-42000</v>
      </c>
      <c r="G9" s="12">
        <v>163000</v>
      </c>
      <c r="H9" s="12">
        <v>-42000</v>
      </c>
      <c r="I9" s="12">
        <v>163000</v>
      </c>
      <c r="J9" s="12">
        <v>-42000</v>
      </c>
      <c r="K9" s="12">
        <v>163000</v>
      </c>
      <c r="L9" s="12">
        <v>-42000</v>
      </c>
      <c r="M9" s="12">
        <v>163000</v>
      </c>
      <c r="N9" s="12">
        <v>1563000</v>
      </c>
    </row>
    <row r="10" spans="2:14" x14ac:dyDescent="0.15">
      <c r="B10" s="3" t="s">
        <v>70</v>
      </c>
      <c r="C10" s="12">
        <v>3498000</v>
      </c>
      <c r="D10" s="12">
        <v>3456000</v>
      </c>
      <c r="E10" s="12">
        <v>3619000</v>
      </c>
      <c r="F10" s="12">
        <v>3577000</v>
      </c>
      <c r="G10" s="12">
        <v>3740000</v>
      </c>
      <c r="H10" s="12">
        <v>3698000</v>
      </c>
      <c r="I10" s="12">
        <v>3861000</v>
      </c>
      <c r="J10" s="12">
        <v>3819000</v>
      </c>
      <c r="K10" s="12">
        <v>3982000</v>
      </c>
      <c r="L10" s="12">
        <v>3940000</v>
      </c>
      <c r="M10" s="12">
        <v>4103000</v>
      </c>
      <c r="N10" s="12">
        <v>5666000</v>
      </c>
    </row>
    <row r="11" spans="2:14" x14ac:dyDescent="0.15">
      <c r="B11" s="3" t="s">
        <v>72</v>
      </c>
      <c r="C11" s="17" t="str">
        <f>IF(C10&lt;=1500000,"Cautious! Cash balance is below 1.5M","No")</f>
        <v>No</v>
      </c>
      <c r="D11" s="17" t="str">
        <f t="shared" ref="D11:N11" si="0">IF(D10&lt;=1500000,"Cautious! Cash balance is below 1.5M","No")</f>
        <v>No</v>
      </c>
      <c r="E11" s="17" t="str">
        <f t="shared" si="0"/>
        <v>No</v>
      </c>
      <c r="F11" s="17" t="str">
        <f t="shared" si="0"/>
        <v>No</v>
      </c>
      <c r="G11" s="17" t="str">
        <f t="shared" si="0"/>
        <v>No</v>
      </c>
      <c r="H11" s="17" t="str">
        <f t="shared" si="0"/>
        <v>No</v>
      </c>
      <c r="I11" s="17" t="str">
        <f t="shared" si="0"/>
        <v>No</v>
      </c>
      <c r="J11" s="17" t="str">
        <f t="shared" si="0"/>
        <v>No</v>
      </c>
      <c r="K11" s="17" t="str">
        <f t="shared" si="0"/>
        <v>No</v>
      </c>
      <c r="L11" s="17" t="str">
        <f t="shared" si="0"/>
        <v>No</v>
      </c>
      <c r="M11" s="17" t="str">
        <f t="shared" si="0"/>
        <v>No</v>
      </c>
      <c r="N11" s="17" t="str">
        <f t="shared" si="0"/>
        <v>No</v>
      </c>
    </row>
    <row r="12" spans="2:14" x14ac:dyDescent="0.15">
      <c r="B12" s="3"/>
    </row>
    <row r="13" spans="2:14" ht="15" thickBot="1" x14ac:dyDescent="0.2">
      <c r="B13" s="10" t="s">
        <v>91</v>
      </c>
      <c r="C13" s="11" t="s">
        <v>35</v>
      </c>
      <c r="D13" s="11" t="s">
        <v>36</v>
      </c>
      <c r="E13" s="11" t="s">
        <v>34</v>
      </c>
      <c r="F13" s="11" t="s">
        <v>38</v>
      </c>
      <c r="G13" s="11" t="s">
        <v>39</v>
      </c>
      <c r="H13" s="11" t="s">
        <v>40</v>
      </c>
      <c r="I13" s="11" t="s">
        <v>41</v>
      </c>
      <c r="J13" s="11" t="s">
        <v>42</v>
      </c>
      <c r="K13" s="11" t="s">
        <v>43</v>
      </c>
      <c r="L13" s="11" t="s">
        <v>44</v>
      </c>
      <c r="M13" s="11" t="s">
        <v>45</v>
      </c>
      <c r="N13" s="11" t="s">
        <v>46</v>
      </c>
    </row>
    <row r="14" spans="2:14" x14ac:dyDescent="0.15">
      <c r="B14" s="3" t="s">
        <v>68</v>
      </c>
      <c r="C14" s="18">
        <v>16335.420637081404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</row>
    <row r="15" spans="2:14" x14ac:dyDescent="0.15">
      <c r="B15" s="3" t="s">
        <v>25</v>
      </c>
      <c r="C15" s="18">
        <v>381159.81486523279</v>
      </c>
      <c r="D15" s="18">
        <v>0</v>
      </c>
      <c r="E15" s="18">
        <v>381159.81486523279</v>
      </c>
      <c r="F15" s="18">
        <v>0</v>
      </c>
      <c r="G15" s="18">
        <v>381159.81486523279</v>
      </c>
      <c r="H15" s="18">
        <v>0</v>
      </c>
      <c r="I15" s="18">
        <v>381159.81486523279</v>
      </c>
      <c r="J15" s="18">
        <v>0</v>
      </c>
      <c r="K15" s="18">
        <v>381159.81486523279</v>
      </c>
      <c r="L15" s="18">
        <v>0</v>
      </c>
      <c r="M15" s="18">
        <v>381159.81486523279</v>
      </c>
      <c r="N15" s="18">
        <v>0</v>
      </c>
    </row>
    <row r="16" spans="2:14" x14ac:dyDescent="0.15">
      <c r="B16" s="3" t="s">
        <v>27</v>
      </c>
      <c r="C16" s="18">
        <v>0</v>
      </c>
      <c r="D16" s="18">
        <v>0</v>
      </c>
      <c r="E16" s="18">
        <v>53090.117070514563</v>
      </c>
      <c r="F16" s="18">
        <v>0</v>
      </c>
      <c r="G16" s="18">
        <v>53090.117070514563</v>
      </c>
      <c r="H16" s="18">
        <v>0</v>
      </c>
      <c r="I16" s="18">
        <v>53090.117070514563</v>
      </c>
      <c r="J16" s="18">
        <v>0</v>
      </c>
      <c r="K16" s="18">
        <v>53090.117070514563</v>
      </c>
      <c r="L16" s="18">
        <v>0</v>
      </c>
      <c r="M16" s="18">
        <v>53090.117070514563</v>
      </c>
      <c r="N16" s="18">
        <v>53090.117070514563</v>
      </c>
    </row>
    <row r="17" spans="2:14" x14ac:dyDescent="0.15">
      <c r="B17" s="3" t="s">
        <v>29</v>
      </c>
      <c r="C17" s="18">
        <v>0</v>
      </c>
      <c r="D17" s="18">
        <v>0</v>
      </c>
      <c r="E17" s="18">
        <v>490062.61911244213</v>
      </c>
      <c r="F17" s="18">
        <v>0</v>
      </c>
      <c r="G17" s="18">
        <v>490062.61911244213</v>
      </c>
      <c r="H17" s="18">
        <v>0</v>
      </c>
      <c r="I17" s="18">
        <v>490062.61911244213</v>
      </c>
      <c r="J17" s="18">
        <v>0</v>
      </c>
      <c r="K17" s="18">
        <v>490062.61911244213</v>
      </c>
      <c r="L17" s="18">
        <v>0</v>
      </c>
      <c r="M17" s="18">
        <v>490062.61911244213</v>
      </c>
      <c r="N17" s="18">
        <v>490062.61911244213</v>
      </c>
    </row>
    <row r="18" spans="2:14" x14ac:dyDescent="0.15">
      <c r="B18" s="3" t="s">
        <v>69</v>
      </c>
      <c r="C18" s="18">
        <v>11434.794445956983</v>
      </c>
      <c r="D18" s="18">
        <v>11434.794445956983</v>
      </c>
      <c r="E18" s="18">
        <v>11434.794445956983</v>
      </c>
      <c r="F18" s="18">
        <v>11434.794445956983</v>
      </c>
      <c r="G18" s="18">
        <v>11434.794445956983</v>
      </c>
      <c r="H18" s="18">
        <v>11434.794445956983</v>
      </c>
      <c r="I18" s="18">
        <v>11434.794445956983</v>
      </c>
      <c r="J18" s="18">
        <v>11434.794445956983</v>
      </c>
      <c r="K18" s="18">
        <v>11434.794445956983</v>
      </c>
      <c r="L18" s="18">
        <v>11434.794445956983</v>
      </c>
      <c r="M18" s="18">
        <v>11434.794445956983</v>
      </c>
      <c r="N18" s="18">
        <v>11434.794445956983</v>
      </c>
    </row>
    <row r="19" spans="2:14" x14ac:dyDescent="0.15">
      <c r="B19" s="3" t="s">
        <v>31</v>
      </c>
      <c r="C19" s="18">
        <v>-408930.02994827117</v>
      </c>
      <c r="D19" s="18">
        <v>-11434.794445956983</v>
      </c>
      <c r="E19" s="18">
        <v>44377.892730737818</v>
      </c>
      <c r="F19" s="18">
        <v>-11434.794445956983</v>
      </c>
      <c r="G19" s="18">
        <v>44377.892730737818</v>
      </c>
      <c r="H19" s="18">
        <v>-11434.794445956983</v>
      </c>
      <c r="I19" s="18">
        <v>44377.892730737818</v>
      </c>
      <c r="J19" s="18">
        <v>-11434.794445956983</v>
      </c>
      <c r="K19" s="18">
        <v>44377.892730737818</v>
      </c>
      <c r="L19" s="18">
        <v>-11434.794445956983</v>
      </c>
      <c r="M19" s="18">
        <v>44377.892730737818</v>
      </c>
      <c r="N19" s="18">
        <v>425537.7075959706</v>
      </c>
    </row>
    <row r="20" spans="2:14" x14ac:dyDescent="0.15">
      <c r="B20" s="3" t="s">
        <v>71</v>
      </c>
      <c r="C20" s="18">
        <v>952355.02314184594</v>
      </c>
      <c r="D20" s="18">
        <v>940920.22869588889</v>
      </c>
      <c r="E20" s="18">
        <v>985298.12142662669</v>
      </c>
      <c r="F20" s="18">
        <v>973863.32698066975</v>
      </c>
      <c r="G20" s="18">
        <v>1018241.2197114076</v>
      </c>
      <c r="H20" s="18">
        <v>1006806.4252654506</v>
      </c>
      <c r="I20" s="18">
        <v>1051184.3179961883</v>
      </c>
      <c r="J20" s="18">
        <v>1039749.5235502314</v>
      </c>
      <c r="K20" s="18">
        <v>1084127.4162809693</v>
      </c>
      <c r="L20" s="18">
        <v>1072692.6218350122</v>
      </c>
      <c r="M20" s="18">
        <v>1117070.51456575</v>
      </c>
      <c r="N20" s="18">
        <v>1542608.2221617207</v>
      </c>
    </row>
    <row r="21" spans="2:14" x14ac:dyDescent="0.15">
      <c r="B21" s="3" t="s">
        <v>92</v>
      </c>
      <c r="C21" s="17" t="str">
        <f>IF(C20&lt;=408000,"Cautious! Cash balance is below 408K","No")</f>
        <v>No</v>
      </c>
      <c r="D21" s="17" t="str">
        <f t="shared" ref="D21:N21" si="1">IF(D20&lt;=408000,"Cautious! Cash balance is below 408K","No")</f>
        <v>No</v>
      </c>
      <c r="E21" s="17" t="str">
        <f t="shared" si="1"/>
        <v>No</v>
      </c>
      <c r="F21" s="17" t="str">
        <f t="shared" si="1"/>
        <v>No</v>
      </c>
      <c r="G21" s="17" t="str">
        <f t="shared" si="1"/>
        <v>No</v>
      </c>
      <c r="H21" s="17" t="str">
        <f t="shared" si="1"/>
        <v>No</v>
      </c>
      <c r="I21" s="17" t="str">
        <f t="shared" si="1"/>
        <v>No</v>
      </c>
      <c r="J21" s="17" t="str">
        <f t="shared" si="1"/>
        <v>No</v>
      </c>
      <c r="K21" s="17" t="str">
        <f t="shared" si="1"/>
        <v>No</v>
      </c>
      <c r="L21" s="17" t="str">
        <f t="shared" si="1"/>
        <v>No</v>
      </c>
      <c r="M21" s="17" t="str">
        <f t="shared" si="1"/>
        <v>No</v>
      </c>
      <c r="N21" s="17" t="str">
        <f t="shared" si="1"/>
        <v>No</v>
      </c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A1AD-D21B-084A-9DD7-151C382E0D73}">
  <dimension ref="B1:L32"/>
  <sheetViews>
    <sheetView tabSelected="1" zoomScale="86" workbookViewId="0">
      <selection activeCell="P36" sqref="P36"/>
    </sheetView>
  </sheetViews>
  <sheetFormatPr baseColWidth="10" defaultRowHeight="12" x14ac:dyDescent="0.15"/>
  <cols>
    <col min="1" max="1" width="2.1640625" style="1" customWidth="1"/>
    <col min="2" max="2" width="25.5" style="1" bestFit="1" customWidth="1"/>
    <col min="3" max="3" width="14.5" style="1" bestFit="1" customWidth="1"/>
    <col min="4" max="4" width="10.83203125" style="1"/>
    <col min="5" max="5" width="25.5" style="1" bestFit="1" customWidth="1"/>
    <col min="6" max="6" width="13" style="1" bestFit="1" customWidth="1"/>
    <col min="7" max="7" width="10.83203125" style="1"/>
    <col min="8" max="8" width="23" style="1" bestFit="1" customWidth="1"/>
    <col min="9" max="9" width="13" style="1" bestFit="1" customWidth="1"/>
    <col min="10" max="10" width="10.83203125" style="1"/>
    <col min="11" max="11" width="23" style="1" bestFit="1" customWidth="1"/>
    <col min="12" max="12" width="13" style="1" bestFit="1" customWidth="1"/>
    <col min="13" max="16384" width="10.83203125" style="1"/>
  </cols>
  <sheetData>
    <row r="1" spans="2:12" ht="16" x14ac:dyDescent="0.2">
      <c r="B1" s="9" t="s">
        <v>73</v>
      </c>
    </row>
    <row r="2" spans="2:12" ht="13" x14ac:dyDescent="0.15">
      <c r="B2" s="2" t="s">
        <v>6</v>
      </c>
    </row>
    <row r="3" spans="2:12" ht="14" thickBot="1" x14ac:dyDescent="0.2">
      <c r="B3" s="10" t="s">
        <v>87</v>
      </c>
      <c r="C3" s="20" t="s">
        <v>86</v>
      </c>
      <c r="E3" s="10" t="s">
        <v>93</v>
      </c>
      <c r="F3" s="20" t="s">
        <v>86</v>
      </c>
      <c r="H3" s="10" t="s">
        <v>94</v>
      </c>
      <c r="I3" s="20" t="s">
        <v>86</v>
      </c>
      <c r="K3" s="10" t="s">
        <v>95</v>
      </c>
      <c r="L3" s="20" t="s">
        <v>86</v>
      </c>
    </row>
    <row r="4" spans="2:12" x14ac:dyDescent="0.15">
      <c r="B4" s="3" t="s">
        <v>12</v>
      </c>
      <c r="C4" s="22">
        <v>10800000</v>
      </c>
      <c r="E4" s="3" t="s">
        <v>12</v>
      </c>
      <c r="F4" s="22">
        <v>10800000</v>
      </c>
      <c r="H4" s="3" t="s">
        <v>18</v>
      </c>
      <c r="I4" s="12">
        <v>504000</v>
      </c>
      <c r="K4" s="3" t="s">
        <v>82</v>
      </c>
      <c r="L4" s="7">
        <v>6</v>
      </c>
    </row>
    <row r="5" spans="2:12" x14ac:dyDescent="0.15">
      <c r="B5" s="3" t="s">
        <v>74</v>
      </c>
      <c r="C5" s="22">
        <v>9570000</v>
      </c>
      <c r="E5" s="3" t="s">
        <v>74</v>
      </c>
      <c r="F5" s="22">
        <v>9570000</v>
      </c>
      <c r="H5" s="3" t="s">
        <v>67</v>
      </c>
      <c r="I5" s="12">
        <v>60000</v>
      </c>
      <c r="K5" s="3" t="s">
        <v>83</v>
      </c>
      <c r="L5" s="12">
        <v>111000</v>
      </c>
    </row>
    <row r="6" spans="2:12" x14ac:dyDescent="0.15">
      <c r="B6" s="3" t="s">
        <v>76</v>
      </c>
      <c r="C6" s="22">
        <v>1230000</v>
      </c>
      <c r="E6" s="3" t="s">
        <v>76</v>
      </c>
      <c r="F6" s="22">
        <v>1230000</v>
      </c>
      <c r="H6" s="3" t="s">
        <v>5</v>
      </c>
      <c r="I6" s="12">
        <f>$C$6-$C$8-$C$9</f>
        <v>666000</v>
      </c>
      <c r="K6" s="3" t="s">
        <v>85</v>
      </c>
      <c r="L6" s="4">
        <f>C10/C16</f>
        <v>0.13320000000000001</v>
      </c>
    </row>
    <row r="7" spans="2:12" x14ac:dyDescent="0.15">
      <c r="B7" s="3" t="s">
        <v>78</v>
      </c>
      <c r="C7" s="4">
        <f>C6/C4</f>
        <v>0.11388888888888889</v>
      </c>
      <c r="E7" s="3" t="s">
        <v>78</v>
      </c>
      <c r="F7" s="4">
        <f>F6/F4</f>
        <v>0.11388888888888889</v>
      </c>
      <c r="H7" s="3" t="s">
        <v>79</v>
      </c>
      <c r="I7" s="12">
        <v>400000</v>
      </c>
    </row>
    <row r="8" spans="2:12" x14ac:dyDescent="0.15">
      <c r="B8" s="3" t="s">
        <v>18</v>
      </c>
      <c r="C8" s="12">
        <v>504000</v>
      </c>
      <c r="E8" s="3" t="s">
        <v>5</v>
      </c>
      <c r="F8" s="12">
        <f>$C$6-$C$8-$C$9</f>
        <v>666000</v>
      </c>
      <c r="H8" s="3" t="s">
        <v>81</v>
      </c>
      <c r="I8" s="19">
        <v>12.5</v>
      </c>
    </row>
    <row r="9" spans="2:12" x14ac:dyDescent="0.15">
      <c r="B9" s="3" t="s">
        <v>67</v>
      </c>
      <c r="C9" s="12">
        <v>60000</v>
      </c>
    </row>
    <row r="10" spans="2:12" x14ac:dyDescent="0.15">
      <c r="B10" s="3" t="s">
        <v>5</v>
      </c>
      <c r="C10" s="12">
        <f>$C$6-$C$8-$C$9</f>
        <v>666000</v>
      </c>
    </row>
    <row r="11" spans="2:12" x14ac:dyDescent="0.15">
      <c r="B11" s="3" t="s">
        <v>79</v>
      </c>
      <c r="C11" s="12">
        <v>400000</v>
      </c>
    </row>
    <row r="12" spans="2:12" x14ac:dyDescent="0.15">
      <c r="B12" s="3" t="s">
        <v>81</v>
      </c>
      <c r="C12" s="19">
        <v>12.5</v>
      </c>
    </row>
    <row r="13" spans="2:12" x14ac:dyDescent="0.15">
      <c r="B13" s="3" t="s">
        <v>82</v>
      </c>
      <c r="C13" s="7">
        <v>6</v>
      </c>
    </row>
    <row r="14" spans="2:12" x14ac:dyDescent="0.15">
      <c r="B14" s="3" t="s">
        <v>83</v>
      </c>
      <c r="C14" s="12">
        <v>111000</v>
      </c>
    </row>
    <row r="15" spans="2:12" x14ac:dyDescent="0.15">
      <c r="B15" s="3" t="s">
        <v>85</v>
      </c>
      <c r="C15" s="4">
        <f>C10/C16</f>
        <v>0.13320000000000001</v>
      </c>
    </row>
    <row r="16" spans="2:12" x14ac:dyDescent="0.15">
      <c r="B16" s="3" t="s">
        <v>96</v>
      </c>
      <c r="C16" s="22">
        <v>5000000</v>
      </c>
    </row>
    <row r="19" spans="2:12" ht="14" thickBot="1" x14ac:dyDescent="0.2">
      <c r="B19" s="10" t="s">
        <v>88</v>
      </c>
      <c r="C19" s="20" t="s">
        <v>86</v>
      </c>
      <c r="E19" s="10" t="s">
        <v>93</v>
      </c>
      <c r="F19" s="20" t="s">
        <v>86</v>
      </c>
      <c r="H19" s="10" t="s">
        <v>94</v>
      </c>
      <c r="I19" s="20" t="s">
        <v>86</v>
      </c>
      <c r="K19" s="10" t="s">
        <v>95</v>
      </c>
      <c r="L19" s="20" t="s">
        <v>86</v>
      </c>
    </row>
    <row r="20" spans="2:12" x14ac:dyDescent="0.15">
      <c r="B20" s="3" t="s">
        <v>13</v>
      </c>
      <c r="C20" s="18">
        <f>C4/3.673</f>
        <v>2940375.714674653</v>
      </c>
      <c r="E20" s="3" t="s">
        <v>13</v>
      </c>
      <c r="F20" s="18">
        <v>2940375.714674653</v>
      </c>
      <c r="H20" s="3" t="s">
        <v>19</v>
      </c>
      <c r="I20" s="18">
        <f>I4/3.673</f>
        <v>137217.53335148381</v>
      </c>
      <c r="K20" s="3" t="s">
        <v>82</v>
      </c>
      <c r="L20" s="1">
        <v>6</v>
      </c>
    </row>
    <row r="21" spans="2:12" x14ac:dyDescent="0.15">
      <c r="B21" s="3" t="s">
        <v>75</v>
      </c>
      <c r="C21" s="18">
        <f>C5/3.673</f>
        <v>2605499.5916144839</v>
      </c>
      <c r="E21" s="3" t="s">
        <v>75</v>
      </c>
      <c r="F21" s="18">
        <v>2605499.5916144839</v>
      </c>
      <c r="H21" s="3" t="s">
        <v>68</v>
      </c>
      <c r="I21" s="18">
        <f>I5/3.673</f>
        <v>16335.420637081404</v>
      </c>
      <c r="K21" s="3" t="s">
        <v>84</v>
      </c>
      <c r="L21" s="18">
        <f>L5/3.673</f>
        <v>30220.528178600598</v>
      </c>
    </row>
    <row r="22" spans="2:12" x14ac:dyDescent="0.15">
      <c r="B22" s="3" t="s">
        <v>77</v>
      </c>
      <c r="C22" s="18">
        <f>C6/3.673</f>
        <v>334876.12306016881</v>
      </c>
      <c r="E22" s="3" t="s">
        <v>77</v>
      </c>
      <c r="F22" s="18">
        <v>334876.12306016881</v>
      </c>
      <c r="H22" s="3" t="s">
        <v>65</v>
      </c>
      <c r="I22" s="18">
        <f>$C$10/3.673</f>
        <v>181323.1690716036</v>
      </c>
      <c r="K22" s="3" t="s">
        <v>85</v>
      </c>
      <c r="L22" s="4">
        <f>C26/C32</f>
        <v>0.13320000000000001</v>
      </c>
    </row>
    <row r="23" spans="2:12" x14ac:dyDescent="0.15">
      <c r="B23" s="3" t="s">
        <v>78</v>
      </c>
      <c r="C23" s="4">
        <f>C22/C20</f>
        <v>0.11388888888888889</v>
      </c>
      <c r="E23" s="3" t="s">
        <v>78</v>
      </c>
      <c r="F23" s="4">
        <v>0.11388888888888889</v>
      </c>
      <c r="H23" s="3" t="s">
        <v>80</v>
      </c>
      <c r="I23" s="18">
        <f>I7/3.673</f>
        <v>108902.80424720937</v>
      </c>
    </row>
    <row r="24" spans="2:12" x14ac:dyDescent="0.15">
      <c r="B24" s="3" t="s">
        <v>19</v>
      </c>
      <c r="C24" s="18">
        <f>C8/3.673</f>
        <v>137217.53335148381</v>
      </c>
      <c r="E24" s="3" t="s">
        <v>65</v>
      </c>
      <c r="F24" s="18">
        <v>181323.1690716036</v>
      </c>
      <c r="H24" s="3" t="s">
        <v>81</v>
      </c>
      <c r="I24" s="1">
        <v>12.5</v>
      </c>
    </row>
    <row r="25" spans="2:12" x14ac:dyDescent="0.15">
      <c r="B25" s="3" t="s">
        <v>68</v>
      </c>
      <c r="C25" s="18">
        <f>C9/3.673</f>
        <v>16335.420637081404</v>
      </c>
    </row>
    <row r="26" spans="2:12" x14ac:dyDescent="0.15">
      <c r="B26" s="3" t="s">
        <v>65</v>
      </c>
      <c r="C26" s="18">
        <f>$C$10/3.673</f>
        <v>181323.1690716036</v>
      </c>
    </row>
    <row r="27" spans="2:12" x14ac:dyDescent="0.15">
      <c r="B27" s="3" t="s">
        <v>80</v>
      </c>
      <c r="C27" s="18">
        <f>C11/3.673</f>
        <v>108902.80424720937</v>
      </c>
    </row>
    <row r="28" spans="2:12" x14ac:dyDescent="0.15">
      <c r="B28" s="3" t="s">
        <v>81</v>
      </c>
      <c r="C28" s="1">
        <v>12.5</v>
      </c>
    </row>
    <row r="29" spans="2:12" x14ac:dyDescent="0.15">
      <c r="B29" s="3" t="s">
        <v>82</v>
      </c>
      <c r="C29" s="1">
        <v>6</v>
      </c>
    </row>
    <row r="30" spans="2:12" x14ac:dyDescent="0.15">
      <c r="B30" s="3" t="s">
        <v>84</v>
      </c>
      <c r="C30" s="18">
        <f>C14/3.673</f>
        <v>30220.528178600598</v>
      </c>
    </row>
    <row r="31" spans="2:12" x14ac:dyDescent="0.15">
      <c r="B31" s="3" t="s">
        <v>85</v>
      </c>
      <c r="C31" s="4">
        <f>C26/C32</f>
        <v>0.13320000000000001</v>
      </c>
    </row>
    <row r="32" spans="2:12" x14ac:dyDescent="0.15">
      <c r="B32" s="3" t="s">
        <v>96</v>
      </c>
      <c r="C32" s="12">
        <f>C16/3.673</f>
        <v>1361285.0530901169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 Forecast</vt:lpstr>
      <vt:lpstr>Expense Forecast</vt:lpstr>
      <vt:lpstr>Revenues vs Expenses Chart</vt:lpstr>
      <vt:lpstr>Cash Flow Forecast</vt:lpstr>
      <vt:lpstr>Break-even</vt:lpstr>
      <vt:lpstr>CapEx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Arsen Tagibekov</cp:lastModifiedBy>
  <dcterms:created xsi:type="dcterms:W3CDTF">2025-04-16T21:53:58Z</dcterms:created>
  <dcterms:modified xsi:type="dcterms:W3CDTF">2025-04-17T21:50:20Z</dcterms:modified>
</cp:coreProperties>
</file>